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comments62.xml" ContentType="application/vnd.openxmlformats-officedocument.spreadsheetml.comments+xml"/>
  <Override PartName="/xl/comments63.xml" ContentType="application/vnd.openxmlformats-officedocument.spreadsheetml.comments+xml"/>
  <Override PartName="/xl/comments64.xml" ContentType="application/vnd.openxmlformats-officedocument.spreadsheetml.comments+xml"/>
  <Override PartName="/xl/comments65.xml" ContentType="application/vnd.openxmlformats-officedocument.spreadsheetml.comments+xml"/>
  <Override PartName="/xl/comments66.xml" ContentType="application/vnd.openxmlformats-officedocument.spreadsheetml.comments+xml"/>
  <Override PartName="/xl/comments67.xml" ContentType="application/vnd.openxmlformats-officedocument.spreadsheetml.comments+xml"/>
  <Override PartName="/xl/comments68.xml" ContentType="application/vnd.openxmlformats-officedocument.spreadsheetml.comments+xml"/>
  <Override PartName="/xl/comments69.xml" ContentType="application/vnd.openxmlformats-officedocument.spreadsheetml.comments+xml"/>
  <Override PartName="/xl/comments70.xml" ContentType="application/vnd.openxmlformats-officedocument.spreadsheetml.comments+xml"/>
  <Override PartName="/xl/comments71.xml" ContentType="application/vnd.openxmlformats-officedocument.spreadsheetml.comments+xml"/>
  <Override PartName="/xl/comments72.xml" ContentType="application/vnd.openxmlformats-officedocument.spreadsheetml.comments+xml"/>
  <Override PartName="/xl/comments73.xml" ContentType="application/vnd.openxmlformats-officedocument.spreadsheetml.comments+xml"/>
  <Override PartName="/xl/comments74.xml" ContentType="application/vnd.openxmlformats-officedocument.spreadsheetml.comments+xml"/>
  <Override PartName="/xl/comments75.xml" ContentType="application/vnd.openxmlformats-officedocument.spreadsheetml.comments+xml"/>
  <Override PartName="/xl/comments76.xml" ContentType="application/vnd.openxmlformats-officedocument.spreadsheetml.comments+xml"/>
  <Override PartName="/xl/comments77.xml" ContentType="application/vnd.openxmlformats-officedocument.spreadsheetml.comments+xml"/>
  <Override PartName="/xl/comments78.xml" ContentType="application/vnd.openxmlformats-officedocument.spreadsheetml.comments+xml"/>
  <Override PartName="/xl/comments79.xml" ContentType="application/vnd.openxmlformats-officedocument.spreadsheetml.comments+xml"/>
  <Override PartName="/xl/comments80.xml" ContentType="application/vnd.openxmlformats-officedocument.spreadsheetml.comments+xml"/>
  <Override PartName="/xl/comments81.xml" ContentType="application/vnd.openxmlformats-officedocument.spreadsheetml.comments+xml"/>
  <Override PartName="/xl/comments82.xml" ContentType="application/vnd.openxmlformats-officedocument.spreadsheetml.comments+xml"/>
  <Override PartName="/xl/comments83.xml" ContentType="application/vnd.openxmlformats-officedocument.spreadsheetml.comments+xml"/>
  <Override PartName="/xl/comments84.xml" ContentType="application/vnd.openxmlformats-officedocument.spreadsheetml.comments+xml"/>
  <Override PartName="/xl/comments85.xml" ContentType="application/vnd.openxmlformats-officedocument.spreadsheetml.comments+xml"/>
  <Override PartName="/xl/comments86.xml" ContentType="application/vnd.openxmlformats-officedocument.spreadsheetml.comments+xml"/>
  <Override PartName="/xl/comments87.xml" ContentType="application/vnd.openxmlformats-officedocument.spreadsheetml.comments+xml"/>
  <Override PartName="/xl/comments88.xml" ContentType="application/vnd.openxmlformats-officedocument.spreadsheetml.comments+xml"/>
  <Override PartName="/xl/comments89.xml" ContentType="application/vnd.openxmlformats-officedocument.spreadsheetml.comments+xml"/>
  <Override PartName="/xl/comments90.xml" ContentType="application/vnd.openxmlformats-officedocument.spreadsheetml.comments+xml"/>
  <Override PartName="/xl/comments91.xml" ContentType="application/vnd.openxmlformats-officedocument.spreadsheetml.comments+xml"/>
  <Override PartName="/xl/comments92.xml" ContentType="application/vnd.openxmlformats-officedocument.spreadsheetml.comments+xml"/>
  <Override PartName="/xl/comments93.xml" ContentType="application/vnd.openxmlformats-officedocument.spreadsheetml.comments+xml"/>
  <Override PartName="/xl/comments94.xml" ContentType="application/vnd.openxmlformats-officedocument.spreadsheetml.comments+xml"/>
  <Override PartName="/xl/comments95.xml" ContentType="application/vnd.openxmlformats-officedocument.spreadsheetml.comments+xml"/>
  <Override PartName="/xl/comments96.xml" ContentType="application/vnd.openxmlformats-officedocument.spreadsheetml.comments+xml"/>
  <Override PartName="/xl/comments97.xml" ContentType="application/vnd.openxmlformats-officedocument.spreadsheetml.comments+xml"/>
  <Override PartName="/xl/comments98.xml" ContentType="application/vnd.openxmlformats-officedocument.spreadsheetml.comments+xml"/>
  <Override PartName="/xl/comments99.xml" ContentType="application/vnd.openxmlformats-officedocument.spreadsheetml.comments+xml"/>
  <Override PartName="/xl/comments100.xml" ContentType="application/vnd.openxmlformats-officedocument.spreadsheetml.comments+xml"/>
  <Override PartName="/xl/comments101.xml" ContentType="application/vnd.openxmlformats-officedocument.spreadsheetml.comments+xml"/>
  <Override PartName="/xl/comments102.xml" ContentType="application/vnd.openxmlformats-officedocument.spreadsheetml.comments+xml"/>
  <Override PartName="/xl/comments103.xml" ContentType="application/vnd.openxmlformats-officedocument.spreadsheetml.comments+xml"/>
  <Override PartName="/xl/comments10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E:\Quart\Disponibilité du Fuel\"/>
    </mc:Choice>
  </mc:AlternateContent>
  <bookViews>
    <workbookView xWindow="0" yWindow="0" windowWidth="9600" windowHeight="3435" firstSheet="413" activeTab="420"/>
  </bookViews>
  <sheets>
    <sheet name="01-02-2017" sheetId="1" r:id="rId1"/>
    <sheet name="02-02-2017" sheetId="2" r:id="rId2"/>
    <sheet name="03-02-2017" sheetId="3" r:id="rId3"/>
    <sheet name="04-02-2017" sheetId="4" r:id="rId4"/>
    <sheet name="05-02-2017" sheetId="5" r:id="rId5"/>
    <sheet name="06-02-2017" sheetId="6" r:id="rId6"/>
    <sheet name="07-02-2017" sheetId="7" r:id="rId7"/>
    <sheet name="08-02-2017" sheetId="8" r:id="rId8"/>
    <sheet name="09-02-2017" sheetId="9" r:id="rId9"/>
    <sheet name="10-02-2017" sheetId="10" r:id="rId10"/>
    <sheet name="13-02-2017" sheetId="11" r:id="rId11"/>
    <sheet name="22-02-2017" sheetId="12" r:id="rId12"/>
    <sheet name="23-02-2017" sheetId="13" r:id="rId13"/>
    <sheet name="24-02-2017" sheetId="14" r:id="rId14"/>
    <sheet name="25-02-2017" sheetId="15" r:id="rId15"/>
    <sheet name="26-02-2017" sheetId="16" r:id="rId16"/>
    <sheet name="27-02-2017" sheetId="17" r:id="rId17"/>
    <sheet name="28-02-2017" sheetId="18" r:id="rId18"/>
    <sheet name="01-03-2017" sheetId="19" r:id="rId19"/>
    <sheet name="02-03-2017" sheetId="20" r:id="rId20"/>
    <sheet name="03-03-2017 " sheetId="21" r:id="rId21"/>
    <sheet name="04-03-2017 " sheetId="22" r:id="rId22"/>
    <sheet name="06-03-2017" sheetId="23" r:id="rId23"/>
    <sheet name="09-03-2017" sheetId="24" r:id="rId24"/>
    <sheet name="10-03-2017" sheetId="25" r:id="rId25"/>
    <sheet name="12-03-2017" sheetId="26" r:id="rId26"/>
    <sheet name="13-03-2017 " sheetId="27" r:id="rId27"/>
    <sheet name="14-03-2017 " sheetId="28" r:id="rId28"/>
    <sheet name="15-03-2017 " sheetId="29" r:id="rId29"/>
    <sheet name="16-03-2017" sheetId="30" r:id="rId30"/>
    <sheet name="17-03-2017" sheetId="31" r:id="rId31"/>
    <sheet name="20-03-2017" sheetId="32" r:id="rId32"/>
    <sheet name="21-03-2017" sheetId="33" r:id="rId33"/>
    <sheet name="22-03-2017" sheetId="34" r:id="rId34"/>
    <sheet name="23-03-2017" sheetId="35" r:id="rId35"/>
    <sheet name="24-03-2017" sheetId="36" r:id="rId36"/>
    <sheet name="25-03-2017" sheetId="37" r:id="rId37"/>
    <sheet name="26-03-2017" sheetId="38" r:id="rId38"/>
    <sheet name="27-03-2017" sheetId="39" r:id="rId39"/>
    <sheet name="28-03-2017" sheetId="40" r:id="rId40"/>
    <sheet name="29-03-2017" sheetId="41" r:id="rId41"/>
    <sheet name="30-03-2017" sheetId="42" r:id="rId42"/>
    <sheet name="31-03-2017" sheetId="43" r:id="rId43"/>
    <sheet name="01-04-2017" sheetId="44" r:id="rId44"/>
    <sheet name="03-04-2017" sheetId="45" r:id="rId45"/>
    <sheet name="04-04-2017" sheetId="46" r:id="rId46"/>
    <sheet name="05-04-2017" sheetId="47" r:id="rId47"/>
    <sheet name="06-04-2017" sheetId="48" r:id="rId48"/>
    <sheet name="Feuil1" sheetId="49" r:id="rId49"/>
    <sheet name="10-04-2017" sheetId="50" r:id="rId50"/>
    <sheet name="11-04-2017" sheetId="51" r:id="rId51"/>
    <sheet name="12-04-2017" sheetId="52" r:id="rId52"/>
    <sheet name="13-04-2017" sheetId="53" r:id="rId53"/>
    <sheet name="14-04-2017" sheetId="54" r:id="rId54"/>
    <sheet name="15-04-2017" sheetId="55" r:id="rId55"/>
    <sheet name="16-04-2017" sheetId="56" r:id="rId56"/>
    <sheet name="17-04-2017" sheetId="57" r:id="rId57"/>
    <sheet name="18-04-2017 " sheetId="58" r:id="rId58"/>
    <sheet name="19-04-2017  " sheetId="59" r:id="rId59"/>
    <sheet name="20-04-2017  " sheetId="60" r:id="rId60"/>
    <sheet name="21-04-2017" sheetId="61" r:id="rId61"/>
    <sheet name="24-04-2017" sheetId="62" r:id="rId62"/>
    <sheet name="25-04-2017" sheetId="63" r:id="rId63"/>
    <sheet name="26-04-2017" sheetId="64" r:id="rId64"/>
    <sheet name="27-04-2017" sheetId="65" r:id="rId65"/>
    <sheet name="28-04-2017" sheetId="66" r:id="rId66"/>
    <sheet name="29-04-2017" sheetId="67" r:id="rId67"/>
    <sheet name="30-04-2017" sheetId="68" r:id="rId68"/>
    <sheet name="01-01-2017 " sheetId="69" r:id="rId69"/>
    <sheet name="02-05-2017  " sheetId="70" r:id="rId70"/>
    <sheet name="05-05-2017 " sheetId="71" r:id="rId71"/>
    <sheet name="06-05-2017" sheetId="72" r:id="rId72"/>
    <sheet name="07-05-2017" sheetId="73" r:id="rId73"/>
    <sheet name="09-05-2017" sheetId="74" r:id="rId74"/>
    <sheet name="10-05-2017" sheetId="75" r:id="rId75"/>
    <sheet name="11-05-2017" sheetId="76" r:id="rId76"/>
    <sheet name="12-05-2017 " sheetId="77" r:id="rId77"/>
    <sheet name="13-05-2017" sheetId="78" r:id="rId78"/>
    <sheet name="14-05-2017 " sheetId="79" r:id="rId79"/>
    <sheet name="15-05-2017 " sheetId="82" r:id="rId80"/>
    <sheet name="16-05-2017" sheetId="80" r:id="rId81"/>
    <sheet name="19-05-2017" sheetId="84" r:id="rId82"/>
    <sheet name="21-05-2017" sheetId="83" r:id="rId83"/>
    <sheet name="22-05-2017" sheetId="85" r:id="rId84"/>
    <sheet name="23-05-2017" sheetId="86" r:id="rId85"/>
    <sheet name="24-05-2017 " sheetId="87" r:id="rId86"/>
    <sheet name="25-05-2017  (2)" sheetId="92" r:id="rId87"/>
    <sheet name="30-05-2017 " sheetId="88" r:id="rId88"/>
    <sheet name="14-09-2017 " sheetId="93" r:id="rId89"/>
    <sheet name="18-09-2017" sheetId="94" r:id="rId90"/>
    <sheet name="19-09-2017" sheetId="95" r:id="rId91"/>
    <sheet name="20-09-2017" sheetId="96" r:id="rId92"/>
    <sheet name="25-09-2017" sheetId="97" r:id="rId93"/>
    <sheet name="26-10-2017" sheetId="98" r:id="rId94"/>
    <sheet name="31-10-2017 " sheetId="99" r:id="rId95"/>
    <sheet name="02-11-2017" sheetId="100" r:id="rId96"/>
    <sheet name="03-11-2017" sheetId="101" r:id="rId97"/>
    <sheet name="04-11-2017" sheetId="102" r:id="rId98"/>
    <sheet name="06-11-2017" sheetId="103" r:id="rId99"/>
    <sheet name="07-11-2017 " sheetId="104" r:id="rId100"/>
    <sheet name="08-11-2017  " sheetId="106" r:id="rId101"/>
    <sheet name="09-11-2017   " sheetId="107" r:id="rId102"/>
    <sheet name="10-11-2017   " sheetId="108" r:id="rId103"/>
    <sheet name="13-11-2017" sheetId="105" r:id="rId104"/>
    <sheet name="14-11-2017" sheetId="109" r:id="rId105"/>
    <sheet name="16-11-2017 " sheetId="110" r:id="rId106"/>
    <sheet name="17-11-2017" sheetId="111" r:id="rId107"/>
    <sheet name="20-11-2017" sheetId="112" r:id="rId108"/>
    <sheet name="22-11-2017 " sheetId="113" r:id="rId109"/>
    <sheet name="23-11-2017  " sheetId="114" r:id="rId110"/>
    <sheet name="24-11-2017" sheetId="115" r:id="rId111"/>
    <sheet name="25-11-2017 " sheetId="116" r:id="rId112"/>
    <sheet name="26-11-2017" sheetId="117" r:id="rId113"/>
    <sheet name="27-11-2017" sheetId="118" r:id="rId114"/>
    <sheet name="28-11-2017" sheetId="119" r:id="rId115"/>
    <sheet name="29-11-2017" sheetId="120" r:id="rId116"/>
    <sheet name="30-11-2017" sheetId="121" r:id="rId117"/>
    <sheet name="01-12-2017" sheetId="122" r:id="rId118"/>
    <sheet name="02-12-2017 " sheetId="123" r:id="rId119"/>
    <sheet name="04-12-2017  " sheetId="124" r:id="rId120"/>
    <sheet name="05-12-2017 " sheetId="125" r:id="rId121"/>
    <sheet name="06-12-2017" sheetId="126" r:id="rId122"/>
    <sheet name="07-12-2017" sheetId="127" r:id="rId123"/>
    <sheet name="08-12-2017 " sheetId="128" r:id="rId124"/>
    <sheet name="09-12-2017" sheetId="129" r:id="rId125"/>
    <sheet name="10-12-2017 " sheetId="130" r:id="rId126"/>
    <sheet name="11-12-2017" sheetId="131" r:id="rId127"/>
    <sheet name="12-12-2017" sheetId="132" r:id="rId128"/>
    <sheet name="13-12-2017" sheetId="133" r:id="rId129"/>
    <sheet name="14-12-2017 " sheetId="134" r:id="rId130"/>
    <sheet name="15-12-2017  " sheetId="135" r:id="rId131"/>
    <sheet name="16-12-2017  " sheetId="136" r:id="rId132"/>
    <sheet name="17-12-2017" sheetId="137" r:id="rId133"/>
    <sheet name="18-12-2017" sheetId="138" r:id="rId134"/>
    <sheet name="19-12-2017" sheetId="139" r:id="rId135"/>
    <sheet name="20-12-2017" sheetId="141" r:id="rId136"/>
    <sheet name="21-12-2017 " sheetId="142" r:id="rId137"/>
    <sheet name="23-12-2017" sheetId="143" r:id="rId138"/>
    <sheet name="24-12-2017" sheetId="144" r:id="rId139"/>
    <sheet name="25-12-2017" sheetId="145" r:id="rId140"/>
    <sheet name="26-12-2017 " sheetId="146" r:id="rId141"/>
    <sheet name="27-12-2017   " sheetId="148" r:id="rId142"/>
    <sheet name="28-12-2017  " sheetId="147" r:id="rId143"/>
    <sheet name="28-12-2017   (2)" sheetId="149" r:id="rId144"/>
    <sheet name="29-12-2017" sheetId="150" r:id="rId145"/>
    <sheet name="30-12-2017" sheetId="151" r:id="rId146"/>
    <sheet name="31-12-2017" sheetId="152" r:id="rId147"/>
    <sheet name="01-01-2018 " sheetId="153" r:id="rId148"/>
    <sheet name="02-01-2018  " sheetId="154" r:id="rId149"/>
    <sheet name="03-01-2018 " sheetId="155" r:id="rId150"/>
    <sheet name="04-01-2018" sheetId="156" r:id="rId151"/>
    <sheet name="05-01-2018" sheetId="157" r:id="rId152"/>
    <sheet name="06-01-2018" sheetId="158" r:id="rId153"/>
    <sheet name="07-01-2018 " sheetId="159" r:id="rId154"/>
    <sheet name="08-01-2018" sheetId="160" r:id="rId155"/>
    <sheet name="09-01-2018 " sheetId="161" r:id="rId156"/>
    <sheet name="10-01-2018" sheetId="162" r:id="rId157"/>
    <sheet name="11-01-2018" sheetId="163" r:id="rId158"/>
    <sheet name="12-01-2018 " sheetId="164" r:id="rId159"/>
    <sheet name="13-01-2018 " sheetId="165" r:id="rId160"/>
    <sheet name="14-01-2018" sheetId="166" r:id="rId161"/>
    <sheet name="15-01-2018 (2)" sheetId="167" r:id="rId162"/>
    <sheet name="16-01-2018" sheetId="168" r:id="rId163"/>
    <sheet name="17-01-2018" sheetId="169" r:id="rId164"/>
    <sheet name="18-01-2018" sheetId="170" r:id="rId165"/>
    <sheet name="19-01-2018 " sheetId="171" r:id="rId166"/>
    <sheet name="20-01-2018 " sheetId="172" r:id="rId167"/>
    <sheet name="21-01-2018 " sheetId="173" r:id="rId168"/>
    <sheet name="22-01-2018" sheetId="174" r:id="rId169"/>
    <sheet name="23-01-2018 " sheetId="175" r:id="rId170"/>
    <sheet name="24-01-2018" sheetId="176" r:id="rId171"/>
    <sheet name="25-01-2018 " sheetId="177" r:id="rId172"/>
    <sheet name="26-01-2018 " sheetId="178" r:id="rId173"/>
    <sheet name="27-01-2018" sheetId="179" r:id="rId174"/>
    <sheet name="28-01-2018" sheetId="180" r:id="rId175"/>
    <sheet name="29-01-2018" sheetId="181" r:id="rId176"/>
    <sheet name="30-01-2018" sheetId="182" r:id="rId177"/>
    <sheet name="31-01-2018" sheetId="183" r:id="rId178"/>
    <sheet name="01-02-2018 " sheetId="184" r:id="rId179"/>
    <sheet name="02-02-2018 " sheetId="185" r:id="rId180"/>
    <sheet name="03-02-2018" sheetId="186" r:id="rId181"/>
    <sheet name="04-02-2018 " sheetId="187" r:id="rId182"/>
    <sheet name="05-02-2018" sheetId="188" r:id="rId183"/>
    <sheet name="06-02-2018" sheetId="189" r:id="rId184"/>
    <sheet name="07-02-2018" sheetId="190" r:id="rId185"/>
    <sheet name="08-02-2018" sheetId="191" r:id="rId186"/>
    <sheet name="09-02-2018" sheetId="192" r:id="rId187"/>
    <sheet name="10-02-2018" sheetId="193" r:id="rId188"/>
    <sheet name="11-02-2018" sheetId="194" r:id="rId189"/>
    <sheet name="12-02-2018 " sheetId="195" r:id="rId190"/>
    <sheet name="13-02-2018" sheetId="196" r:id="rId191"/>
    <sheet name="14-02-2018" sheetId="197" r:id="rId192"/>
    <sheet name="15-02-2018" sheetId="198" r:id="rId193"/>
    <sheet name="16-02-2018" sheetId="199" r:id="rId194"/>
    <sheet name="17-02-2018" sheetId="200" r:id="rId195"/>
    <sheet name="19-02-2018" sheetId="201" r:id="rId196"/>
    <sheet name="19-02-2018 (2)" sheetId="202" r:id="rId197"/>
    <sheet name="Feuil3" sheetId="203" r:id="rId198"/>
    <sheet name="19-02-2018 (3)" sheetId="204" r:id="rId199"/>
    <sheet name="22-02-2018" sheetId="205" r:id="rId200"/>
    <sheet name="23-02-2018" sheetId="206" r:id="rId201"/>
    <sheet name="24-02-2018 " sheetId="207" r:id="rId202"/>
    <sheet name="26-02-2018 " sheetId="208" r:id="rId203"/>
    <sheet name="27-02-2018" sheetId="209" r:id="rId204"/>
    <sheet name="28-02-2018" sheetId="210" r:id="rId205"/>
    <sheet name="01-03-2018" sheetId="211" r:id="rId206"/>
    <sheet name="02-03-2018" sheetId="212" r:id="rId207"/>
    <sheet name="03-03-2018 " sheetId="213" r:id="rId208"/>
    <sheet name="04-03-2018" sheetId="214" r:id="rId209"/>
    <sheet name="05-03-2018" sheetId="215" r:id="rId210"/>
    <sheet name="06-03-2018" sheetId="216" r:id="rId211"/>
    <sheet name="07-03-2018" sheetId="217" r:id="rId212"/>
    <sheet name="08-03-2018 " sheetId="218" r:id="rId213"/>
    <sheet name="09-03-2018" sheetId="219" r:id="rId214"/>
    <sheet name="10-03-2018" sheetId="220" r:id="rId215"/>
    <sheet name="12-03-2018 " sheetId="221" r:id="rId216"/>
    <sheet name="13-03-2018" sheetId="222" r:id="rId217"/>
    <sheet name="14-03-2018" sheetId="223" r:id="rId218"/>
    <sheet name="17-03-2018" sheetId="224" r:id="rId219"/>
    <sheet name="18-03-2018" sheetId="225" r:id="rId220"/>
    <sheet name="19-03-2018" sheetId="226" r:id="rId221"/>
    <sheet name="20-03-2018 " sheetId="227" r:id="rId222"/>
    <sheet name="21-03-2018" sheetId="228" r:id="rId223"/>
    <sheet name="22-03-2018" sheetId="229" r:id="rId224"/>
    <sheet name="23-03-2018 " sheetId="230" r:id="rId225"/>
    <sheet name="25-03-2018" sheetId="231" r:id="rId226"/>
    <sheet name="26-03-2018" sheetId="233" r:id="rId227"/>
    <sheet name="27-03-2018" sheetId="234" r:id="rId228"/>
    <sheet name="28-03-2018 " sheetId="235" r:id="rId229"/>
    <sheet name="29-03-2018" sheetId="232" r:id="rId230"/>
    <sheet name="30-03-2018" sheetId="236" r:id="rId231"/>
    <sheet name="31-03-2018" sheetId="237" r:id="rId232"/>
    <sheet name="01-04-2018 " sheetId="238" r:id="rId233"/>
    <sheet name="02-04-2018" sheetId="239" r:id="rId234"/>
    <sheet name="03-04-2018" sheetId="240" r:id="rId235"/>
    <sheet name="04-04-2018 " sheetId="241" r:id="rId236"/>
    <sheet name="05-04-2018 " sheetId="242" r:id="rId237"/>
    <sheet name="06-04-2018" sheetId="243" r:id="rId238"/>
    <sheet name="07-04-2018 " sheetId="244" r:id="rId239"/>
    <sheet name="08-04-2018 " sheetId="245" r:id="rId240"/>
    <sheet name="09-04-2018" sheetId="246" r:id="rId241"/>
    <sheet name="10-04-2018" sheetId="247" r:id="rId242"/>
    <sheet name="11-04-2018" sheetId="248" r:id="rId243"/>
    <sheet name="12-04-2018" sheetId="249" r:id="rId244"/>
    <sheet name="13-04-2018" sheetId="251" r:id="rId245"/>
    <sheet name="14-04-2018 " sheetId="252" r:id="rId246"/>
    <sheet name="15-04-2018  " sheetId="253" r:id="rId247"/>
    <sheet name="16-04-2018 " sheetId="254" r:id="rId248"/>
    <sheet name="17-04-2018" sheetId="250" r:id="rId249"/>
    <sheet name="18-04-201" sheetId="255" r:id="rId250"/>
    <sheet name="19-04-2018" sheetId="256" r:id="rId251"/>
    <sheet name="20-04-2018" sheetId="257" r:id="rId252"/>
    <sheet name="20-04-2018 (2)" sheetId="258" r:id="rId253"/>
    <sheet name="23-04-2018 " sheetId="259" r:id="rId254"/>
    <sheet name="24-04-2018" sheetId="260" r:id="rId255"/>
    <sheet name="25-04-2018 " sheetId="261" r:id="rId256"/>
    <sheet name="26-04-2018  " sheetId="262" r:id="rId257"/>
    <sheet name="27-04-2018  " sheetId="264" r:id="rId258"/>
    <sheet name="28-04-2018" sheetId="266" r:id="rId259"/>
    <sheet name="Rapport sur la compatibilité" sheetId="263" r:id="rId260"/>
    <sheet name="30-04-2018" sheetId="267" r:id="rId261"/>
    <sheet name="01-05-2018" sheetId="268" r:id="rId262"/>
    <sheet name="02-05-2018" sheetId="269" r:id="rId263"/>
    <sheet name="03-05-2018 " sheetId="270" r:id="rId264"/>
    <sheet name="04-05-2018" sheetId="271" r:id="rId265"/>
    <sheet name="05-05-2018 " sheetId="272" r:id="rId266"/>
    <sheet name="07-05-2018  " sheetId="273" r:id="rId267"/>
    <sheet name="08-05-2018" sheetId="274" r:id="rId268"/>
    <sheet name="09-05-2018 " sheetId="275" r:id="rId269"/>
    <sheet name="10-05-2018 " sheetId="276" r:id="rId270"/>
    <sheet name="11-05-2018 " sheetId="277" r:id="rId271"/>
    <sheet name="12-05-2018" sheetId="278" r:id="rId272"/>
    <sheet name="13-05-2018" sheetId="279" r:id="rId273"/>
    <sheet name="14-05-2018 " sheetId="280" r:id="rId274"/>
    <sheet name="15-05-2018  " sheetId="281" r:id="rId275"/>
    <sheet name="16-05-2018 " sheetId="282" r:id="rId276"/>
    <sheet name="17-05-2018 " sheetId="283" r:id="rId277"/>
    <sheet name="18-05-2018" sheetId="284" r:id="rId278"/>
    <sheet name="19-05-2018 " sheetId="285" r:id="rId279"/>
    <sheet name="20-05-2018  " sheetId="286" r:id="rId280"/>
    <sheet name="21-05-2018   " sheetId="287" r:id="rId281"/>
    <sheet name="22-05-2018 " sheetId="288" r:id="rId282"/>
    <sheet name="23-05-2018" sheetId="289" r:id="rId283"/>
    <sheet name="24-05-2018" sheetId="290" r:id="rId284"/>
    <sheet name="25-05-2018" sheetId="291" r:id="rId285"/>
    <sheet name="26-05-2018" sheetId="292" r:id="rId286"/>
    <sheet name="27-05-2018" sheetId="293" r:id="rId287"/>
    <sheet name="29-05-2018 " sheetId="294" r:id="rId288"/>
    <sheet name="30-05-2018" sheetId="295" r:id="rId289"/>
    <sheet name="31-05-2018 " sheetId="297" r:id="rId290"/>
    <sheet name="01-06-2018  " sheetId="298" r:id="rId291"/>
    <sheet name="02-06-2018  " sheetId="299" r:id="rId292"/>
    <sheet name="03-06-2018" sheetId="300" r:id="rId293"/>
    <sheet name="04-06-2018 " sheetId="301" r:id="rId294"/>
    <sheet name="05-06-2018  " sheetId="302" r:id="rId295"/>
    <sheet name="06-06-2018 " sheetId="303" r:id="rId296"/>
    <sheet name="07-06-2018" sheetId="305" r:id="rId297"/>
    <sheet name="08-06-2018" sheetId="306" r:id="rId298"/>
    <sheet name="09-06-2018 " sheetId="307" r:id="rId299"/>
    <sheet name="10-06-2018  " sheetId="308" r:id="rId300"/>
    <sheet name="11-06-2018  " sheetId="309" r:id="rId301"/>
    <sheet name="12-06-2018   " sheetId="310" r:id="rId302"/>
    <sheet name="13-06-2018    " sheetId="311" r:id="rId303"/>
    <sheet name="14-06-2018" sheetId="312" r:id="rId304"/>
    <sheet name="15-06-2018" sheetId="313" r:id="rId305"/>
    <sheet name="16-06-2018" sheetId="314" r:id="rId306"/>
    <sheet name="17-06-2018" sheetId="315" r:id="rId307"/>
    <sheet name="18-06-2018" sheetId="316" r:id="rId308"/>
    <sheet name="19-06-2018" sheetId="317" r:id="rId309"/>
    <sheet name="20-06-2018 " sheetId="318" r:id="rId310"/>
    <sheet name="21-06-2018 " sheetId="319" r:id="rId311"/>
    <sheet name="22-06-2018 " sheetId="320" r:id="rId312"/>
    <sheet name="23-06-2018  " sheetId="321" r:id="rId313"/>
    <sheet name="24-06-2018" sheetId="322" r:id="rId314"/>
    <sheet name="25-06-2018" sheetId="323" r:id="rId315"/>
    <sheet name="26-06-2018" sheetId="324" r:id="rId316"/>
    <sheet name="27-06-2018 " sheetId="325" r:id="rId317"/>
    <sheet name="28-06-2018  " sheetId="326" r:id="rId318"/>
    <sheet name="29-06-2018  " sheetId="327" r:id="rId319"/>
    <sheet name="30-06-2018   " sheetId="329" r:id="rId320"/>
    <sheet name="01-07-2018" sheetId="328" r:id="rId321"/>
    <sheet name="02-07-2018" sheetId="330" r:id="rId322"/>
    <sheet name="03-07-2018 " sheetId="331" r:id="rId323"/>
    <sheet name="04-07-2018 " sheetId="332" r:id="rId324"/>
    <sheet name="05-07-2018" sheetId="334" r:id="rId325"/>
    <sheet name="06-07-2018" sheetId="336" r:id="rId326"/>
    <sheet name="07-07-2018" sheetId="337" r:id="rId327"/>
    <sheet name="08-07-2018 " sheetId="338" r:id="rId328"/>
    <sheet name="09-07-2018 " sheetId="339" r:id="rId329"/>
    <sheet name="10-07-2018 " sheetId="340" r:id="rId330"/>
    <sheet name="11-07-2018" sheetId="341" r:id="rId331"/>
    <sheet name="12-07-2018" sheetId="342" r:id="rId332"/>
    <sheet name="13-07-2018 " sheetId="343" r:id="rId333"/>
    <sheet name="14-07-2018  " sheetId="344" r:id="rId334"/>
    <sheet name="15-07-2018 " sheetId="346" r:id="rId335"/>
    <sheet name="16-07-2018" sheetId="345" r:id="rId336"/>
    <sheet name="17-07-2018" sheetId="347" r:id="rId337"/>
    <sheet name="18-07-2018 " sheetId="348" r:id="rId338"/>
    <sheet name="19-07-2018  " sheetId="349" r:id="rId339"/>
    <sheet name="20-07-2018  " sheetId="350" r:id="rId340"/>
    <sheet name="21-07-2018 " sheetId="351" r:id="rId341"/>
    <sheet name="22-07-2018" sheetId="352" r:id="rId342"/>
    <sheet name="23-07-2018 " sheetId="353" r:id="rId343"/>
    <sheet name="24-07-2018" sheetId="354" r:id="rId344"/>
    <sheet name="25-07-2018" sheetId="355" r:id="rId345"/>
    <sheet name="26-072018" sheetId="356" r:id="rId346"/>
    <sheet name="27-07-2018" sheetId="357" r:id="rId347"/>
    <sheet name="28-07-2018 " sheetId="358" r:id="rId348"/>
    <sheet name="29-07-2018  " sheetId="359" r:id="rId349"/>
    <sheet name="30-07-2018   " sheetId="360" r:id="rId350"/>
    <sheet name="31-07-2018    " sheetId="361" r:id="rId351"/>
    <sheet name="01-08-2018    " sheetId="362" r:id="rId352"/>
    <sheet name="02-08-2018   " sheetId="363" r:id="rId353"/>
    <sheet name="03-08-2018   " sheetId="364" r:id="rId354"/>
    <sheet name="04-08-2018    " sheetId="365" r:id="rId355"/>
    <sheet name="05-08-2018 " sheetId="366" r:id="rId356"/>
    <sheet name="06-08-2018" sheetId="367" r:id="rId357"/>
    <sheet name="07-08-2018 " sheetId="368" r:id="rId358"/>
    <sheet name="08-08-2018" sheetId="369" r:id="rId359"/>
    <sheet name="09-08-2018" sheetId="370" r:id="rId360"/>
    <sheet name="10-08-2018" sheetId="371" r:id="rId361"/>
    <sheet name="11-08-2018 (2)" sheetId="372" r:id="rId362"/>
    <sheet name="12-08-2018" sheetId="373" r:id="rId363"/>
    <sheet name="13-08-2018 " sheetId="374" r:id="rId364"/>
    <sheet name="14-08-2018  " sheetId="375" r:id="rId365"/>
    <sheet name="15-08-2018   " sheetId="376" r:id="rId366"/>
    <sheet name="16-08-2018" sheetId="377" r:id="rId367"/>
    <sheet name="17-08-2018 " sheetId="378" r:id="rId368"/>
    <sheet name="18-08-2018 " sheetId="379" r:id="rId369"/>
    <sheet name="19-08-2018  " sheetId="380" r:id="rId370"/>
    <sheet name="20-08-2018" sheetId="381" r:id="rId371"/>
    <sheet name="21-08-2018" sheetId="382" r:id="rId372"/>
    <sheet name="22-08-2018" sheetId="383" r:id="rId373"/>
    <sheet name="23-08-2018 " sheetId="384" r:id="rId374"/>
    <sheet name="24-08-2018  " sheetId="385" r:id="rId375"/>
    <sheet name="25-08-2018 " sheetId="386" r:id="rId376"/>
    <sheet name="26-08-2018 " sheetId="387" r:id="rId377"/>
    <sheet name="27-08-2018 " sheetId="388" r:id="rId378"/>
    <sheet name="28-08-2018" sheetId="389" r:id="rId379"/>
    <sheet name="29-08-2018 " sheetId="390" r:id="rId380"/>
    <sheet name="30-08-2018" sheetId="391" r:id="rId381"/>
    <sheet name="31-08-2018" sheetId="392" r:id="rId382"/>
    <sheet name="01-09-2018" sheetId="393" r:id="rId383"/>
    <sheet name="02-09-2018" sheetId="394" r:id="rId384"/>
    <sheet name="03-09-2018" sheetId="395" r:id="rId385"/>
    <sheet name="04-09-2018 " sheetId="396" r:id="rId386"/>
    <sheet name="05-09-2018  " sheetId="397" r:id="rId387"/>
    <sheet name="06-09-2018   " sheetId="398" r:id="rId388"/>
    <sheet name="07-09-2018" sheetId="399" r:id="rId389"/>
    <sheet name="08-09-2018 " sheetId="400" r:id="rId390"/>
    <sheet name="09-09-2018" sheetId="401" r:id="rId391"/>
    <sheet name="10-09-2018" sheetId="402" r:id="rId392"/>
    <sheet name="11-09-2018" sheetId="403" r:id="rId393"/>
    <sheet name="12-09-2018" sheetId="404" r:id="rId394"/>
    <sheet name="13-09-2018" sheetId="405" r:id="rId395"/>
    <sheet name="14-09-2018" sheetId="406" r:id="rId396"/>
    <sheet name="15-09-2018" sheetId="407" r:id="rId397"/>
    <sheet name="16-09-2018 " sheetId="408" r:id="rId398"/>
    <sheet name="17-09-2018  " sheetId="409" r:id="rId399"/>
    <sheet name="18-09-2018   " sheetId="410" r:id="rId400"/>
    <sheet name="19-09-2018" sheetId="411" r:id="rId401"/>
    <sheet name="20-09-2018 " sheetId="412" r:id="rId402"/>
    <sheet name="21-09-2018 " sheetId="413" r:id="rId403"/>
    <sheet name="01-10-2018" sheetId="414" r:id="rId404"/>
    <sheet name="02-10-2018" sheetId="415" r:id="rId405"/>
    <sheet name="03-10-2018" sheetId="416" r:id="rId406"/>
    <sheet name="04-10-2018" sheetId="417" r:id="rId407"/>
    <sheet name="05-10-2018 " sheetId="418" r:id="rId408"/>
    <sheet name="06-10-2018" sheetId="419" r:id="rId409"/>
    <sheet name="07-10-2018" sheetId="420" r:id="rId410"/>
    <sheet name="08-10-2018" sheetId="421" r:id="rId411"/>
    <sheet name="09-10-2018" sheetId="422" r:id="rId412"/>
    <sheet name="10-10-2018 " sheetId="423" r:id="rId413"/>
    <sheet name="11-10-2018  " sheetId="424" r:id="rId414"/>
    <sheet name="12-10-2018  " sheetId="425" r:id="rId415"/>
    <sheet name="14-10-2018  " sheetId="426" r:id="rId416"/>
    <sheet name="15-10-2018  " sheetId="427" r:id="rId417"/>
    <sheet name="16-10-2018 " sheetId="428" r:id="rId418"/>
    <sheet name="17-10-2018" sheetId="429" r:id="rId419"/>
    <sheet name="18-10-2018" sheetId="430" r:id="rId420"/>
    <sheet name="19-10-2018" sheetId="431" r:id="rId421"/>
  </sheets>
  <calcPr calcId="152511"/>
</workbook>
</file>

<file path=xl/calcChain.xml><?xml version="1.0" encoding="utf-8"?>
<calcChain xmlns="http://schemas.openxmlformats.org/spreadsheetml/2006/main">
  <c r="M26" i="431" l="1"/>
  <c r="M8" i="431"/>
  <c r="M26" i="430"/>
  <c r="M8" i="430"/>
  <c r="M26" i="429"/>
  <c r="M8" i="429"/>
  <c r="M26" i="428" l="1"/>
  <c r="M8" i="428"/>
  <c r="M26" i="427"/>
  <c r="H26" i="427"/>
  <c r="F25" i="427"/>
  <c r="G24" i="427"/>
  <c r="F21" i="427"/>
  <c r="M8" i="427"/>
  <c r="F21" i="426"/>
  <c r="M26" i="426"/>
  <c r="H26" i="426"/>
  <c r="F25" i="426"/>
  <c r="G24" i="426"/>
  <c r="M8" i="426"/>
  <c r="M26" i="425"/>
  <c r="H26" i="425"/>
  <c r="F25" i="425"/>
  <c r="G24" i="425"/>
  <c r="M8" i="425"/>
  <c r="M26" i="424"/>
  <c r="H26" i="424"/>
  <c r="F25" i="424"/>
  <c r="G24" i="424"/>
  <c r="M8" i="424"/>
  <c r="M26" i="423"/>
  <c r="H26" i="423"/>
  <c r="F25" i="423"/>
  <c r="G24" i="423"/>
  <c r="M8" i="423"/>
  <c r="M26" i="422" l="1"/>
  <c r="H26" i="422"/>
  <c r="F25" i="422"/>
  <c r="G24" i="422"/>
  <c r="M8" i="422"/>
  <c r="F25" i="421"/>
  <c r="M26" i="421"/>
  <c r="H26" i="421"/>
  <c r="G24" i="421"/>
  <c r="M8" i="421"/>
  <c r="M26" i="420" l="1"/>
  <c r="H26" i="420"/>
  <c r="G24" i="420"/>
  <c r="M8" i="420"/>
  <c r="M26" i="419" l="1"/>
  <c r="H26" i="419"/>
  <c r="G24" i="419"/>
  <c r="M8" i="419"/>
  <c r="M26" i="418"/>
  <c r="H26" i="418"/>
  <c r="G24" i="418"/>
  <c r="M8" i="418"/>
  <c r="M26" i="417"/>
  <c r="H26" i="417"/>
  <c r="G24" i="417"/>
  <c r="M8" i="417"/>
  <c r="M26" i="416" l="1"/>
  <c r="H26" i="416"/>
  <c r="G24" i="416"/>
  <c r="M8" i="416"/>
  <c r="M26" i="415"/>
  <c r="H26" i="415"/>
  <c r="G24" i="415"/>
  <c r="M8" i="415"/>
  <c r="M26" i="414"/>
  <c r="H26" i="414"/>
  <c r="G24" i="414"/>
  <c r="M8" i="414"/>
  <c r="M26" i="413" l="1"/>
  <c r="H26" i="413"/>
  <c r="G24" i="413"/>
  <c r="M8" i="413"/>
  <c r="H26" i="412"/>
  <c r="G24" i="412"/>
  <c r="M26" i="412" l="1"/>
  <c r="M8" i="412"/>
  <c r="M26" i="411"/>
  <c r="M8" i="411"/>
  <c r="M26" i="410" l="1"/>
  <c r="M8" i="410"/>
  <c r="M26" i="409" l="1"/>
  <c r="M8" i="409"/>
  <c r="M26" i="408"/>
  <c r="M8" i="408"/>
  <c r="M26" i="407" l="1"/>
  <c r="M8" i="407"/>
  <c r="M26" i="406" l="1"/>
  <c r="M8" i="406"/>
  <c r="M26" i="405"/>
  <c r="M8" i="405"/>
  <c r="M26" i="404"/>
  <c r="M8" i="404"/>
  <c r="M26" i="403"/>
  <c r="M8" i="403"/>
  <c r="M8" i="402"/>
  <c r="H31" i="401" l="1"/>
  <c r="J29" i="401"/>
  <c r="G27" i="401"/>
  <c r="I26" i="401"/>
  <c r="M8" i="401"/>
  <c r="H31" i="400"/>
  <c r="J29" i="400"/>
  <c r="G27" i="400"/>
  <c r="I26" i="400"/>
  <c r="M8" i="400"/>
  <c r="H31" i="399"/>
  <c r="J29" i="399"/>
  <c r="G27" i="399"/>
  <c r="I26" i="399"/>
  <c r="M8" i="399"/>
  <c r="H31" i="398" l="1"/>
  <c r="J29" i="398"/>
  <c r="G27" i="398"/>
  <c r="I26" i="398"/>
  <c r="M8" i="398"/>
  <c r="H31" i="397"/>
  <c r="J29" i="397"/>
  <c r="G27" i="397"/>
  <c r="I26" i="397"/>
  <c r="M8" i="397"/>
  <c r="H31" i="396"/>
  <c r="J29" i="396"/>
  <c r="G27" i="396"/>
  <c r="I26" i="396"/>
  <c r="M8" i="396"/>
  <c r="H31" i="395"/>
  <c r="J29" i="395"/>
  <c r="G27" i="395"/>
  <c r="I26" i="395"/>
  <c r="M8" i="395"/>
  <c r="H31" i="394"/>
  <c r="J29" i="394"/>
  <c r="G27" i="394"/>
  <c r="I26" i="394"/>
  <c r="M8" i="394"/>
  <c r="H31" i="393" l="1"/>
  <c r="J29" i="393"/>
  <c r="G27" i="393"/>
  <c r="I26" i="393"/>
  <c r="M8" i="393"/>
  <c r="J29" i="392" l="1"/>
  <c r="I26" i="392"/>
  <c r="G27" i="392"/>
  <c r="M8" i="392" l="1"/>
  <c r="M8" i="391" l="1"/>
  <c r="M8" i="390" l="1"/>
  <c r="M8" i="389"/>
  <c r="M8" i="388"/>
  <c r="M8" i="387" l="1"/>
  <c r="N3" i="387"/>
  <c r="M8" i="386" l="1"/>
  <c r="N3" i="386"/>
  <c r="M8" i="385"/>
  <c r="N3" i="385"/>
  <c r="M8" i="384"/>
  <c r="N3" i="384"/>
  <c r="M8" i="383"/>
  <c r="N3" i="383"/>
  <c r="M8" i="382" l="1"/>
  <c r="N3" i="382"/>
  <c r="M8" i="381" l="1"/>
  <c r="N3" i="381"/>
  <c r="M8" i="380"/>
  <c r="N3" i="380"/>
  <c r="M8" i="379"/>
  <c r="N3" i="379"/>
  <c r="M8" i="378"/>
  <c r="N3" i="378"/>
  <c r="M8" i="377" l="1"/>
  <c r="N3" i="377"/>
  <c r="M8" i="376"/>
  <c r="N3" i="376"/>
  <c r="M8" i="375"/>
  <c r="N3" i="375"/>
  <c r="D11" i="374"/>
  <c r="M8" i="374"/>
  <c r="N3" i="374"/>
  <c r="D11" i="373" l="1"/>
  <c r="M8" i="373"/>
  <c r="N3" i="373"/>
  <c r="D11" i="372"/>
  <c r="M8" i="372"/>
  <c r="N3" i="372"/>
  <c r="D11" i="371"/>
  <c r="M8" i="371"/>
  <c r="N3" i="371"/>
  <c r="M8" i="370"/>
  <c r="N3" i="370"/>
  <c r="M8" i="369"/>
  <c r="N3" i="369"/>
  <c r="M8" i="368"/>
  <c r="N3" i="368"/>
  <c r="M8" i="367"/>
  <c r="N3" i="367"/>
  <c r="M8" i="366"/>
  <c r="N3" i="366"/>
  <c r="M8" i="365"/>
  <c r="N3" i="365"/>
  <c r="M8" i="364"/>
  <c r="N3" i="364"/>
  <c r="M15" i="363" l="1"/>
  <c r="M8" i="363"/>
  <c r="N3" i="363"/>
  <c r="M15" i="362" l="1"/>
  <c r="M8" i="362"/>
  <c r="N3" i="362"/>
  <c r="M15" i="361" l="1"/>
  <c r="M8" i="361"/>
  <c r="N3" i="361"/>
  <c r="M15" i="360"/>
  <c r="M8" i="360"/>
  <c r="N3" i="360"/>
  <c r="M15" i="359" l="1"/>
  <c r="M8" i="359"/>
  <c r="N3" i="359"/>
  <c r="M15" i="358"/>
  <c r="M8" i="358"/>
  <c r="N3" i="358"/>
  <c r="M15" i="357" l="1"/>
  <c r="M8" i="357"/>
  <c r="N3" i="357"/>
  <c r="M15" i="356"/>
  <c r="M8" i="356"/>
  <c r="N3" i="356"/>
  <c r="M15" i="355"/>
  <c r="M8" i="355"/>
  <c r="N3" i="355"/>
  <c r="M15" i="354" l="1"/>
  <c r="M8" i="354"/>
  <c r="N3" i="354"/>
  <c r="M15" i="353" l="1"/>
  <c r="M8" i="353"/>
  <c r="N3" i="353"/>
  <c r="M8" i="352"/>
  <c r="N3" i="352"/>
  <c r="L17" i="350" l="1"/>
  <c r="L15" i="350"/>
  <c r="L13" i="350"/>
  <c r="M8" i="351"/>
  <c r="N3" i="351"/>
  <c r="M8" i="350"/>
  <c r="N3" i="350"/>
  <c r="M8" i="349"/>
  <c r="N3" i="349"/>
  <c r="G5" i="348"/>
  <c r="M8" i="348"/>
  <c r="N3" i="348"/>
  <c r="M8" i="347"/>
  <c r="N3" i="347"/>
  <c r="K16" i="346" l="1"/>
  <c r="K14" i="346"/>
  <c r="M12" i="346"/>
  <c r="L12" i="346"/>
  <c r="M13" i="346" s="1"/>
  <c r="M14" i="346" s="1"/>
  <c r="M8" i="346"/>
  <c r="N3" i="346"/>
  <c r="M8" i="345"/>
  <c r="N3" i="345"/>
  <c r="K16" i="341" l="1"/>
  <c r="K15" i="341"/>
  <c r="K16" i="344"/>
  <c r="K14" i="344"/>
  <c r="M12" i="344"/>
  <c r="L12" i="344"/>
  <c r="M13" i="344" s="1"/>
  <c r="M14" i="344" s="1"/>
  <c r="M8" i="344"/>
  <c r="N3" i="344"/>
  <c r="K16" i="343"/>
  <c r="K14" i="343"/>
  <c r="N3" i="343"/>
  <c r="M12" i="343"/>
  <c r="L12" i="343"/>
  <c r="M13" i="343" s="1"/>
  <c r="M14" i="343" s="1"/>
  <c r="M8" i="343"/>
  <c r="M12" i="342"/>
  <c r="L12" i="342"/>
  <c r="M13" i="342" s="1"/>
  <c r="M14" i="342" s="1"/>
  <c r="M8" i="342"/>
  <c r="M12" i="341"/>
  <c r="L12" i="341"/>
  <c r="M13" i="341" s="1"/>
  <c r="M14" i="341" s="1"/>
  <c r="M8" i="341"/>
  <c r="M12" i="340" l="1"/>
  <c r="L12" i="340"/>
  <c r="M13" i="340" s="1"/>
  <c r="M14" i="340" s="1"/>
  <c r="M8" i="340"/>
  <c r="M12" i="339"/>
  <c r="L12" i="339"/>
  <c r="M13" i="339" s="1"/>
  <c r="M14" i="339" s="1"/>
  <c r="M8" i="339"/>
  <c r="M12" i="338" l="1"/>
  <c r="L12" i="338"/>
  <c r="M13" i="338" s="1"/>
  <c r="M14" i="338" s="1"/>
  <c r="M8" i="338"/>
  <c r="M12" i="337"/>
  <c r="L12" i="337"/>
  <c r="M13" i="337" s="1"/>
  <c r="M14" i="337" s="1"/>
  <c r="M8" i="337"/>
  <c r="K16" i="336" l="1"/>
  <c r="M12" i="336"/>
  <c r="L12" i="336"/>
  <c r="M13" i="336" s="1"/>
  <c r="M14" i="336" s="1"/>
  <c r="M8" i="336"/>
  <c r="K16" i="334" l="1"/>
  <c r="M12" i="334"/>
  <c r="L12" i="334"/>
  <c r="M13" i="334" s="1"/>
  <c r="M14" i="334" s="1"/>
  <c r="M8" i="334"/>
  <c r="K16" i="332" l="1"/>
  <c r="M12" i="332"/>
  <c r="L12" i="332"/>
  <c r="M13" i="332" s="1"/>
  <c r="M14" i="332" s="1"/>
  <c r="M8" i="332"/>
  <c r="M12" i="331" l="1"/>
  <c r="L12" i="331"/>
  <c r="M13" i="331" s="1"/>
  <c r="M14" i="331" s="1"/>
  <c r="M8" i="331"/>
  <c r="D11" i="330"/>
  <c r="M12" i="330"/>
  <c r="L12" i="330"/>
  <c r="M13" i="330" s="1"/>
  <c r="M14" i="330" s="1"/>
  <c r="M8" i="330"/>
  <c r="M12" i="328"/>
  <c r="L12" i="328"/>
  <c r="M13" i="328" s="1"/>
  <c r="M14" i="328" s="1"/>
  <c r="M8" i="328"/>
  <c r="M12" i="329" l="1"/>
  <c r="L12" i="329"/>
  <c r="M13" i="329" s="1"/>
  <c r="M14" i="329" s="1"/>
  <c r="M8" i="329"/>
  <c r="M12" i="327"/>
  <c r="L12" i="327"/>
  <c r="M13" i="327" s="1"/>
  <c r="M14" i="327" s="1"/>
  <c r="M8" i="327"/>
  <c r="M12" i="326"/>
  <c r="L12" i="326"/>
  <c r="M13" i="326" s="1"/>
  <c r="M14" i="326" s="1"/>
  <c r="M8" i="326"/>
  <c r="M12" i="325"/>
  <c r="L12" i="325"/>
  <c r="M13" i="325" s="1"/>
  <c r="M14" i="325" s="1"/>
  <c r="M8" i="325"/>
  <c r="M12" i="324"/>
  <c r="L12" i="324"/>
  <c r="M13" i="324" s="1"/>
  <c r="M14" i="324" s="1"/>
  <c r="M8" i="324"/>
  <c r="M12" i="323"/>
  <c r="L12" i="323"/>
  <c r="M13" i="323" s="1"/>
  <c r="M14" i="323" s="1"/>
  <c r="M8" i="323"/>
  <c r="M12" i="322"/>
  <c r="L12" i="322"/>
  <c r="M13" i="322" s="1"/>
  <c r="M14" i="322" s="1"/>
  <c r="M8" i="322"/>
  <c r="M12" i="321"/>
  <c r="L12" i="321"/>
  <c r="M13" i="321" s="1"/>
  <c r="M14" i="321" s="1"/>
  <c r="M8" i="321"/>
  <c r="M12" i="320"/>
  <c r="L12" i="320"/>
  <c r="M13" i="320" s="1"/>
  <c r="M14" i="320" s="1"/>
  <c r="M8" i="320"/>
  <c r="M12" i="319" l="1"/>
  <c r="L12" i="319"/>
  <c r="M13" i="319" s="1"/>
  <c r="M14" i="319" s="1"/>
  <c r="M8" i="319"/>
  <c r="N11" i="318" l="1"/>
  <c r="M8" i="318"/>
  <c r="N11" i="317"/>
  <c r="M8" i="317"/>
  <c r="N11" i="316"/>
  <c r="M8" i="316"/>
  <c r="D11" i="315"/>
  <c r="N11" i="315"/>
  <c r="M8" i="315"/>
  <c r="N11" i="314"/>
  <c r="M8" i="314"/>
  <c r="N11" i="313" l="1"/>
  <c r="M8" i="313"/>
  <c r="N11" i="312"/>
  <c r="M8" i="312"/>
  <c r="N11" i="311" l="1"/>
  <c r="M8" i="311"/>
  <c r="N11" i="310"/>
  <c r="M8" i="310"/>
  <c r="M8" i="309"/>
  <c r="N11" i="309"/>
  <c r="M8" i="308"/>
  <c r="M8" i="307"/>
  <c r="M8" i="306"/>
  <c r="M8" i="305" l="1"/>
  <c r="M8" i="303"/>
  <c r="M8" i="302"/>
  <c r="M8" i="301"/>
  <c r="M8" i="300"/>
  <c r="M8" i="299"/>
  <c r="M8" i="298"/>
  <c r="M8" i="297"/>
  <c r="M8" i="295" l="1"/>
  <c r="D11" i="295"/>
  <c r="H14" i="282" l="1"/>
  <c r="J9" i="272"/>
  <c r="J16" i="270"/>
  <c r="J10" i="259"/>
  <c r="J10" i="256"/>
  <c r="J18" i="256"/>
  <c r="K9" i="255"/>
  <c r="K9" i="250"/>
  <c r="I10" i="246"/>
  <c r="I10" i="245"/>
  <c r="I10" i="241"/>
  <c r="I10" i="240"/>
  <c r="I10" i="235"/>
  <c r="I10" i="234"/>
  <c r="I10" i="233"/>
  <c r="I10" i="229"/>
  <c r="I10" i="228"/>
  <c r="I10" i="227"/>
  <c r="H11" i="223"/>
  <c r="H11" i="222"/>
  <c r="I10" i="213"/>
  <c r="I10" i="212"/>
  <c r="I10" i="201"/>
  <c r="I10" i="195"/>
  <c r="I10" i="194"/>
  <c r="I12" i="193"/>
  <c r="H12" i="192"/>
  <c r="I11" i="191"/>
  <c r="N11" i="190"/>
  <c r="O15" i="190"/>
  <c r="I11" i="183"/>
  <c r="I11" i="182"/>
  <c r="I11" i="178"/>
  <c r="J11" i="175"/>
  <c r="L11" i="175"/>
  <c r="L12" i="175"/>
  <c r="H11" i="165"/>
  <c r="H11" i="164"/>
  <c r="H11" i="163"/>
  <c r="I10" i="162"/>
  <c r="I11" i="162"/>
  <c r="J11" i="162"/>
  <c r="K12" i="162"/>
  <c r="O24" i="157"/>
  <c r="I23" i="156"/>
  <c r="J23" i="156"/>
  <c r="B9" i="154"/>
  <c r="I11" i="154"/>
  <c r="J11" i="153"/>
  <c r="L12" i="142"/>
  <c r="L12" i="141"/>
  <c r="B20" i="124"/>
  <c r="G11" i="123"/>
  <c r="F26" i="123"/>
  <c r="B10" i="97"/>
  <c r="K10" i="97"/>
  <c r="M10" i="97"/>
  <c r="B11" i="97"/>
  <c r="K11" i="97"/>
  <c r="M11" i="97"/>
  <c r="B12" i="97"/>
  <c r="B13" i="97"/>
  <c r="K13" i="97"/>
  <c r="M13" i="97"/>
  <c r="B14" i="97"/>
  <c r="K14" i="97"/>
  <c r="M14" i="97"/>
  <c r="B15" i="97"/>
  <c r="B16" i="97"/>
  <c r="B17" i="97"/>
  <c r="B18" i="97"/>
  <c r="K18" i="97"/>
  <c r="M18" i="97"/>
  <c r="B19" i="97"/>
  <c r="K19" i="97"/>
  <c r="M19" i="97"/>
  <c r="K10" i="96"/>
  <c r="M10" i="96"/>
  <c r="K11" i="96"/>
  <c r="M11" i="96"/>
  <c r="K13" i="96"/>
  <c r="M13" i="96"/>
  <c r="K14" i="96"/>
  <c r="M14" i="96"/>
  <c r="K18" i="96"/>
  <c r="M18" i="96"/>
  <c r="K19" i="96"/>
  <c r="M19" i="96"/>
  <c r="L9" i="95"/>
  <c r="N9" i="95"/>
  <c r="L10" i="95"/>
  <c r="N10" i="95"/>
  <c r="L12" i="95"/>
  <c r="N12" i="95"/>
  <c r="L13" i="95"/>
  <c r="N13" i="95"/>
  <c r="L17" i="95"/>
  <c r="N17" i="95"/>
  <c r="L18" i="95"/>
  <c r="N18" i="95"/>
  <c r="K6" i="94"/>
  <c r="M6" i="94"/>
  <c r="K7" i="94"/>
  <c r="M7" i="94"/>
  <c r="K9" i="94"/>
  <c r="M9" i="94"/>
  <c r="K10" i="94"/>
  <c r="M10" i="94"/>
  <c r="K14" i="94"/>
  <c r="M14" i="94"/>
  <c r="K15" i="94"/>
  <c r="M15" i="94"/>
  <c r="B11" i="93"/>
  <c r="K11" i="93"/>
  <c r="M11" i="93"/>
  <c r="B12" i="93"/>
  <c r="K12" i="93"/>
  <c r="M12" i="93"/>
  <c r="B13" i="93"/>
  <c r="B14" i="93"/>
  <c r="K14" i="93"/>
  <c r="M14" i="93"/>
  <c r="B15" i="93"/>
  <c r="K15" i="93"/>
  <c r="M15" i="93"/>
  <c r="B16" i="93"/>
  <c r="B17" i="93"/>
  <c r="B18" i="93"/>
  <c r="B19" i="93"/>
  <c r="K19" i="93"/>
  <c r="M19" i="93"/>
  <c r="B20" i="93"/>
  <c r="K20" i="93"/>
  <c r="M20" i="93"/>
  <c r="J4" i="87"/>
  <c r="K4" i="87"/>
  <c r="M4" i="87"/>
  <c r="N4" i="87"/>
  <c r="J5" i="87"/>
  <c r="K5" i="87"/>
  <c r="M5" i="87"/>
  <c r="N5" i="87"/>
  <c r="K6" i="87"/>
  <c r="N6" i="87"/>
  <c r="L15" i="67"/>
  <c r="J6" i="38"/>
  <c r="G13" i="22"/>
</calcChain>
</file>

<file path=xl/comments1.xml><?xml version="1.0" encoding="utf-8"?>
<comments xmlns="http://schemas.openxmlformats.org/spreadsheetml/2006/main">
  <authors>
    <author>GRID DISPATCH</author>
  </authors>
  <commentList>
    <comment ref="L12"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10.xml><?xml version="1.0" encoding="utf-8"?>
<comments xmlns="http://schemas.openxmlformats.org/spreadsheetml/2006/main">
  <authors>
    <author>GRID DISPATCH</author>
  </authors>
  <commentList>
    <comment ref="J11"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100.xml><?xml version="1.0" encoding="utf-8"?>
<comments xmlns="http://schemas.openxmlformats.org/spreadsheetml/2006/main">
  <authors>
    <author>Utilisateur Windows</author>
  </authors>
  <commentList>
    <comment ref="F8" authorId="0" shapeId="0">
      <text>
        <r>
          <rPr>
            <b/>
            <sz val="9"/>
            <color indexed="81"/>
            <rFont val="Tahoma"/>
            <family val="2"/>
          </rPr>
          <t>Utilisateur Windows:</t>
        </r>
        <r>
          <rPr>
            <sz val="9"/>
            <color indexed="81"/>
            <rFont val="Tahoma"/>
            <family val="2"/>
          </rPr>
          <t xml:space="preserve">
Pris à 17h30 apres arrivage de 02 camions</t>
        </r>
      </text>
    </comment>
  </commentList>
</comments>
</file>

<file path=xl/comments101.xml><?xml version="1.0" encoding="utf-8"?>
<comments xmlns="http://schemas.openxmlformats.org/spreadsheetml/2006/main">
  <authors>
    <author>Utilisateur Windows</author>
  </authors>
  <commentList>
    <comment ref="F8" authorId="0" shapeId="0">
      <text>
        <r>
          <rPr>
            <b/>
            <sz val="9"/>
            <color indexed="81"/>
            <rFont val="Tahoma"/>
            <family val="2"/>
          </rPr>
          <t>Utilisateur Windows:</t>
        </r>
        <r>
          <rPr>
            <sz val="9"/>
            <color indexed="81"/>
            <rFont val="Tahoma"/>
            <family val="2"/>
          </rPr>
          <t xml:space="preserve">
Pris à 17h30 apres arrivage de 02 camions</t>
        </r>
      </text>
    </comment>
  </commentList>
</comments>
</file>

<file path=xl/comments102.xml><?xml version="1.0" encoding="utf-8"?>
<comments xmlns="http://schemas.openxmlformats.org/spreadsheetml/2006/main">
  <authors>
    <author>Utilisateur Windows</author>
  </authors>
  <commentList>
    <comment ref="F8" authorId="0" shapeId="0">
      <text>
        <r>
          <rPr>
            <b/>
            <sz val="9"/>
            <color indexed="81"/>
            <rFont val="Tahoma"/>
            <family val="2"/>
          </rPr>
          <t>Utilisateur Windows:</t>
        </r>
        <r>
          <rPr>
            <sz val="9"/>
            <color indexed="81"/>
            <rFont val="Tahoma"/>
            <family val="2"/>
          </rPr>
          <t xml:space="preserve">
Pris à 16h40</t>
        </r>
      </text>
    </comment>
  </commentList>
</comments>
</file>

<file path=xl/comments103.xml><?xml version="1.0" encoding="utf-8"?>
<comments xmlns="http://schemas.openxmlformats.org/spreadsheetml/2006/main">
  <authors>
    <author>Utilisateur Windows</author>
  </authors>
  <commentList>
    <comment ref="F8" authorId="0" shapeId="0">
      <text>
        <r>
          <rPr>
            <b/>
            <sz val="9"/>
            <color indexed="81"/>
            <rFont val="Tahoma"/>
            <family val="2"/>
          </rPr>
          <t>Utilisateur Windows:</t>
        </r>
        <r>
          <rPr>
            <sz val="9"/>
            <color indexed="81"/>
            <rFont val="Tahoma"/>
            <family val="2"/>
          </rPr>
          <t xml:space="preserve">
Pris à 16h40</t>
        </r>
      </text>
    </comment>
  </commentList>
</comments>
</file>

<file path=xl/comments104.xml><?xml version="1.0" encoding="utf-8"?>
<comments xmlns="http://schemas.openxmlformats.org/spreadsheetml/2006/main">
  <authors>
    <author>Utilisateur Windows</author>
  </authors>
  <commentList>
    <comment ref="F13" authorId="0" shapeId="0">
      <text>
        <r>
          <rPr>
            <b/>
            <sz val="9"/>
            <color indexed="81"/>
            <rFont val="Tahoma"/>
            <family val="2"/>
          </rPr>
          <t>Utilisateur Windows:</t>
        </r>
        <r>
          <rPr>
            <sz val="9"/>
            <color indexed="81"/>
            <rFont val="Tahoma"/>
            <family val="2"/>
          </rPr>
          <t xml:space="preserve">
deux camions en attente de dépotage</t>
        </r>
      </text>
    </comment>
    <comment ref="F15" authorId="0" shapeId="0">
      <text>
        <r>
          <rPr>
            <b/>
            <sz val="9"/>
            <color indexed="81"/>
            <rFont val="Tahoma"/>
            <family val="2"/>
          </rPr>
          <t>Utilisateur Windows:</t>
        </r>
        <r>
          <rPr>
            <sz val="9"/>
            <color indexed="81"/>
            <rFont val="Tahoma"/>
            <family val="2"/>
          </rPr>
          <t xml:space="preserve">
un camion de 20 metre cube en cour de depotage</t>
        </r>
      </text>
    </comment>
  </commentList>
</comments>
</file>

<file path=xl/comments11.xml><?xml version="1.0" encoding="utf-8"?>
<comments xmlns="http://schemas.openxmlformats.org/spreadsheetml/2006/main">
  <authors>
    <author>GRID DISPATCH</author>
  </authors>
  <commentList>
    <comment ref="J11"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12.xml><?xml version="1.0" encoding="utf-8"?>
<comments xmlns="http://schemas.openxmlformats.org/spreadsheetml/2006/main">
  <authors>
    <author>GRID DISPATCH</author>
  </authors>
  <commentList>
    <comment ref="J11"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13.xml><?xml version="1.0" encoding="utf-8"?>
<comments xmlns="http://schemas.openxmlformats.org/spreadsheetml/2006/main">
  <authors>
    <author>GRID DISPATCH</author>
  </authors>
  <commentList>
    <comment ref="J11" authorId="0" shapeId="0">
      <text>
        <r>
          <rPr>
            <b/>
            <sz val="8"/>
            <color indexed="81"/>
            <rFont val="Tahoma"/>
            <family val="2"/>
          </rPr>
          <t>GRID DISPATCH:</t>
        </r>
        <r>
          <rPr>
            <sz val="8"/>
            <color indexed="81"/>
            <rFont val="Tahoma"/>
            <family val="2"/>
          </rPr>
          <t xml:space="preserve">
en attente confirmation nouvelle livraison par idrac </t>
        </r>
      </text>
    </comment>
  </commentList>
</comments>
</file>

<file path=xl/comments14.xml><?xml version="1.0" encoding="utf-8"?>
<comments xmlns="http://schemas.openxmlformats.org/spreadsheetml/2006/main">
  <authors>
    <author>GRID DISPATCH</author>
  </authors>
  <commentList>
    <comment ref="J11" authorId="0" shapeId="0">
      <text>
        <r>
          <rPr>
            <b/>
            <sz val="8"/>
            <color indexed="81"/>
            <rFont val="Tahoma"/>
            <family val="2"/>
          </rPr>
          <t>GRID DISPATCH:</t>
        </r>
        <r>
          <rPr>
            <sz val="8"/>
            <color indexed="81"/>
            <rFont val="Tahoma"/>
            <family val="2"/>
          </rPr>
          <t xml:space="preserve">
en attente confirmation nouvelle livraison par idrac </t>
        </r>
      </text>
    </comment>
  </commentList>
</comments>
</file>

<file path=xl/comments15.xml><?xml version="1.0" encoding="utf-8"?>
<comments xmlns="http://schemas.openxmlformats.org/spreadsheetml/2006/main">
  <authors>
    <author>GRID DISPATCH</author>
  </authors>
  <commentList>
    <comment ref="J11" authorId="0" shapeId="0">
      <text>
        <r>
          <rPr>
            <b/>
            <sz val="8"/>
            <color indexed="81"/>
            <rFont val="Tahoma"/>
            <family val="2"/>
          </rPr>
          <t>GRID DISPATCH:</t>
        </r>
        <r>
          <rPr>
            <sz val="8"/>
            <color indexed="81"/>
            <rFont val="Tahoma"/>
            <family val="2"/>
          </rPr>
          <t xml:space="preserve">
en attente confirmation nouvelle livraison par idrac </t>
        </r>
      </text>
    </comment>
  </commentList>
</comments>
</file>

<file path=xl/comments16.xml><?xml version="1.0" encoding="utf-8"?>
<comments xmlns="http://schemas.openxmlformats.org/spreadsheetml/2006/main">
  <authors>
    <author>GRID DISPATCH</author>
  </authors>
  <commentList>
    <comment ref="J11" authorId="0" shapeId="0">
      <text>
        <r>
          <rPr>
            <b/>
            <sz val="8"/>
            <color indexed="81"/>
            <rFont val="Tahoma"/>
            <family val="2"/>
          </rPr>
          <t>GRID DISPATCH:</t>
        </r>
        <r>
          <rPr>
            <sz val="8"/>
            <color indexed="81"/>
            <rFont val="Tahoma"/>
            <family val="2"/>
          </rPr>
          <t xml:space="preserve">
en attente confirmation nouvelle livraison par idrac </t>
        </r>
      </text>
    </comment>
  </commentList>
</comments>
</file>

<file path=xl/comments17.xml><?xml version="1.0" encoding="utf-8"?>
<comments xmlns="http://schemas.openxmlformats.org/spreadsheetml/2006/main">
  <authors>
    <author>GRID DISPATCH</author>
  </authors>
  <commentList>
    <comment ref="J11" authorId="0" shapeId="0">
      <text>
        <r>
          <rPr>
            <b/>
            <sz val="8"/>
            <color indexed="81"/>
            <rFont val="Tahoma"/>
            <family val="2"/>
          </rPr>
          <t>GRID DISPATCH:</t>
        </r>
        <r>
          <rPr>
            <sz val="8"/>
            <color indexed="81"/>
            <rFont val="Tahoma"/>
            <family val="2"/>
          </rPr>
          <t xml:space="preserve">
en attente confirmation nouvelle livraison par idrac </t>
        </r>
      </text>
    </comment>
  </commentList>
</comments>
</file>

<file path=xl/comments18.xml><?xml version="1.0" encoding="utf-8"?>
<comments xmlns="http://schemas.openxmlformats.org/spreadsheetml/2006/main">
  <authors>
    <author>GRID DISPATCH</author>
  </authors>
  <commentList>
    <comment ref="J11" authorId="0" shapeId="0">
      <text>
        <r>
          <rPr>
            <b/>
            <sz val="8"/>
            <color indexed="81"/>
            <rFont val="Tahoma"/>
            <family val="2"/>
          </rPr>
          <t>GRID DISPATCH:</t>
        </r>
        <r>
          <rPr>
            <sz val="8"/>
            <color indexed="81"/>
            <rFont val="Tahoma"/>
            <family val="2"/>
          </rPr>
          <t xml:space="preserve">
en attente confirmation nouvelle livraison par idrac </t>
        </r>
      </text>
    </comment>
  </commentList>
</comments>
</file>

<file path=xl/comments19.xml><?xml version="1.0" encoding="utf-8"?>
<comments xmlns="http://schemas.openxmlformats.org/spreadsheetml/2006/main">
  <authors>
    <author>GRID DISPATCH</author>
  </authors>
  <commentList>
    <comment ref="H19" authorId="0" shapeId="0">
      <text>
        <r>
          <rPr>
            <b/>
            <sz val="8"/>
            <color indexed="81"/>
            <rFont val="Tahoma"/>
            <family val="2"/>
          </rPr>
          <t>GRID DISPATCH:</t>
        </r>
        <r>
          <rPr>
            <sz val="8"/>
            <color indexed="81"/>
            <rFont val="Tahoma"/>
            <family val="2"/>
          </rPr>
          <t xml:space="preserve">
attente livraison de 60000 litres en journée</t>
        </r>
      </text>
    </comment>
  </commentList>
</comments>
</file>

<file path=xl/comments2.xml><?xml version="1.0" encoding="utf-8"?>
<comments xmlns="http://schemas.openxmlformats.org/spreadsheetml/2006/main">
  <authors>
    <author>GRID DISPATCH</author>
  </authors>
  <commentList>
    <comment ref="L12"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20.xml><?xml version="1.0" encoding="utf-8"?>
<comments xmlns="http://schemas.openxmlformats.org/spreadsheetml/2006/main">
  <authors>
    <author>GRID DISPATCH</author>
  </authors>
  <commentList>
    <comment ref="H19" authorId="0" shapeId="0">
      <text>
        <r>
          <rPr>
            <b/>
            <sz val="8"/>
            <color indexed="81"/>
            <rFont val="Tahoma"/>
            <family val="2"/>
          </rPr>
          <t>GRID DISPATCH:</t>
        </r>
        <r>
          <rPr>
            <sz val="8"/>
            <color indexed="81"/>
            <rFont val="Tahoma"/>
            <family val="2"/>
          </rPr>
          <t xml:space="preserve">
attente livraison de 60000 litres en journée</t>
        </r>
      </text>
    </comment>
  </commentList>
</comments>
</file>

<file path=xl/comments21.xml><?xml version="1.0" encoding="utf-8"?>
<comments xmlns="http://schemas.openxmlformats.org/spreadsheetml/2006/main">
  <authors>
    <author>GRID DISPATCH</author>
  </authors>
  <commentList>
    <comment ref="H19" authorId="0" shapeId="0">
      <text>
        <r>
          <rPr>
            <b/>
            <sz val="8"/>
            <color indexed="81"/>
            <rFont val="Tahoma"/>
            <family val="2"/>
          </rPr>
          <t>GRID DISPATCH:</t>
        </r>
        <r>
          <rPr>
            <sz val="8"/>
            <color indexed="81"/>
            <rFont val="Tahoma"/>
            <family val="2"/>
          </rPr>
          <t xml:space="preserve">
attente livraison de 60000 litres en journée</t>
        </r>
      </text>
    </comment>
  </commentList>
</comments>
</file>

<file path=xl/comments22.xml><?xml version="1.0" encoding="utf-8"?>
<comments xmlns="http://schemas.openxmlformats.org/spreadsheetml/2006/main">
  <authors>
    <author>GRID DISPATCH</author>
  </authors>
  <commentList>
    <comment ref="I11"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List>
</comments>
</file>

<file path=xl/comments23.xml><?xml version="1.0" encoding="utf-8"?>
<comments xmlns="http://schemas.openxmlformats.org/spreadsheetml/2006/main">
  <authors>
    <author>GRID DISPATCH</author>
  </authors>
  <commentList>
    <comment ref="I11"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List>
</comments>
</file>

<file path=xl/comments24.xml><?xml version="1.0" encoding="utf-8"?>
<comments xmlns="http://schemas.openxmlformats.org/spreadsheetml/2006/main">
  <authors>
    <author>GRID DISPATCH</author>
  </authors>
  <commentList>
    <comment ref="I11"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List>
</comments>
</file>

<file path=xl/comments25.xml><?xml version="1.0" encoding="utf-8"?>
<comments xmlns="http://schemas.openxmlformats.org/spreadsheetml/2006/main">
  <authors>
    <author>GRID DISPATCH</author>
  </authors>
  <commentList>
    <comment ref="I11"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List>
</comments>
</file>

<file path=xl/comments26.xml><?xml version="1.0" encoding="utf-8"?>
<comments xmlns="http://schemas.openxmlformats.org/spreadsheetml/2006/main">
  <authors>
    <author>GRID DISPATCH</author>
  </authors>
  <commentList>
    <comment ref="I11"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List>
</comments>
</file>

<file path=xl/comments27.xml><?xml version="1.0" encoding="utf-8"?>
<comments xmlns="http://schemas.openxmlformats.org/spreadsheetml/2006/main">
  <authors>
    <author>GRID DISPATCH</author>
  </authors>
  <commentList>
    <comment ref="I11"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List>
</comments>
</file>

<file path=xl/comments28.xml><?xml version="1.0" encoding="utf-8"?>
<comments xmlns="http://schemas.openxmlformats.org/spreadsheetml/2006/main">
  <authors>
    <author>GRID DISPATCH</author>
  </authors>
  <commentList>
    <comment ref="I11"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List>
</comments>
</file>

<file path=xl/comments29.xml><?xml version="1.0" encoding="utf-8"?>
<comments xmlns="http://schemas.openxmlformats.org/spreadsheetml/2006/main">
  <authors>
    <author>GRID DISPATCH</author>
  </authors>
  <commentList>
    <comment ref="I11"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 ref="I17" authorId="0" shapeId="0">
      <text>
        <r>
          <rPr>
            <b/>
            <sz val="8"/>
            <color indexed="81"/>
            <rFont val="Tahoma"/>
            <family val="2"/>
          </rPr>
          <t>GRID DISPATCH:</t>
        </r>
        <r>
          <rPr>
            <sz val="8"/>
            <color indexed="81"/>
            <rFont val="Tahoma"/>
            <family val="2"/>
          </rPr>
          <t xml:space="preserve">
EN COURS DE LIVRAISON</t>
        </r>
      </text>
    </comment>
  </commentList>
</comments>
</file>

<file path=xl/comments3.xml><?xml version="1.0" encoding="utf-8"?>
<comments xmlns="http://schemas.openxmlformats.org/spreadsheetml/2006/main">
  <authors>
    <author>GRID DISPATCH</author>
  </authors>
  <commentList>
    <comment ref="L12"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30.xml><?xml version="1.0" encoding="utf-8"?>
<comments xmlns="http://schemas.openxmlformats.org/spreadsheetml/2006/main">
  <authors>
    <author>GRID DISPATCH</author>
  </authors>
  <commentList>
    <comment ref="I10"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 ref="I16" authorId="0" shapeId="0">
      <text>
        <r>
          <rPr>
            <b/>
            <sz val="8"/>
            <color indexed="81"/>
            <rFont val="Tahoma"/>
            <family val="2"/>
          </rPr>
          <t>GRID DISPATCH:</t>
        </r>
        <r>
          <rPr>
            <sz val="8"/>
            <color indexed="81"/>
            <rFont val="Tahoma"/>
            <family val="2"/>
          </rPr>
          <t xml:space="preserve">
EN COURS DE LIVRAISON</t>
        </r>
      </text>
    </comment>
  </commentList>
</comments>
</file>

<file path=xl/comments31.xml><?xml version="1.0" encoding="utf-8"?>
<comments xmlns="http://schemas.openxmlformats.org/spreadsheetml/2006/main">
  <authors>
    <author>GRID DISPATCH</author>
  </authors>
  <commentList>
    <comment ref="I11" authorId="0" shapeId="0">
      <text>
        <r>
          <rPr>
            <b/>
            <sz val="8"/>
            <color indexed="81"/>
            <rFont val="Tahoma"/>
            <family val="2"/>
          </rPr>
          <t>GRID DISPATCH:</t>
        </r>
        <r>
          <rPr>
            <sz val="8"/>
            <color indexed="81"/>
            <rFont val="Tahoma"/>
            <family val="2"/>
          </rPr>
          <t xml:space="preserve">
Lpp a recu le fuel hier soir en attendant le passe de idrac pour confirmation de quantité de fuel dispo</t>
        </r>
      </text>
    </comment>
    <comment ref="I17" authorId="0" shapeId="0">
      <text>
        <r>
          <rPr>
            <b/>
            <sz val="8"/>
            <color indexed="81"/>
            <rFont val="Tahoma"/>
            <family val="2"/>
          </rPr>
          <t>GRID DISPATCH:</t>
        </r>
        <r>
          <rPr>
            <sz val="8"/>
            <color indexed="81"/>
            <rFont val="Tahoma"/>
            <family val="2"/>
          </rPr>
          <t xml:space="preserve">
EN COURS DE LIVRAISON</t>
        </r>
      </text>
    </comment>
  </commentList>
</comments>
</file>

<file path=xl/comments32.xml><?xml version="1.0" encoding="utf-8"?>
<comments xmlns="http://schemas.openxmlformats.org/spreadsheetml/2006/main">
  <authors>
    <author>GRID DISPATCH</author>
  </authors>
  <commentList>
    <comment ref="I21" authorId="0" shapeId="0">
      <text>
        <r>
          <rPr>
            <b/>
            <sz val="8"/>
            <color indexed="81"/>
            <rFont val="Tahoma"/>
            <family val="2"/>
          </rPr>
          <t>GRID DISPATCH:</t>
        </r>
        <r>
          <rPr>
            <sz val="8"/>
            <color indexed="81"/>
            <rFont val="Tahoma"/>
            <family val="2"/>
          </rPr>
          <t xml:space="preserve">
En attente ravitaillement
</t>
        </r>
      </text>
    </comment>
  </commentList>
</comments>
</file>

<file path=xl/comments33.xml><?xml version="1.0" encoding="utf-8"?>
<comments xmlns="http://schemas.openxmlformats.org/spreadsheetml/2006/main">
  <authors>
    <author>GRID DISPATCH</author>
  </authors>
  <commentList>
    <comment ref="I21" authorId="0" shapeId="0">
      <text>
        <r>
          <rPr>
            <b/>
            <sz val="8"/>
            <color indexed="81"/>
            <rFont val="Tahoma"/>
            <family val="2"/>
          </rPr>
          <t>GRID DISPATCH:</t>
        </r>
        <r>
          <rPr>
            <sz val="8"/>
            <color indexed="81"/>
            <rFont val="Tahoma"/>
            <family val="2"/>
          </rPr>
          <t xml:space="preserve">
En attente ravitaillement
</t>
        </r>
      </text>
    </comment>
  </commentList>
</comments>
</file>

<file path=xl/comments34.xml><?xml version="1.0" encoding="utf-8"?>
<comments xmlns="http://schemas.openxmlformats.org/spreadsheetml/2006/main">
  <authors>
    <author>Utilisateur Windows</author>
  </authors>
  <commentList>
    <comment ref="J10" authorId="0" shapeId="0">
      <text/>
    </comment>
    <comment ref="J20" authorId="0" shapeId="0">
      <text>
        <r>
          <rPr>
            <sz val="9"/>
            <color indexed="81"/>
            <rFont val="Tahoma"/>
            <family val="2"/>
          </rPr>
          <t xml:space="preserve">le responsable ne pas là,
</t>
        </r>
      </text>
    </comment>
  </commentList>
</comments>
</file>

<file path=xl/comments35.xml><?xml version="1.0" encoding="utf-8"?>
<comments xmlns="http://schemas.openxmlformats.org/spreadsheetml/2006/main">
  <authors>
    <author>Utilisateur Windows</author>
  </authors>
  <commentList>
    <comment ref="J10" authorId="0" shapeId="0">
      <text/>
    </comment>
    <comment ref="J20" authorId="0" shapeId="0">
      <text>
        <r>
          <rPr>
            <sz val="9"/>
            <color indexed="81"/>
            <rFont val="Tahoma"/>
            <family val="2"/>
          </rPr>
          <t xml:space="preserve">le responsable ne pas là,
</t>
        </r>
      </text>
    </comment>
  </commentList>
</comments>
</file>

<file path=xl/comments36.xml><?xml version="1.0" encoding="utf-8"?>
<comments xmlns="http://schemas.openxmlformats.org/spreadsheetml/2006/main">
  <authors>
    <author>Utilisateur Windows</author>
  </authors>
  <commentList>
    <comment ref="J10" authorId="0" shapeId="0">
      <text/>
    </comment>
    <comment ref="J20" authorId="0" shapeId="0">
      <text>
        <r>
          <rPr>
            <sz val="9"/>
            <color indexed="81"/>
            <rFont val="Tahoma"/>
            <family val="2"/>
          </rPr>
          <t xml:space="preserve">le responsable ne pas là,
</t>
        </r>
      </text>
    </comment>
  </commentList>
</comments>
</file>

<file path=xl/comments37.xml><?xml version="1.0" encoding="utf-8"?>
<comments xmlns="http://schemas.openxmlformats.org/spreadsheetml/2006/main">
  <authors>
    <author>Utilisateur Windows</author>
  </authors>
  <commentList>
    <comment ref="J10" authorId="0" shapeId="0">
      <text/>
    </comment>
    <comment ref="J20" authorId="0" shapeId="0">
      <text>
        <r>
          <rPr>
            <sz val="9"/>
            <color indexed="81"/>
            <rFont val="Tahoma"/>
            <family val="2"/>
          </rPr>
          <t xml:space="preserve">le responsable ne pas là,
</t>
        </r>
      </text>
    </comment>
  </commentList>
</comments>
</file>

<file path=xl/comments38.xml><?xml version="1.0" encoding="utf-8"?>
<comments xmlns="http://schemas.openxmlformats.org/spreadsheetml/2006/main">
  <authors>
    <author>Utilisateur Windows</author>
  </authors>
  <commentList>
    <comment ref="J10" authorId="0" shapeId="0">
      <text/>
    </comment>
    <comment ref="J20" authorId="0" shapeId="0">
      <text>
        <r>
          <rPr>
            <sz val="9"/>
            <color indexed="81"/>
            <rFont val="Tahoma"/>
            <family val="2"/>
          </rPr>
          <t xml:space="preserve">le responsable ne pas là,
</t>
        </r>
      </text>
    </comment>
  </commentList>
</comments>
</file>

<file path=xl/comments39.xml><?xml version="1.0" encoding="utf-8"?>
<comments xmlns="http://schemas.openxmlformats.org/spreadsheetml/2006/main">
  <authors>
    <author>Utilisateur Windows</author>
  </authors>
  <commentList>
    <comment ref="J10" authorId="0" shapeId="0">
      <text/>
    </comment>
    <comment ref="J20" authorId="0" shapeId="0">
      <text>
        <r>
          <rPr>
            <sz val="9"/>
            <color indexed="81"/>
            <rFont val="Tahoma"/>
            <family val="2"/>
          </rPr>
          <t xml:space="preserve">le responsable ne pas là,
</t>
        </r>
      </text>
    </comment>
  </commentList>
</comments>
</file>

<file path=xl/comments4.xml><?xml version="1.0" encoding="utf-8"?>
<comments xmlns="http://schemas.openxmlformats.org/spreadsheetml/2006/main">
  <authors>
    <author>GRID DISPATCH</author>
  </authors>
  <commentList>
    <comment ref="L12"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40.xml><?xml version="1.0" encoding="utf-8"?>
<comments xmlns="http://schemas.openxmlformats.org/spreadsheetml/2006/main">
  <authors>
    <author>Utilisateur Windows</author>
  </authors>
  <commentList>
    <comment ref="J10" authorId="0" shapeId="0">
      <text/>
    </comment>
  </commentList>
</comments>
</file>

<file path=xl/comments41.xml><?xml version="1.0" encoding="utf-8"?>
<comments xmlns="http://schemas.openxmlformats.org/spreadsheetml/2006/main">
  <authors>
    <author>Utilisateur Windows</author>
  </authors>
  <commentList>
    <comment ref="J10" authorId="0" shapeId="0">
      <text/>
    </comment>
  </commentList>
</comments>
</file>

<file path=xl/comments42.xml><?xml version="1.0" encoding="utf-8"?>
<comments xmlns="http://schemas.openxmlformats.org/spreadsheetml/2006/main">
  <authors>
    <author>Utilisateur Windows</author>
  </authors>
  <commentList>
    <comment ref="J10" authorId="0" shapeId="0">
      <text/>
    </comment>
  </commentList>
</comments>
</file>

<file path=xl/comments43.xml><?xml version="1.0" encoding="utf-8"?>
<comments xmlns="http://schemas.openxmlformats.org/spreadsheetml/2006/main">
  <authors>
    <author>Utilisateur Windows</author>
  </authors>
  <commentList>
    <comment ref="J10" authorId="0" shapeId="0">
      <text/>
    </comment>
  </commentList>
</comments>
</file>

<file path=xl/comments44.xml><?xml version="1.0" encoding="utf-8"?>
<comments xmlns="http://schemas.openxmlformats.org/spreadsheetml/2006/main">
  <authors>
    <author>Utilisateur Windows</author>
  </authors>
  <commentList>
    <comment ref="J10" authorId="0" shapeId="0">
      <text/>
    </comment>
  </commentList>
</comments>
</file>

<file path=xl/comments45.xml><?xml version="1.0" encoding="utf-8"?>
<comments xmlns="http://schemas.openxmlformats.org/spreadsheetml/2006/main">
  <authors>
    <author>Utilisateur Windows</author>
  </authors>
  <commentList>
    <comment ref="J10" authorId="0" shapeId="0">
      <text/>
    </comment>
  </commentList>
</comments>
</file>

<file path=xl/comments46.xml><?xml version="1.0" encoding="utf-8"?>
<comments xmlns="http://schemas.openxmlformats.org/spreadsheetml/2006/main">
  <authors>
    <author>Utilisateur Windows</author>
  </authors>
  <commentList>
    <comment ref="J10" authorId="0" shapeId="0">
      <text/>
    </comment>
  </commentList>
</comments>
</file>

<file path=xl/comments47.xml><?xml version="1.0" encoding="utf-8"?>
<comments xmlns="http://schemas.openxmlformats.org/spreadsheetml/2006/main">
  <authors>
    <author>Utilisateur Windows</author>
  </authors>
  <commentList>
    <comment ref="J10" authorId="0" shapeId="0">
      <text/>
    </comment>
  </commentList>
</comments>
</file>

<file path=xl/comments48.xml><?xml version="1.0" encoding="utf-8"?>
<comments xmlns="http://schemas.openxmlformats.org/spreadsheetml/2006/main">
  <authors>
    <author>Utilisateur Windows</author>
  </authors>
  <commentList>
    <comment ref="J10" authorId="0" shapeId="0">
      <text/>
    </comment>
  </commentList>
</comments>
</file>

<file path=xl/comments49.xml><?xml version="1.0" encoding="utf-8"?>
<comments xmlns="http://schemas.openxmlformats.org/spreadsheetml/2006/main">
  <authors>
    <author>Utilisateur Windows</author>
  </authors>
  <commentList>
    <comment ref="J10" authorId="0" shapeId="0">
      <text/>
    </comment>
  </commentList>
</comments>
</file>

<file path=xl/comments5.xml><?xml version="1.0" encoding="utf-8"?>
<comments xmlns="http://schemas.openxmlformats.org/spreadsheetml/2006/main">
  <authors>
    <author>GRID DISPATCH</author>
  </authors>
  <commentList>
    <comment ref="L12"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50.xml><?xml version="1.0" encoding="utf-8"?>
<comments xmlns="http://schemas.openxmlformats.org/spreadsheetml/2006/main">
  <authors>
    <author>Utilisateur Windows</author>
  </authors>
  <commentList>
    <comment ref="J10" authorId="0" shapeId="0">
      <text/>
    </comment>
  </commentList>
</comments>
</file>

<file path=xl/comments51.xml><?xml version="1.0" encoding="utf-8"?>
<comments xmlns="http://schemas.openxmlformats.org/spreadsheetml/2006/main">
  <authors>
    <author>Utilisateur Windows</author>
  </authors>
  <commentList>
    <comment ref="J10" authorId="0" shapeId="0">
      <text/>
    </comment>
  </commentList>
</comments>
</file>

<file path=xl/comments52.xml><?xml version="1.0" encoding="utf-8"?>
<comments xmlns="http://schemas.openxmlformats.org/spreadsheetml/2006/main">
  <authors>
    <author>Utilisateur Windows</author>
  </authors>
  <commentList>
    <comment ref="J10" authorId="0" shapeId="0">
      <text/>
    </comment>
  </commentList>
</comments>
</file>

<file path=xl/comments53.xml><?xml version="1.0" encoding="utf-8"?>
<comments xmlns="http://schemas.openxmlformats.org/spreadsheetml/2006/main">
  <authors>
    <author>Utilisateur Windows</author>
  </authors>
  <commentList>
    <comment ref="J10" authorId="0" shapeId="0">
      <text/>
    </comment>
  </commentList>
</comments>
</file>

<file path=xl/comments54.xml><?xml version="1.0" encoding="utf-8"?>
<comments xmlns="http://schemas.openxmlformats.org/spreadsheetml/2006/main">
  <authors>
    <author>Utilisateur Windows</author>
  </authors>
  <commentList>
    <comment ref="J10" authorId="0" shapeId="0">
      <text/>
    </comment>
  </commentList>
</comments>
</file>

<file path=xl/comments55.xml><?xml version="1.0" encoding="utf-8"?>
<comments xmlns="http://schemas.openxmlformats.org/spreadsheetml/2006/main">
  <authors>
    <author>Utilisateur Windows</author>
  </authors>
  <commentList>
    <comment ref="J10" authorId="0" shapeId="0">
      <text/>
    </comment>
  </commentList>
</comments>
</file>

<file path=xl/comments56.xml><?xml version="1.0" encoding="utf-8"?>
<comments xmlns="http://schemas.openxmlformats.org/spreadsheetml/2006/main">
  <authors>
    <author>Utilisateur Windows</author>
  </authors>
  <commentList>
    <comment ref="J10" authorId="0" shapeId="0">
      <text/>
    </comment>
  </commentList>
</comments>
</file>

<file path=xl/comments57.xml><?xml version="1.0" encoding="utf-8"?>
<comments xmlns="http://schemas.openxmlformats.org/spreadsheetml/2006/main">
  <authors>
    <author>Utilisateur Windows</author>
  </authors>
  <commentList>
    <comment ref="J10" authorId="0" shapeId="0">
      <text/>
    </comment>
  </commentList>
</comments>
</file>

<file path=xl/comments58.xml><?xml version="1.0" encoding="utf-8"?>
<comments xmlns="http://schemas.openxmlformats.org/spreadsheetml/2006/main">
  <authors>
    <author>Utilisateur Windows</author>
  </authors>
  <commentList>
    <comment ref="J10" authorId="0" shapeId="0">
      <text/>
    </comment>
  </commentList>
</comments>
</file>

<file path=xl/comments59.xml><?xml version="1.0" encoding="utf-8"?>
<comments xmlns="http://schemas.openxmlformats.org/spreadsheetml/2006/main">
  <authors>
    <author>Utilisateur Windows</author>
  </authors>
  <commentList>
    <comment ref="J10" authorId="0" shapeId="0">
      <text/>
    </comment>
  </commentList>
</comments>
</file>

<file path=xl/comments6.xml><?xml version="1.0" encoding="utf-8"?>
<comments xmlns="http://schemas.openxmlformats.org/spreadsheetml/2006/main">
  <authors>
    <author>GRID DISPATCH</author>
  </authors>
  <commentList>
    <comment ref="L12"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60.xml><?xml version="1.0" encoding="utf-8"?>
<comments xmlns="http://schemas.openxmlformats.org/spreadsheetml/2006/main">
  <authors>
    <author>Utilisateur Windows</author>
  </authors>
  <commentList>
    <comment ref="J10" authorId="0" shapeId="0">
      <text/>
    </comment>
  </commentList>
</comments>
</file>

<file path=xl/comments61.xml><?xml version="1.0" encoding="utf-8"?>
<comments xmlns="http://schemas.openxmlformats.org/spreadsheetml/2006/main">
  <authors>
    <author>Utilisateur Windows</author>
  </authors>
  <commentList>
    <comment ref="J10" authorId="0" shapeId="0">
      <text/>
    </comment>
  </commentList>
</comments>
</file>

<file path=xl/comments62.xml><?xml version="1.0" encoding="utf-8"?>
<comments xmlns="http://schemas.openxmlformats.org/spreadsheetml/2006/main">
  <authors>
    <author>Utilisateur Windows</author>
  </authors>
  <commentList>
    <comment ref="J10" authorId="0" shapeId="0">
      <text/>
    </comment>
  </commentList>
</comments>
</file>

<file path=xl/comments63.xml><?xml version="1.0" encoding="utf-8"?>
<comments xmlns="http://schemas.openxmlformats.org/spreadsheetml/2006/main">
  <authors>
    <author>Utilisateur Windows</author>
  </authors>
  <commentList>
    <comment ref="J10" authorId="0" shapeId="0">
      <text/>
    </comment>
  </commentList>
</comments>
</file>

<file path=xl/comments64.xml><?xml version="1.0" encoding="utf-8"?>
<comments xmlns="http://schemas.openxmlformats.org/spreadsheetml/2006/main">
  <authors>
    <author>Utilisateur Windows</author>
  </authors>
  <commentList>
    <comment ref="J10" authorId="0" shapeId="0">
      <text/>
    </comment>
  </commentList>
</comments>
</file>

<file path=xl/comments65.xml><?xml version="1.0" encoding="utf-8"?>
<comments xmlns="http://schemas.openxmlformats.org/spreadsheetml/2006/main">
  <authors>
    <author>Utilisateur Windows</author>
  </authors>
  <commentList>
    <comment ref="F6" authorId="0" shapeId="0">
      <text/>
    </comment>
  </commentList>
</comments>
</file>

<file path=xl/comments66.xml><?xml version="1.0" encoding="utf-8"?>
<comments xmlns="http://schemas.openxmlformats.org/spreadsheetml/2006/main">
  <authors>
    <author>Utilisateur Windows</author>
  </authors>
  <commentList>
    <comment ref="F6" authorId="0" shapeId="0">
      <text/>
    </comment>
  </commentList>
</comments>
</file>

<file path=xl/comments67.xml><?xml version="1.0" encoding="utf-8"?>
<comments xmlns="http://schemas.openxmlformats.org/spreadsheetml/2006/main">
  <authors>
    <author>Utilisateur Windows</author>
  </authors>
  <commentList>
    <comment ref="F6" authorId="0" shapeId="0">
      <text/>
    </comment>
  </commentList>
</comments>
</file>

<file path=xl/comments68.xml><?xml version="1.0" encoding="utf-8"?>
<comments xmlns="http://schemas.openxmlformats.org/spreadsheetml/2006/main">
  <authors>
    <author>Utilisateur Windows</author>
  </authors>
  <commentList>
    <comment ref="F6" authorId="0" shapeId="0">
      <text/>
    </comment>
  </commentList>
</comments>
</file>

<file path=xl/comments69.xml><?xml version="1.0" encoding="utf-8"?>
<comments xmlns="http://schemas.openxmlformats.org/spreadsheetml/2006/main">
  <authors>
    <author>Utilisateur Windows</author>
  </authors>
  <commentList>
    <comment ref="F6" authorId="0" shapeId="0">
      <text/>
    </comment>
  </commentList>
</comments>
</file>

<file path=xl/comments7.xml><?xml version="1.0" encoding="utf-8"?>
<comments xmlns="http://schemas.openxmlformats.org/spreadsheetml/2006/main">
  <authors>
    <author>GRID DISPATCH</author>
  </authors>
  <commentList>
    <comment ref="L12"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70.xml><?xml version="1.0" encoding="utf-8"?>
<comments xmlns="http://schemas.openxmlformats.org/spreadsheetml/2006/main">
  <authors>
    <author>Utilisateur Windows</author>
  </authors>
  <commentList>
    <comment ref="F6" authorId="0" shapeId="0">
      <text/>
    </comment>
  </commentList>
</comments>
</file>

<file path=xl/comments71.xml><?xml version="1.0" encoding="utf-8"?>
<comments xmlns="http://schemas.openxmlformats.org/spreadsheetml/2006/main">
  <authors>
    <author>Utilisateur Windows</author>
  </authors>
  <commentList>
    <comment ref="F6" authorId="0" shapeId="0">
      <text/>
    </comment>
  </commentList>
</comments>
</file>

<file path=xl/comments72.xml><?xml version="1.0" encoding="utf-8"?>
<comments xmlns="http://schemas.openxmlformats.org/spreadsheetml/2006/main">
  <authors>
    <author>Utilisateur Windows</author>
  </authors>
  <commentList>
    <comment ref="F6" authorId="0" shapeId="0">
      <text/>
    </comment>
  </commentList>
</comments>
</file>

<file path=xl/comments73.xml><?xml version="1.0" encoding="utf-8"?>
<comments xmlns="http://schemas.openxmlformats.org/spreadsheetml/2006/main">
  <authors>
    <author>Utilisateur Windows</author>
  </authors>
  <commentList>
    <comment ref="F6" authorId="0" shapeId="0">
      <text/>
    </comment>
  </commentList>
</comments>
</file>

<file path=xl/comments74.xml><?xml version="1.0" encoding="utf-8"?>
<comments xmlns="http://schemas.openxmlformats.org/spreadsheetml/2006/main">
  <authors>
    <author>Utilisateur Windows</author>
  </authors>
  <commentList>
    <comment ref="F6" authorId="0" shapeId="0">
      <text/>
    </comment>
  </commentList>
</comments>
</file>

<file path=xl/comments75.xml><?xml version="1.0" encoding="utf-8"?>
<comments xmlns="http://schemas.openxmlformats.org/spreadsheetml/2006/main">
  <authors>
    <author>Utilisateur Windows</author>
  </authors>
  <commentList>
    <comment ref="F7" authorId="0" shapeId="0">
      <text/>
    </comment>
  </commentList>
</comments>
</file>

<file path=xl/comments76.xml><?xml version="1.0" encoding="utf-8"?>
<comments xmlns="http://schemas.openxmlformats.org/spreadsheetml/2006/main">
  <authors>
    <author>Utilisateur Windows</author>
  </authors>
  <commentList>
    <comment ref="F7" authorId="0" shapeId="0">
      <text/>
    </comment>
  </commentList>
</comments>
</file>

<file path=xl/comments77.xml><?xml version="1.0" encoding="utf-8"?>
<comments xmlns="http://schemas.openxmlformats.org/spreadsheetml/2006/main">
  <authors>
    <author>Utilisateur Windows</author>
  </authors>
  <commentList>
    <comment ref="F7" authorId="0" shapeId="0">
      <text/>
    </comment>
  </commentList>
</comments>
</file>

<file path=xl/comments78.xml><?xml version="1.0" encoding="utf-8"?>
<comments xmlns="http://schemas.openxmlformats.org/spreadsheetml/2006/main">
  <authors>
    <author>Utilisateur Windows</author>
  </authors>
  <commentList>
    <comment ref="F7" authorId="0" shapeId="0">
      <text/>
    </comment>
  </commentList>
</comments>
</file>

<file path=xl/comments79.xml><?xml version="1.0" encoding="utf-8"?>
<comments xmlns="http://schemas.openxmlformats.org/spreadsheetml/2006/main">
  <authors>
    <author>Utilisateur Windows</author>
  </authors>
  <commentList>
    <comment ref="F7" authorId="0" shapeId="0">
      <text/>
    </comment>
  </commentList>
</comments>
</file>

<file path=xl/comments8.xml><?xml version="1.0" encoding="utf-8"?>
<comments xmlns="http://schemas.openxmlformats.org/spreadsheetml/2006/main">
  <authors>
    <author>GRID DISPATCH</author>
  </authors>
  <commentList>
    <comment ref="L12"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80.xml><?xml version="1.0" encoding="utf-8"?>
<comments xmlns="http://schemas.openxmlformats.org/spreadsheetml/2006/main">
  <authors>
    <author>Utilisateur Windows</author>
  </authors>
  <commentList>
    <comment ref="F7" authorId="0" shapeId="0">
      <text/>
    </comment>
  </commentList>
</comments>
</file>

<file path=xl/comments81.xml><?xml version="1.0" encoding="utf-8"?>
<comments xmlns="http://schemas.openxmlformats.org/spreadsheetml/2006/main">
  <authors>
    <author>Utilisateur Windows</author>
  </authors>
  <commentList>
    <comment ref="F7" authorId="0" shapeId="0">
      <text/>
    </comment>
  </commentList>
</comments>
</file>

<file path=xl/comments82.xml><?xml version="1.0" encoding="utf-8"?>
<comments xmlns="http://schemas.openxmlformats.org/spreadsheetml/2006/main">
  <authors>
    <author>Utilisateur Windows</author>
  </authors>
  <commentList>
    <comment ref="F7" authorId="0" shapeId="0">
      <text/>
    </comment>
  </commentList>
</comments>
</file>

<file path=xl/comments83.xml><?xml version="1.0" encoding="utf-8"?>
<comments xmlns="http://schemas.openxmlformats.org/spreadsheetml/2006/main">
  <authors>
    <author>Utilisateur Windows</author>
  </authors>
  <commentList>
    <comment ref="F7" authorId="0" shapeId="0">
      <text/>
    </comment>
  </commentList>
</comments>
</file>

<file path=xl/comments84.xml><?xml version="1.0" encoding="utf-8"?>
<comments xmlns="http://schemas.openxmlformats.org/spreadsheetml/2006/main">
  <authors>
    <author>Utilisateur Windows</author>
  </authors>
  <commentList>
    <comment ref="F7" authorId="0" shapeId="0">
      <text/>
    </comment>
  </commentList>
</comments>
</file>

<file path=xl/comments85.xml><?xml version="1.0" encoding="utf-8"?>
<comments xmlns="http://schemas.openxmlformats.org/spreadsheetml/2006/main">
  <authors>
    <author>Utilisateur Windows</author>
  </authors>
  <commentList>
    <comment ref="F7" authorId="0" shapeId="0">
      <text/>
    </comment>
  </commentList>
</comments>
</file>

<file path=xl/comments86.xml><?xml version="1.0" encoding="utf-8"?>
<comments xmlns="http://schemas.openxmlformats.org/spreadsheetml/2006/main">
  <authors>
    <author>Utilisateur Windows</author>
  </authors>
  <commentList>
    <comment ref="F7" authorId="0" shapeId="0">
      <text/>
    </comment>
  </commentList>
</comments>
</file>

<file path=xl/comments87.xml><?xml version="1.0" encoding="utf-8"?>
<comments xmlns="http://schemas.openxmlformats.org/spreadsheetml/2006/main">
  <authors>
    <author>Utilisateur Windows</author>
  </authors>
  <commentList>
    <comment ref="F7" authorId="0" shapeId="0">
      <text/>
    </comment>
  </commentList>
</comments>
</file>

<file path=xl/comments88.xml><?xml version="1.0" encoding="utf-8"?>
<comments xmlns="http://schemas.openxmlformats.org/spreadsheetml/2006/main">
  <authors>
    <author>Utilisateur Windows</author>
  </authors>
  <commentList>
    <comment ref="F7" authorId="0" shapeId="0">
      <text/>
    </comment>
  </commentList>
</comments>
</file>

<file path=xl/comments89.xml><?xml version="1.0" encoding="utf-8"?>
<comments xmlns="http://schemas.openxmlformats.org/spreadsheetml/2006/main">
  <authors>
    <author>Utilisateur Windows</author>
  </authors>
  <commentList>
    <comment ref="F7" authorId="0" shapeId="0">
      <text/>
    </comment>
  </commentList>
</comments>
</file>

<file path=xl/comments9.xml><?xml version="1.0" encoding="utf-8"?>
<comments xmlns="http://schemas.openxmlformats.org/spreadsheetml/2006/main">
  <authors>
    <author>GRID DISPATCH</author>
  </authors>
  <commentList>
    <comment ref="K11" authorId="0" shapeId="0">
      <text>
        <r>
          <rPr>
            <b/>
            <sz val="8"/>
            <color indexed="81"/>
            <rFont val="Tahoma"/>
            <family val="2"/>
          </rPr>
          <t>GRID DISPATCH:</t>
        </r>
        <r>
          <rPr>
            <sz val="8"/>
            <color indexed="81"/>
            <rFont val="Tahoma"/>
            <family val="2"/>
          </rPr>
          <t xml:space="preserve">
approximatif avant confiermation idrac</t>
        </r>
      </text>
    </comment>
  </commentList>
</comments>
</file>

<file path=xl/comments90.xml><?xml version="1.0" encoding="utf-8"?>
<comments xmlns="http://schemas.openxmlformats.org/spreadsheetml/2006/main">
  <authors>
    <author>Utilisateur Windows</author>
  </authors>
  <commentList>
    <comment ref="F7" authorId="0" shapeId="0">
      <text/>
    </comment>
  </commentList>
</comments>
</file>

<file path=xl/comments91.xml><?xml version="1.0" encoding="utf-8"?>
<comments xmlns="http://schemas.openxmlformats.org/spreadsheetml/2006/main">
  <authors>
    <author>Utilisateur Windows</author>
  </authors>
  <commentList>
    <comment ref="F7" authorId="0" shapeId="0">
      <text/>
    </comment>
  </commentList>
</comments>
</file>

<file path=xl/comments92.xml><?xml version="1.0" encoding="utf-8"?>
<comments xmlns="http://schemas.openxmlformats.org/spreadsheetml/2006/main">
  <authors>
    <author>Utilisateur Windows</author>
  </authors>
  <commentList>
    <comment ref="F7" authorId="0" shapeId="0">
      <text/>
    </comment>
  </commentList>
</comments>
</file>

<file path=xl/comments93.xml><?xml version="1.0" encoding="utf-8"?>
<comments xmlns="http://schemas.openxmlformats.org/spreadsheetml/2006/main">
  <authors>
    <author>Utilisateur Windows</author>
  </authors>
  <commentList>
    <comment ref="F7" authorId="0" shapeId="0">
      <text/>
    </comment>
  </commentList>
</comments>
</file>

<file path=xl/comments94.xml><?xml version="1.0" encoding="utf-8"?>
<comments xmlns="http://schemas.openxmlformats.org/spreadsheetml/2006/main">
  <authors>
    <author>Utilisateur Windows</author>
  </authors>
  <commentList>
    <comment ref="F7" authorId="0" shapeId="0">
      <text/>
    </comment>
  </commentList>
</comments>
</file>

<file path=xl/comments95.xml><?xml version="1.0" encoding="utf-8"?>
<comments xmlns="http://schemas.openxmlformats.org/spreadsheetml/2006/main">
  <authors>
    <author>Utilisateur Windows</author>
  </authors>
  <commentList>
    <comment ref="F7" authorId="0" shapeId="0">
      <text/>
    </comment>
  </commentList>
</comments>
</file>

<file path=xl/comments96.xml><?xml version="1.0" encoding="utf-8"?>
<comments xmlns="http://schemas.openxmlformats.org/spreadsheetml/2006/main">
  <authors>
    <author>Utilisateur Windows</author>
  </authors>
  <commentList>
    <comment ref="F7" authorId="0" shapeId="0">
      <text/>
    </comment>
  </commentList>
</comments>
</file>

<file path=xl/comments97.xml><?xml version="1.0" encoding="utf-8"?>
<comments xmlns="http://schemas.openxmlformats.org/spreadsheetml/2006/main">
  <authors>
    <author>Utilisateur Windows</author>
  </authors>
  <commentList>
    <comment ref="F7" authorId="0" shapeId="0">
      <text/>
    </comment>
  </commentList>
</comments>
</file>

<file path=xl/comments98.xml><?xml version="1.0" encoding="utf-8"?>
<comments xmlns="http://schemas.openxmlformats.org/spreadsheetml/2006/main">
  <authors>
    <author>Utilisateur Windows</author>
  </authors>
  <commentList>
    <comment ref="F7" authorId="0" shapeId="0">
      <text/>
    </comment>
  </commentList>
</comments>
</file>

<file path=xl/comments99.xml><?xml version="1.0" encoding="utf-8"?>
<comments xmlns="http://schemas.openxmlformats.org/spreadsheetml/2006/main">
  <authors>
    <author>Utilisateur Windows</author>
  </authors>
  <commentList>
    <comment ref="F7" authorId="0" shapeId="0">
      <text/>
    </comment>
  </commentList>
</comments>
</file>

<file path=xl/sharedStrings.xml><?xml version="1.0" encoding="utf-8"?>
<sst xmlns="http://schemas.openxmlformats.org/spreadsheetml/2006/main" count="11030" uniqueCount="482">
  <si>
    <t>Centrales</t>
  </si>
  <si>
    <t>Puissance disponible (MW)</t>
  </si>
  <si>
    <r>
      <t>Stock total brut (m</t>
    </r>
    <r>
      <rPr>
        <b/>
        <vertAlign val="superscript"/>
        <sz val="14"/>
        <color indexed="8"/>
        <rFont val="Times New Roman"/>
        <family val="1"/>
      </rPr>
      <t>3</t>
    </r>
    <r>
      <rPr>
        <b/>
        <sz val="14"/>
        <color indexed="8"/>
        <rFont val="Times New Roman"/>
        <family val="1"/>
      </rPr>
      <t>)</t>
    </r>
  </si>
  <si>
    <r>
      <t>Stock total utile  (m</t>
    </r>
    <r>
      <rPr>
        <b/>
        <vertAlign val="superscript"/>
        <sz val="14"/>
        <color indexed="8"/>
        <rFont val="Times New Roman"/>
        <family val="1"/>
      </rPr>
      <t>3</t>
    </r>
    <r>
      <rPr>
        <b/>
        <sz val="14"/>
        <color indexed="8"/>
        <rFont val="Times New Roman"/>
        <family val="1"/>
      </rPr>
      <t>)</t>
    </r>
  </si>
  <si>
    <t>Autonomie pleine charge (h)</t>
  </si>
  <si>
    <t>Dibamba</t>
  </si>
  <si>
    <t>Limbé</t>
  </si>
  <si>
    <t>LBB HFO</t>
  </si>
  <si>
    <t>Mbalmayo</t>
  </si>
  <si>
    <t>/</t>
  </si>
  <si>
    <t>Ebolowa</t>
  </si>
  <si>
    <t>Oyo1  HFO</t>
  </si>
  <si>
    <t>Oyo1 LFO</t>
  </si>
  <si>
    <t>Ahala</t>
  </si>
  <si>
    <t>9h20</t>
  </si>
  <si>
    <t>Bamenda</t>
  </si>
  <si>
    <t>Bafoussam</t>
  </si>
  <si>
    <t>09H22</t>
  </si>
  <si>
    <t>Mercredi 01 fevrier 2017</t>
  </si>
  <si>
    <t>Mercredi 08 fevrier 2017</t>
  </si>
  <si>
    <t>08H00</t>
  </si>
  <si>
    <t>Mardi 07 fevrier 2017</t>
  </si>
  <si>
    <t>17h00</t>
  </si>
  <si>
    <t>Lundi 06 fevrier 2017</t>
  </si>
  <si>
    <t>10h00</t>
  </si>
  <si>
    <t xml:space="preserve">       </t>
  </si>
  <si>
    <t>DIMANCHE 05 fevrier 2017</t>
  </si>
  <si>
    <t>SAMEDI 04 fevrier 2017</t>
  </si>
  <si>
    <t>JEUdi 02 fevrier 2017</t>
  </si>
  <si>
    <t>3h27</t>
  </si>
  <si>
    <t>Jeudi 09 fevrier 2017</t>
  </si>
  <si>
    <t>Vendredi 10 fevrier 2017</t>
  </si>
  <si>
    <t>1h57</t>
  </si>
  <si>
    <t>11H00</t>
  </si>
  <si>
    <t>10mn</t>
  </si>
  <si>
    <t>Mardi  14 fevrier 2017</t>
  </si>
  <si>
    <t>Mercredi  22 fevrier 2017</t>
  </si>
  <si>
    <t>6h12</t>
  </si>
  <si>
    <t>10H00</t>
  </si>
  <si>
    <t>Jeudi  23 fevrier 2017</t>
  </si>
  <si>
    <t>vendredi  24 fevrier 2017</t>
  </si>
  <si>
    <t>Samedi  25 fevrier 2017</t>
  </si>
  <si>
    <t>7h52</t>
  </si>
  <si>
    <t xml:space="preserve">  26 fevrier 2017</t>
  </si>
  <si>
    <t>6.2</t>
  </si>
  <si>
    <t>7.6</t>
  </si>
  <si>
    <t>153.81</t>
  </si>
  <si>
    <t>137.45</t>
  </si>
  <si>
    <t>76.36</t>
  </si>
  <si>
    <t>304.34</t>
  </si>
  <si>
    <t>29.34</t>
  </si>
  <si>
    <t>20.81</t>
  </si>
  <si>
    <t>119.70</t>
  </si>
  <si>
    <t>79.70</t>
  </si>
  <si>
    <t>56.53</t>
  </si>
  <si>
    <t>156.85</t>
  </si>
  <si>
    <t>81.85</t>
  </si>
  <si>
    <t>06.81</t>
  </si>
  <si>
    <t>275.58</t>
  </si>
  <si>
    <t>195.58</t>
  </si>
  <si>
    <t>44.94</t>
  </si>
  <si>
    <t>09H00</t>
  </si>
  <si>
    <t>Lundi  27 fevrier 2017</t>
  </si>
  <si>
    <t>Oyo1 HFO</t>
  </si>
  <si>
    <r>
      <t>Stock total utile            (m</t>
    </r>
    <r>
      <rPr>
        <b/>
        <vertAlign val="superscript"/>
        <sz val="14"/>
        <color indexed="8"/>
        <rFont val="Times New Roman"/>
        <family val="1"/>
      </rPr>
      <t>3</t>
    </r>
    <r>
      <rPr>
        <b/>
        <sz val="14"/>
        <color indexed="8"/>
        <rFont val="Times New Roman"/>
        <family val="1"/>
      </rPr>
      <t>)</t>
    </r>
  </si>
  <si>
    <t>Autonomie pleine charge              (h)</t>
  </si>
  <si>
    <r>
      <t>Stock total brut      (m</t>
    </r>
    <r>
      <rPr>
        <b/>
        <vertAlign val="superscript"/>
        <sz val="14"/>
        <color indexed="8"/>
        <rFont val="Times New Roman"/>
        <family val="1"/>
      </rPr>
      <t>3</t>
    </r>
    <r>
      <rPr>
        <b/>
        <sz val="14"/>
        <color indexed="8"/>
        <rFont val="Times New Roman"/>
        <family val="1"/>
      </rPr>
      <t>)</t>
    </r>
  </si>
  <si>
    <t>Mardi 28 fevrier 2017</t>
  </si>
  <si>
    <t>Mercredi 01 Mars 2017</t>
  </si>
  <si>
    <t>Jeudi 02 Mars 2017</t>
  </si>
  <si>
    <t>119.704</t>
  </si>
  <si>
    <t>79.704</t>
  </si>
  <si>
    <t>Vendredi 03 Mars 2017</t>
  </si>
  <si>
    <t>Samedi 04 Mars 2017</t>
  </si>
  <si>
    <t>12H00</t>
  </si>
  <si>
    <t>Lundi 06 Mars 2017</t>
  </si>
  <si>
    <t>08H30</t>
  </si>
  <si>
    <t>4h51</t>
  </si>
  <si>
    <t>JEUDI 09 Mars 2017</t>
  </si>
  <si>
    <t>10h36</t>
  </si>
  <si>
    <t>10H30</t>
  </si>
  <si>
    <t>VENDREDI 10 Mars 2017</t>
  </si>
  <si>
    <t>DIMANCHE 12 Mars 2017</t>
  </si>
  <si>
    <t>13H00</t>
  </si>
  <si>
    <t>LUNDI 13 Mars 2017</t>
  </si>
  <si>
    <t>MARDI 14 Mars 2017</t>
  </si>
  <si>
    <t>MERCREDI 15 Mars 2017</t>
  </si>
  <si>
    <t>11h50</t>
  </si>
  <si>
    <t>JEUDI 16 Mars 2017</t>
  </si>
  <si>
    <t>VENDREDI 17 Mars 2017</t>
  </si>
  <si>
    <t>LUNDI 20 Mars 2017</t>
  </si>
  <si>
    <t>MARDI 21 Mars 2017</t>
  </si>
  <si>
    <t>MERCREDI 22 Mars 2017</t>
  </si>
  <si>
    <t>MERCREDI 23 Mars 2017</t>
  </si>
  <si>
    <t>VENDREDI 24 Mars 2017</t>
  </si>
  <si>
    <t>SAMEDI 24 Mars 2017</t>
  </si>
  <si>
    <t>17m/h</t>
  </si>
  <si>
    <t>LPP</t>
  </si>
  <si>
    <t>DIMANCHE 26 Mars 2017</t>
  </si>
  <si>
    <t>LUNDI 26 Mars 2017</t>
  </si>
  <si>
    <t>MARDI 28 Mars 2017</t>
  </si>
  <si>
    <t>11h05</t>
  </si>
  <si>
    <t>MERCREDI 29 Mars 2017</t>
  </si>
  <si>
    <t>12H16</t>
  </si>
  <si>
    <t>JEUDI 30 Mars 2017</t>
  </si>
  <si>
    <t>11h41</t>
  </si>
  <si>
    <t>VENDREDI 31 Mars 2017</t>
  </si>
  <si>
    <t>SAMEDI 01 Avril 2017</t>
  </si>
  <si>
    <t>LUNDI 03 Avril 2017</t>
  </si>
  <si>
    <t>MARDI 04 Avril 2017</t>
  </si>
  <si>
    <t>MERCREDI 05 Avril 2017</t>
  </si>
  <si>
    <t>12h42</t>
  </si>
  <si>
    <t>JEUDI 06 Avril 2017</t>
  </si>
  <si>
    <t>12h01</t>
  </si>
  <si>
    <t>09H30</t>
  </si>
  <si>
    <t>LUNDI 10 Avril 2017</t>
  </si>
  <si>
    <t>10h25</t>
  </si>
  <si>
    <t>13h36</t>
  </si>
  <si>
    <t>MARDI 11 Avril 2017</t>
  </si>
  <si>
    <t>MARDI 12 Avril 2017</t>
  </si>
  <si>
    <t>12h49</t>
  </si>
  <si>
    <t>MARDI 13 Avril 2017</t>
  </si>
  <si>
    <t>MARDI 14 Avril 2017</t>
  </si>
  <si>
    <t>11h07</t>
  </si>
  <si>
    <t>SAMEDI 15 Avril 2017</t>
  </si>
  <si>
    <t>DIMANCHE 16 Avril 2017</t>
  </si>
  <si>
    <t>LUNDI 17 Avril 2017</t>
  </si>
  <si>
    <t>MARDI 18 Avril 2017</t>
  </si>
  <si>
    <t>18h</t>
  </si>
  <si>
    <t>a 17h52</t>
  </si>
  <si>
    <t>MERCREDI 19 Avril 2017</t>
  </si>
  <si>
    <t>JEUDI 20 Avril 2017</t>
  </si>
  <si>
    <t>4h34</t>
  </si>
  <si>
    <t>VENDREDI 21 Avril 2017</t>
  </si>
  <si>
    <t>LUNDI 24 Avril 2017</t>
  </si>
  <si>
    <t>19h47mn</t>
  </si>
  <si>
    <t>5h29</t>
  </si>
  <si>
    <t>MARDI 25 Avril 2017</t>
  </si>
  <si>
    <t>16H50</t>
  </si>
  <si>
    <t>MERCREDI 26 Avril 2017</t>
  </si>
  <si>
    <t>JEUDI 27 Avril 2017</t>
  </si>
  <si>
    <t>VENDREDI 28 Avril 2017</t>
  </si>
  <si>
    <t>11H30</t>
  </si>
  <si>
    <t>SAMEDI 29 Avril 2017</t>
  </si>
  <si>
    <t>DIMANCHE 30 Avril 2017</t>
  </si>
  <si>
    <t>LUNDI 01 MAI 2017</t>
  </si>
  <si>
    <t>MARDI 02 MAI 2017</t>
  </si>
  <si>
    <t>VENDREDI 05 MAI 2017</t>
  </si>
  <si>
    <t>7h25</t>
  </si>
  <si>
    <t>SAMEDI 06 MAI 2017</t>
  </si>
  <si>
    <t>6h29</t>
  </si>
  <si>
    <t>Dimanche 06 MAI 2017</t>
  </si>
  <si>
    <t>Mardi 09 MAI 2017</t>
  </si>
  <si>
    <t>Mercredi 10 MAI 2017</t>
  </si>
  <si>
    <t>Jeudi 11 MAI 2017</t>
  </si>
  <si>
    <t>VENDRDI 12 MAI 2017</t>
  </si>
  <si>
    <t>SAMEDI 13 MAI 2017</t>
  </si>
  <si>
    <t>DIMANCHE 14 MAI 2017</t>
  </si>
  <si>
    <t>LUNDI 15 MAI 2017</t>
  </si>
  <si>
    <t>MARDI 16 MAI 2017</t>
  </si>
  <si>
    <t>3h21</t>
  </si>
  <si>
    <t>81h45</t>
  </si>
  <si>
    <t>VENDREDI 19 MAI 2017</t>
  </si>
  <si>
    <t>84h00</t>
  </si>
  <si>
    <t>4h44</t>
  </si>
  <si>
    <t>23h30</t>
  </si>
  <si>
    <t>DIMANCHE 21 MAI 2017</t>
  </si>
  <si>
    <t>LUNDI 22 MAI 2017</t>
  </si>
  <si>
    <t>MARDI 23 MAI 2017</t>
  </si>
  <si>
    <t>MERCREDI 24 MAI 2017</t>
  </si>
  <si>
    <t>3h40</t>
  </si>
  <si>
    <t>2h56</t>
  </si>
  <si>
    <t>MARDI 30 MAI 2017</t>
  </si>
  <si>
    <t>2h15</t>
  </si>
  <si>
    <t>Puissance moy des 4 derniers jours (MW)</t>
  </si>
  <si>
    <t>Fonctionnement à la pointe (h)</t>
  </si>
  <si>
    <t>MERCREDI 14  SEPTEMBRE 2017</t>
  </si>
  <si>
    <t>p (MW)</t>
  </si>
  <si>
    <t>autonomie (h)</t>
  </si>
  <si>
    <t>nbre de jour</t>
  </si>
  <si>
    <t>JEUDI 18  SEPTEMBRE 2017</t>
  </si>
  <si>
    <t>MARDI 19  SEPTEMBRE 2017</t>
  </si>
  <si>
    <t>Mercredi 20  SEPTEMBRE 2017</t>
  </si>
  <si>
    <t>Jeudi 26  Octobre 2017</t>
  </si>
  <si>
    <t>1h20</t>
  </si>
  <si>
    <t>2h09</t>
  </si>
  <si>
    <t>7h30</t>
  </si>
  <si>
    <t>25min</t>
  </si>
  <si>
    <t>Lundi 06  Novembre 2017</t>
  </si>
  <si>
    <t>Mercredi 08  Novembre 2017</t>
  </si>
  <si>
    <t>30mn</t>
  </si>
  <si>
    <t>Jeudi 09  Novembre 2017</t>
  </si>
  <si>
    <t>2h51</t>
  </si>
  <si>
    <t>Vendredi 10  Novembre 2017</t>
  </si>
  <si>
    <t>11mn</t>
  </si>
  <si>
    <t>6h20mn</t>
  </si>
  <si>
    <t>Lundi 13  Novembre 2017</t>
  </si>
  <si>
    <t>Limbé LFO</t>
  </si>
  <si>
    <t>Mercredi 15   Novembre 2017</t>
  </si>
  <si>
    <t>10h30</t>
  </si>
  <si>
    <t>28h</t>
  </si>
  <si>
    <t>03h20</t>
  </si>
  <si>
    <t>LimbéHFO</t>
  </si>
  <si>
    <t>4h18</t>
  </si>
  <si>
    <t>Vendredi 17   Novembre 2017</t>
  </si>
  <si>
    <t>LBB LFO</t>
  </si>
  <si>
    <t>4h15</t>
  </si>
  <si>
    <t>LUNDI 20  Novembre 2017</t>
  </si>
  <si>
    <t>MERCREDI 22  Novembre 2017</t>
  </si>
  <si>
    <t>5H48</t>
  </si>
  <si>
    <t>8H51</t>
  </si>
  <si>
    <t>13h30</t>
  </si>
  <si>
    <t>JEUDI 23  Novembre 2017</t>
  </si>
  <si>
    <t>8h51</t>
  </si>
  <si>
    <t>15h</t>
  </si>
  <si>
    <t>11h</t>
  </si>
  <si>
    <t>2h30</t>
  </si>
  <si>
    <t>Vendredi 24  Novembre 2017</t>
  </si>
  <si>
    <t>Dimanche 26  Novembre 2017</t>
  </si>
  <si>
    <t>Lundi 27  Novembre 2017</t>
  </si>
  <si>
    <t>Mardi 28  Novembre 2017</t>
  </si>
  <si>
    <t xml:space="preserve"> </t>
  </si>
  <si>
    <t>Jeudi 30  Novembre 2017</t>
  </si>
  <si>
    <t>Vendredi 01  Décembre 2017</t>
  </si>
  <si>
    <t>Lundi 04  Décembre 2017</t>
  </si>
  <si>
    <t>Mardi 05  Décembre 2017</t>
  </si>
  <si>
    <t>2h34</t>
  </si>
  <si>
    <t>5h02</t>
  </si>
  <si>
    <t>2h33</t>
  </si>
  <si>
    <t>40min</t>
  </si>
  <si>
    <t>MERCREDI 11  Décembre 2017</t>
  </si>
  <si>
    <t>MARDI 12  Décembre 2017</t>
  </si>
  <si>
    <t>Mercredi 13  Décembre 2017</t>
  </si>
  <si>
    <t>Jeudi 14  Décembre 2017</t>
  </si>
  <si>
    <t>1h15mn</t>
  </si>
  <si>
    <t>32h44</t>
  </si>
  <si>
    <t>Vendredi 15  Décembre 2017</t>
  </si>
  <si>
    <t>32h11</t>
  </si>
  <si>
    <t>48h35</t>
  </si>
  <si>
    <t>Samedi 16  Décembre 2017</t>
  </si>
  <si>
    <t>10h56</t>
  </si>
  <si>
    <t>37h44</t>
  </si>
  <si>
    <t>DIMANCHE 17  Décembre 2017</t>
  </si>
  <si>
    <t>5h33</t>
  </si>
  <si>
    <t>4h37</t>
  </si>
  <si>
    <t>Mercredi 20  Décembre 2017</t>
  </si>
  <si>
    <t>Jeudi 21  Décembre 2017</t>
  </si>
  <si>
    <t>Samedi  23  Décembre 2017</t>
  </si>
  <si>
    <t>Dimanche  24  Décembre 2017</t>
  </si>
  <si>
    <t>Lundi  25  Décembre 2017</t>
  </si>
  <si>
    <t>Mardi  26  Décembre 2017</t>
  </si>
  <si>
    <t>23H00</t>
  </si>
  <si>
    <t>Mercredi  27  Décembre 2017</t>
  </si>
  <si>
    <t>3h25</t>
  </si>
  <si>
    <t>03H00</t>
  </si>
  <si>
    <t>2h37</t>
  </si>
  <si>
    <t>2h37mn</t>
  </si>
  <si>
    <t>1j16</t>
  </si>
  <si>
    <t>Samedidi  30  Décembre 2017</t>
  </si>
  <si>
    <t>1h37</t>
  </si>
  <si>
    <t>Dimanche  31  Décembre 2017</t>
  </si>
  <si>
    <t>Mardi 02 Janvier 2018</t>
  </si>
  <si>
    <t>18h45</t>
  </si>
  <si>
    <t>29h16</t>
  </si>
  <si>
    <t>45 mn</t>
  </si>
  <si>
    <t>29 mn</t>
  </si>
  <si>
    <t>Mercredi 03 Janvier 2018</t>
  </si>
  <si>
    <t>Jeudi 04 Janvier 2018</t>
  </si>
  <si>
    <t>Vendredi 05 Janvier 2018</t>
  </si>
  <si>
    <t>Samedi 06 Janvier 2018</t>
  </si>
  <si>
    <t>1h30</t>
  </si>
  <si>
    <t>Dimanche 07 Janvier 2018</t>
  </si>
  <si>
    <t>Lundi 08 Janvier 2018</t>
  </si>
  <si>
    <t>1h41</t>
  </si>
  <si>
    <t>Mardi 09 Janvier 2018</t>
  </si>
  <si>
    <t>22h48</t>
  </si>
  <si>
    <t>3h59</t>
  </si>
  <si>
    <t>1h52</t>
  </si>
  <si>
    <t>1h21</t>
  </si>
  <si>
    <t>14h27</t>
  </si>
  <si>
    <t>9h50</t>
  </si>
  <si>
    <t>Vendredi 12 Janvier 2018</t>
  </si>
  <si>
    <t>Samedi 13 Janvier 2018</t>
  </si>
  <si>
    <t>1h47</t>
  </si>
  <si>
    <t>Lundi 15 Janvier 2018</t>
  </si>
  <si>
    <t>Mardi 16 Janvier 2018</t>
  </si>
  <si>
    <t xml:space="preserve">   </t>
  </si>
  <si>
    <t>Mercredi 17 Janvier 2018</t>
  </si>
  <si>
    <t>08H25</t>
  </si>
  <si>
    <t>Jeudi 18 Janvier 2018</t>
  </si>
  <si>
    <t>Vendredi 19 Janvier 2018</t>
  </si>
  <si>
    <t>8h41</t>
  </si>
  <si>
    <t>Samedi 20 Janvier 2018</t>
  </si>
  <si>
    <t>Dimanche 21 Janvier 2018</t>
  </si>
  <si>
    <t>Mardi 23 Janvier 2018</t>
  </si>
  <si>
    <t>8h37</t>
  </si>
  <si>
    <t>mercredi 24 Janvier 2018</t>
  </si>
  <si>
    <t>7h51</t>
  </si>
  <si>
    <t xml:space="preserve">dépotage en cours </t>
  </si>
  <si>
    <t>8h,43</t>
  </si>
  <si>
    <t>22h45</t>
  </si>
  <si>
    <t>Vendredi 26 Janvier 2018</t>
  </si>
  <si>
    <t>8H36</t>
  </si>
  <si>
    <t>Samedi 27 Janvier 2018</t>
  </si>
  <si>
    <t>Dimanche 28 Janvier 2018</t>
  </si>
  <si>
    <t>Lundi 29 Janvier 2018</t>
  </si>
  <si>
    <t>Mardi 30 Janvier 2018</t>
  </si>
  <si>
    <t>Mercredi 31 Janvier 2018</t>
  </si>
  <si>
    <t>Jeudi 01 Février 2018</t>
  </si>
  <si>
    <t>Vendredi 02 Février 2018</t>
  </si>
  <si>
    <t>3h51</t>
  </si>
  <si>
    <t>2h40</t>
  </si>
  <si>
    <t>2h10</t>
  </si>
  <si>
    <t>Mardi 06 Février 2018</t>
  </si>
  <si>
    <t>26min</t>
  </si>
  <si>
    <t>15h58</t>
  </si>
  <si>
    <t>28h53</t>
  </si>
  <si>
    <t>3h</t>
  </si>
  <si>
    <t>Jeudi 08 Février 2018</t>
  </si>
  <si>
    <t>Vendredi 09 Février 2018</t>
  </si>
  <si>
    <t>08h00</t>
  </si>
  <si>
    <t>samedi 10 Février 2018</t>
  </si>
  <si>
    <t>Dimanche 11 Février 2018</t>
  </si>
  <si>
    <t>LUNDI 12 Février 2018</t>
  </si>
  <si>
    <t>MARDI 13 Février 2018</t>
  </si>
  <si>
    <t>1h59</t>
  </si>
  <si>
    <t>18h50</t>
  </si>
  <si>
    <t>1h19</t>
  </si>
  <si>
    <t>28h48</t>
  </si>
  <si>
    <t>25h39</t>
  </si>
  <si>
    <t>28h49</t>
  </si>
  <si>
    <t>117h</t>
  </si>
  <si>
    <t>1h45</t>
  </si>
  <si>
    <t>4h38</t>
  </si>
  <si>
    <t>LUNDI 19 Février 2018</t>
  </si>
  <si>
    <t>MARDI 20 Février 2018</t>
  </si>
  <si>
    <t>Ctl Bamenda</t>
  </si>
  <si>
    <t>Ctl Bafoussam</t>
  </si>
  <si>
    <t>Ctl Limbe</t>
  </si>
  <si>
    <t>Ctl Ebolowa</t>
  </si>
  <si>
    <t>Ctl Mbamayo</t>
  </si>
  <si>
    <t>Ctl Oyomabang</t>
  </si>
  <si>
    <t>Ctl Ahala</t>
  </si>
  <si>
    <t>Ctl SLL</t>
  </si>
  <si>
    <t>Ctl Edea</t>
  </si>
  <si>
    <t>Ctl DPP</t>
  </si>
  <si>
    <t>Nom</t>
  </si>
  <si>
    <t xml:space="preserve">Numéro </t>
  </si>
  <si>
    <t>Jeudi 22 Février 2018</t>
  </si>
  <si>
    <t>Vendredi 22 Février 2018</t>
  </si>
  <si>
    <t>09h00</t>
  </si>
  <si>
    <t>Samedi 23 Février 2018</t>
  </si>
  <si>
    <t>4h52</t>
  </si>
  <si>
    <t>8h12</t>
  </si>
  <si>
    <t>09h30</t>
  </si>
  <si>
    <t>08h30</t>
  </si>
  <si>
    <t>7h16</t>
  </si>
  <si>
    <t>4h13</t>
  </si>
  <si>
    <t>5h17</t>
  </si>
  <si>
    <t>4h47</t>
  </si>
  <si>
    <t>4h45</t>
  </si>
  <si>
    <t>9h</t>
  </si>
  <si>
    <t>4h29</t>
  </si>
  <si>
    <t>5h52</t>
  </si>
  <si>
    <t>6h57</t>
  </si>
  <si>
    <t>6h46</t>
  </si>
  <si>
    <t>22h</t>
  </si>
  <si>
    <t>17h</t>
  </si>
  <si>
    <t>18h41</t>
  </si>
  <si>
    <t>7h22</t>
  </si>
  <si>
    <t>6h56</t>
  </si>
  <si>
    <t>Rapport sur la compatibilité concernant DISPONIBILITE DU FUEL DANS LES CENTRALE (Enregistré automatiquement).xls</t>
  </si>
  <si>
    <t>Exécuté le 26/04/2018 17:46</t>
  </si>
  <si>
    <t>Les fonctionnalités suivantes de ce classeur ne sont pas prises en charge dans les versions antérieures d’Excel. Ces fonctionnalités seront peut-être perdues ou dégradées si vous ouvrez le classeur dans une version antérieure du programme ou si vous l’enregistrez dans un format de fichier antérieur.</t>
  </si>
  <si>
    <t>Perte mineure de fidélité</t>
  </si>
  <si>
    <t>Nb d'occurrences</t>
  </si>
  <si>
    <t>Version</t>
  </si>
  <si>
    <t>L'un des objets incorporés dans cette feuille de calcul a été créé dans une version plus récente d'Office et ne peut pas être modifié dans une version antérieure d'Excel.</t>
  </si>
  <si>
    <t>Excel 97-2003</t>
  </si>
  <si>
    <t>Certaines cellules ou certains styles de ce classeur contiennent une mise en forme qui n'est pas prise en charge par le format de fichier sélectionné. Ces formats seront convertis au format le plus proche disponible.</t>
  </si>
  <si>
    <t>6h,30</t>
  </si>
  <si>
    <t>34min</t>
  </si>
  <si>
    <t>59min</t>
  </si>
  <si>
    <t>06h12</t>
  </si>
  <si>
    <t>4h27</t>
  </si>
  <si>
    <t>6h22</t>
  </si>
  <si>
    <t>10h40</t>
  </si>
  <si>
    <t>4H37</t>
  </si>
  <si>
    <t>Dibamba LFO</t>
  </si>
  <si>
    <t>Dibamba HFO</t>
  </si>
  <si>
    <t>Limbé HFO</t>
  </si>
  <si>
    <t>P</t>
  </si>
  <si>
    <t>Q</t>
  </si>
  <si>
    <t>U</t>
  </si>
  <si>
    <t>I</t>
  </si>
  <si>
    <t>MW</t>
  </si>
  <si>
    <t>Mvar</t>
  </si>
  <si>
    <t>kV</t>
  </si>
  <si>
    <t>A</t>
  </si>
  <si>
    <t>6H09</t>
  </si>
  <si>
    <t>5h54</t>
  </si>
  <si>
    <t>19h32</t>
  </si>
  <si>
    <t>6h54</t>
  </si>
  <si>
    <t>04h34</t>
  </si>
  <si>
    <t>3H30</t>
  </si>
  <si>
    <t>15,8H</t>
  </si>
  <si>
    <t>23H</t>
  </si>
  <si>
    <t>2H22</t>
  </si>
  <si>
    <t>2h26</t>
  </si>
  <si>
    <t>2h17</t>
  </si>
  <si>
    <t>2h46</t>
  </si>
  <si>
    <t>4h40</t>
  </si>
  <si>
    <t>3h30</t>
  </si>
  <si>
    <t>7h</t>
  </si>
  <si>
    <t>4h24</t>
  </si>
  <si>
    <t>27h</t>
  </si>
  <si>
    <t>25h</t>
  </si>
  <si>
    <t>26h</t>
  </si>
  <si>
    <t>5h28</t>
  </si>
  <si>
    <t>Valeurs indisponibles</t>
  </si>
  <si>
    <t>15min</t>
  </si>
  <si>
    <t>5h30</t>
  </si>
  <si>
    <t>5,7851,43</t>
  </si>
  <si>
    <t>1h51</t>
  </si>
  <si>
    <t>10h</t>
  </si>
  <si>
    <t>4h</t>
  </si>
  <si>
    <t>51mn</t>
  </si>
  <si>
    <t>2h</t>
  </si>
  <si>
    <t>0h51mn</t>
  </si>
  <si>
    <t>8,3h</t>
  </si>
  <si>
    <t>2H30</t>
  </si>
  <si>
    <t>4h30</t>
  </si>
  <si>
    <t>1h10</t>
  </si>
  <si>
    <t>1h40</t>
  </si>
  <si>
    <t>4H</t>
  </si>
  <si>
    <t>00h27min</t>
  </si>
  <si>
    <t>8h30</t>
  </si>
  <si>
    <t>38min</t>
  </si>
  <si>
    <t>0h</t>
  </si>
  <si>
    <t>30min/1grp</t>
  </si>
  <si>
    <t>6h30</t>
  </si>
  <si>
    <t>3h42</t>
  </si>
  <si>
    <t>5h</t>
  </si>
  <si>
    <t>24mn</t>
  </si>
  <si>
    <t>33mn</t>
  </si>
  <si>
    <t>5h56</t>
  </si>
  <si>
    <t>5h21</t>
  </si>
  <si>
    <t>4h43</t>
  </si>
  <si>
    <t>5h50</t>
  </si>
  <si>
    <t>4H10</t>
  </si>
  <si>
    <t>6h48</t>
  </si>
  <si>
    <t>7h40</t>
  </si>
  <si>
    <t>01 camions 20m cube</t>
  </si>
  <si>
    <t>7h06</t>
  </si>
  <si>
    <t>6h36mn</t>
  </si>
  <si>
    <t>3h50</t>
  </si>
  <si>
    <t>1h01</t>
  </si>
  <si>
    <t>18h46</t>
  </si>
  <si>
    <t>30min</t>
  </si>
  <si>
    <t>1h36mn</t>
  </si>
  <si>
    <t>50min</t>
  </si>
  <si>
    <t>1h49mn</t>
  </si>
  <si>
    <t>3h37</t>
  </si>
  <si>
    <t>1h39</t>
  </si>
  <si>
    <t>2h30mn</t>
  </si>
  <si>
    <t>25mn</t>
  </si>
  <si>
    <t>01h35mn</t>
  </si>
  <si>
    <t>Dépotage 2 camions</t>
  </si>
  <si>
    <t>1h pour 3MW</t>
  </si>
  <si>
    <t>03 camions en dépotage</t>
  </si>
  <si>
    <t>57min</t>
  </si>
  <si>
    <t>40min/5MW</t>
  </si>
  <si>
    <t>19min</t>
  </si>
  <si>
    <t>1h33</t>
  </si>
  <si>
    <t>2h28</t>
  </si>
  <si>
    <t>1h avec 3,6MW</t>
  </si>
  <si>
    <t>0,98(56min)</t>
  </si>
  <si>
    <t>2h38</t>
  </si>
  <si>
    <t>3h39</t>
  </si>
  <si>
    <t>1h30 pour 5mw</t>
  </si>
  <si>
    <t>2h49</t>
  </si>
  <si>
    <t>3h28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</si>
</sst>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F800]dddd\,\ mmmm\ dd\,\ yyyy"/>
  </numFmts>
  <fonts count="22" x14ac:knownFonts="1">
    <font>
      <sz val="11"/>
      <color theme="1"/>
      <name val="Calibri"/>
      <family val="2"/>
      <scheme val="minor"/>
    </font>
    <font>
      <b/>
      <sz val="14"/>
      <color indexed="8"/>
      <name val="Times New Roman"/>
      <family val="1"/>
    </font>
    <font>
      <b/>
      <vertAlign val="superscript"/>
      <sz val="14"/>
      <color indexed="8"/>
      <name val="Times New Roman"/>
      <family val="1"/>
    </font>
    <font>
      <sz val="14"/>
      <name val="Times New Roman"/>
      <family val="1"/>
    </font>
    <font>
      <b/>
      <sz val="14"/>
      <name val="Times New Roman"/>
      <family val="1"/>
    </font>
    <font>
      <sz val="8"/>
      <color indexed="81"/>
      <name val="Tahoma"/>
      <family val="2"/>
    </font>
    <font>
      <b/>
      <sz val="8"/>
      <color indexed="81"/>
      <name val="Tahoma"/>
      <family val="2"/>
    </font>
    <font>
      <sz val="9"/>
      <color indexed="81"/>
      <name val="Tahoma"/>
      <family val="2"/>
    </font>
    <font>
      <b/>
      <sz val="14"/>
      <color theme="1"/>
      <name val="Times New Roman"/>
      <family val="1"/>
    </font>
    <font>
      <sz val="14"/>
      <color theme="1"/>
      <name val="Times New Roman"/>
      <family val="1"/>
    </font>
    <font>
      <sz val="11"/>
      <color rgb="FFFF0000"/>
      <name val="Calibri"/>
      <family val="2"/>
      <scheme val="minor"/>
    </font>
    <font>
      <sz val="14"/>
      <color rgb="FF000000"/>
      <name val="Times New Roman"/>
      <family val="1"/>
    </font>
    <font>
      <sz val="14"/>
      <color theme="1"/>
      <name val="Calibri"/>
      <family val="2"/>
      <scheme val="minor"/>
    </font>
    <font>
      <sz val="11"/>
      <name val="Calibri"/>
      <family val="2"/>
      <scheme val="minor"/>
    </font>
    <font>
      <sz val="14"/>
      <name val="Calibri"/>
      <family val="2"/>
      <scheme val="minor"/>
    </font>
    <font>
      <sz val="18"/>
      <color rgb="FFFF0000"/>
      <name val="Calibri"/>
      <family val="2"/>
      <scheme val="minor"/>
    </font>
    <font>
      <b/>
      <sz val="14"/>
      <color rgb="FFFF0000"/>
      <name val="Times New Roman"/>
      <family val="1"/>
    </font>
    <font>
      <b/>
      <sz val="11"/>
      <color theme="1"/>
      <name val="Calibri"/>
      <family val="2"/>
      <scheme val="minor"/>
    </font>
    <font>
      <sz val="20"/>
      <color rgb="FFFF0000"/>
      <name val="Calibri"/>
      <family val="2"/>
      <scheme val="minor"/>
    </font>
    <font>
      <sz val="16"/>
      <color rgb="FFFF0000"/>
      <name val="Calibri"/>
      <family val="2"/>
      <scheme val="minor"/>
    </font>
    <font>
      <b/>
      <sz val="9"/>
      <color indexed="81"/>
      <name val="Tahoma"/>
      <family val="2"/>
    </font>
    <font>
      <b/>
      <sz val="12"/>
      <color rgb="FF002060"/>
      <name val="Times New Roman"/>
      <family val="1"/>
    </font>
  </fonts>
  <fills count="7">
    <fill>
      <patternFill patternType="none"/>
    </fill>
    <fill>
      <patternFill patternType="gray125"/>
    </fill>
    <fill>
      <patternFill patternType="solid">
        <fgColor rgb="FFFDE4D0"/>
        <bgColor indexed="64"/>
      </patternFill>
    </fill>
    <fill>
      <patternFill patternType="solid">
        <fgColor theme="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rgb="FFF79646"/>
      </left>
      <right style="medium">
        <color rgb="FFF79646"/>
      </right>
      <top style="medium">
        <color rgb="FFF79646"/>
      </top>
      <bottom style="thick">
        <color rgb="FFF79646"/>
      </bottom>
      <diagonal/>
    </border>
    <border>
      <left/>
      <right style="medium">
        <color rgb="FFF79646"/>
      </right>
      <top style="medium">
        <color rgb="FFF79646"/>
      </top>
      <bottom style="thick">
        <color rgb="FFF79646"/>
      </bottom>
      <diagonal/>
    </border>
    <border>
      <left style="medium">
        <color rgb="FFF79646"/>
      </left>
      <right style="medium">
        <color rgb="FFF79646"/>
      </right>
      <top/>
      <bottom style="medium">
        <color rgb="FFF79646"/>
      </bottom>
      <diagonal/>
    </border>
    <border>
      <left/>
      <right style="medium">
        <color rgb="FFF79646"/>
      </right>
      <top/>
      <bottom style="medium">
        <color rgb="FFF79646"/>
      </bottom>
      <diagonal/>
    </border>
    <border>
      <left style="medium">
        <color rgb="FFF79646"/>
      </left>
      <right/>
      <top style="medium">
        <color rgb="FFF79646"/>
      </top>
      <bottom style="thin">
        <color indexed="64"/>
      </bottom>
      <diagonal/>
    </border>
    <border>
      <left/>
      <right style="medium">
        <color rgb="FFF79646"/>
      </right>
      <top/>
      <bottom/>
      <diagonal/>
    </border>
    <border>
      <left style="medium">
        <color rgb="FFF79646"/>
      </left>
      <right style="medium">
        <color rgb="FFF79646"/>
      </right>
      <top/>
      <bottom/>
      <diagonal/>
    </border>
    <border>
      <left/>
      <right/>
      <top style="medium">
        <color rgb="FFF79646"/>
      </top>
      <bottom style="thick">
        <color rgb="FFF79646"/>
      </bottom>
      <diagonal/>
    </border>
    <border>
      <left style="medium">
        <color rgb="FFF79646"/>
      </left>
      <right style="medium">
        <color rgb="FFF79646"/>
      </right>
      <top style="thin">
        <color indexed="64"/>
      </top>
      <bottom style="medium">
        <color rgb="FFF79646"/>
      </bottom>
      <diagonal/>
    </border>
    <border>
      <left style="medium">
        <color rgb="FFF79646"/>
      </left>
      <right style="medium">
        <color rgb="FFF79646"/>
      </right>
      <top style="medium">
        <color rgb="FFF79646"/>
      </top>
      <bottom/>
      <diagonal/>
    </border>
    <border>
      <left style="medium">
        <color rgb="FFF79646"/>
      </left>
      <right/>
      <top/>
      <bottom/>
      <diagonal/>
    </border>
    <border>
      <left style="medium">
        <color rgb="FFF79646"/>
      </left>
      <right/>
      <top style="thin">
        <color indexed="64"/>
      </top>
      <bottom style="medium">
        <color rgb="FFF79646"/>
      </bottom>
      <diagonal/>
    </border>
    <border>
      <left style="medium">
        <color rgb="FFF79646"/>
      </left>
      <right style="medium">
        <color rgb="FFF79646"/>
      </right>
      <top style="thin">
        <color theme="5"/>
      </top>
      <bottom style="medium">
        <color rgb="FFF79646"/>
      </bottom>
      <diagonal/>
    </border>
    <border>
      <left style="medium">
        <color rgb="FFF79646"/>
      </left>
      <right style="thin">
        <color theme="5"/>
      </right>
      <top/>
      <bottom style="medium">
        <color rgb="FFF79646"/>
      </bottom>
      <diagonal/>
    </border>
    <border>
      <left style="medium">
        <color rgb="FFF79646"/>
      </left>
      <right style="thin">
        <color theme="5"/>
      </right>
      <top/>
      <bottom/>
      <diagonal/>
    </border>
    <border>
      <left style="thin">
        <color theme="5"/>
      </left>
      <right style="thin">
        <color theme="5"/>
      </right>
      <top style="thin">
        <color theme="5"/>
      </top>
      <bottom style="thin">
        <color theme="5"/>
      </bottom>
      <diagonal/>
    </border>
    <border>
      <left style="thin">
        <color theme="5"/>
      </left>
      <right style="medium">
        <color rgb="FFF79646"/>
      </right>
      <top style="medium">
        <color rgb="FFF79646"/>
      </top>
      <bottom style="medium">
        <color rgb="FFF79646"/>
      </bottom>
      <diagonal/>
    </border>
    <border>
      <left/>
      <right/>
      <top style="thin">
        <color theme="5"/>
      </top>
      <bottom/>
      <diagonal/>
    </border>
    <border>
      <left style="thin">
        <color theme="5"/>
      </left>
      <right style="medium">
        <color rgb="FFF79646"/>
      </right>
      <top style="medium">
        <color rgb="FFF79646"/>
      </top>
      <bottom style="thin">
        <color theme="5"/>
      </bottom>
      <diagonal/>
    </border>
    <border>
      <left style="thin">
        <color theme="5"/>
      </left>
      <right/>
      <top style="thin">
        <color theme="5"/>
      </top>
      <bottom/>
      <diagonal/>
    </border>
    <border>
      <left/>
      <right style="thin">
        <color theme="5"/>
      </right>
      <top style="thin">
        <color theme="5"/>
      </top>
      <bottom/>
      <diagonal/>
    </border>
    <border>
      <left style="medium">
        <color theme="5"/>
      </left>
      <right style="thin">
        <color theme="5"/>
      </right>
      <top style="medium">
        <color theme="5"/>
      </top>
      <bottom style="thin">
        <color theme="5"/>
      </bottom>
      <diagonal/>
    </border>
    <border>
      <left style="thin">
        <color theme="5"/>
      </left>
      <right style="thin">
        <color theme="5"/>
      </right>
      <top style="medium">
        <color theme="5"/>
      </top>
      <bottom style="thin">
        <color theme="5"/>
      </bottom>
      <diagonal/>
    </border>
    <border>
      <left style="thin">
        <color theme="5"/>
      </left>
      <right style="medium">
        <color theme="5"/>
      </right>
      <top style="medium">
        <color theme="5"/>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medium">
        <color theme="5"/>
      </left>
      <right style="thin">
        <color theme="5"/>
      </right>
      <top style="thin">
        <color theme="5"/>
      </top>
      <bottom/>
      <diagonal/>
    </border>
    <border>
      <left style="thin">
        <color theme="5"/>
      </left>
      <right style="thin">
        <color theme="5"/>
      </right>
      <top style="thin">
        <color theme="5"/>
      </top>
      <bottom/>
      <diagonal/>
    </border>
    <border>
      <left style="thin">
        <color theme="5"/>
      </left>
      <right style="medium">
        <color theme="5"/>
      </right>
      <top style="thin">
        <color theme="5"/>
      </top>
      <bottom/>
      <diagonal/>
    </border>
    <border>
      <left style="medium">
        <color theme="5"/>
      </left>
      <right style="thin">
        <color theme="5"/>
      </right>
      <top style="medium">
        <color theme="5"/>
      </top>
      <bottom style="medium">
        <color theme="5"/>
      </bottom>
      <diagonal/>
    </border>
    <border>
      <left style="thin">
        <color theme="5"/>
      </left>
      <right style="thin">
        <color theme="5"/>
      </right>
      <top style="medium">
        <color theme="5"/>
      </top>
      <bottom style="medium">
        <color theme="5"/>
      </bottom>
      <diagonal/>
    </border>
    <border>
      <left style="thin">
        <color theme="5"/>
      </left>
      <right style="medium">
        <color theme="5"/>
      </right>
      <top style="medium">
        <color theme="5"/>
      </top>
      <bottom style="medium">
        <color theme="5"/>
      </bottom>
      <diagonal/>
    </border>
    <border>
      <left/>
      <right style="thin">
        <color theme="5"/>
      </right>
      <top/>
      <bottom/>
      <diagonal/>
    </border>
    <border>
      <left/>
      <right style="thin">
        <color theme="5"/>
      </right>
      <top/>
      <bottom style="medium">
        <color rgb="FFF79646"/>
      </bottom>
      <diagonal/>
    </border>
    <border>
      <left/>
      <right style="medium">
        <color rgb="FFF79646"/>
      </right>
      <top style="medium">
        <color rgb="FFF79646"/>
      </top>
      <bottom/>
      <diagonal/>
    </border>
    <border>
      <left style="medium">
        <color indexed="64"/>
      </left>
      <right style="medium">
        <color indexed="64"/>
      </right>
      <top style="medium">
        <color indexed="64"/>
      </top>
      <bottom style="medium">
        <color rgb="FFF79646"/>
      </bottom>
      <diagonal/>
    </border>
    <border>
      <left style="medium">
        <color indexed="64"/>
      </left>
      <right style="medium">
        <color indexed="64"/>
      </right>
      <top/>
      <bottom style="medium">
        <color rgb="FFF79646"/>
      </bottom>
      <diagonal/>
    </border>
    <border>
      <left style="medium">
        <color indexed="64"/>
      </left>
      <right style="medium">
        <color indexed="64"/>
      </right>
      <top/>
      <bottom style="medium">
        <color indexed="64"/>
      </bottom>
      <diagonal/>
    </border>
    <border>
      <left style="medium">
        <color indexed="64"/>
      </left>
      <right style="medium">
        <color rgb="FFF79646"/>
      </right>
      <top style="medium">
        <color indexed="64"/>
      </top>
      <bottom style="medium">
        <color rgb="FFF79646"/>
      </bottom>
      <diagonal/>
    </border>
    <border>
      <left/>
      <right style="medium">
        <color rgb="FFF79646"/>
      </right>
      <top style="medium">
        <color indexed="64"/>
      </top>
      <bottom style="medium">
        <color rgb="FFF79646"/>
      </bottom>
      <diagonal/>
    </border>
    <border>
      <left/>
      <right style="medium">
        <color indexed="64"/>
      </right>
      <top style="medium">
        <color indexed="64"/>
      </top>
      <bottom style="medium">
        <color rgb="FFF79646"/>
      </bottom>
      <diagonal/>
    </border>
    <border>
      <left style="medium">
        <color indexed="64"/>
      </left>
      <right style="medium">
        <color rgb="FFF79646"/>
      </right>
      <top/>
      <bottom style="medium">
        <color rgb="FFF79646"/>
      </bottom>
      <diagonal/>
    </border>
    <border>
      <left/>
      <right style="medium">
        <color indexed="64"/>
      </right>
      <top/>
      <bottom style="medium">
        <color rgb="FFF79646"/>
      </bottom>
      <diagonal/>
    </border>
    <border>
      <left style="medium">
        <color indexed="64"/>
      </left>
      <right style="thin">
        <color theme="5"/>
      </right>
      <top/>
      <bottom/>
      <diagonal/>
    </border>
    <border>
      <left style="medium">
        <color indexed="64"/>
      </left>
      <right style="thin">
        <color theme="5"/>
      </right>
      <top/>
      <bottom style="medium">
        <color rgb="FFF79646"/>
      </bottom>
      <diagonal/>
    </border>
    <border>
      <left style="medium">
        <color indexed="64"/>
      </left>
      <right style="medium">
        <color rgb="FFF79646"/>
      </right>
      <top style="medium">
        <color rgb="FFF79646"/>
      </top>
      <bottom/>
      <diagonal/>
    </border>
    <border>
      <left style="medium">
        <color indexed="64"/>
      </left>
      <right style="medium">
        <color rgb="FFF79646"/>
      </right>
      <top/>
      <bottom style="medium">
        <color indexed="64"/>
      </bottom>
      <diagonal/>
    </border>
    <border>
      <left/>
      <right style="medium">
        <color rgb="FFF79646"/>
      </right>
      <top/>
      <bottom style="medium">
        <color indexed="64"/>
      </bottom>
      <diagonal/>
    </border>
    <border>
      <left/>
      <right style="medium">
        <color indexed="64"/>
      </right>
      <top/>
      <bottom style="medium">
        <color indexed="64"/>
      </bottom>
      <diagonal/>
    </border>
    <border>
      <left style="medium">
        <color indexed="64"/>
      </left>
      <right style="medium">
        <color rgb="FFF79646"/>
      </right>
      <top style="medium">
        <color rgb="FFF79646"/>
      </top>
      <bottom style="medium">
        <color rgb="FFF79646"/>
      </bottom>
      <diagonal/>
    </border>
    <border>
      <left style="medium">
        <color indexed="64"/>
      </left>
      <right style="medium">
        <color rgb="FFF79646"/>
      </right>
      <top style="medium">
        <color rgb="FFF79646"/>
      </top>
      <bottom style="thin">
        <color theme="5"/>
      </bottom>
      <diagonal/>
    </border>
    <border>
      <left style="medium">
        <color indexed="64"/>
      </left>
      <right style="medium">
        <color rgb="FFF79646"/>
      </right>
      <top style="medium">
        <color indexed="64"/>
      </top>
      <bottom style="thick">
        <color rgb="FFF79646"/>
      </bottom>
      <diagonal/>
    </border>
    <border>
      <left/>
      <right style="medium">
        <color rgb="FFF79646"/>
      </right>
      <top style="medium">
        <color indexed="64"/>
      </top>
      <bottom style="thick">
        <color rgb="FFF79646"/>
      </bottom>
      <diagonal/>
    </border>
    <border>
      <left/>
      <right style="medium">
        <color indexed="64"/>
      </right>
      <top style="medium">
        <color indexed="64"/>
      </top>
      <bottom style="thick">
        <color rgb="FFF79646"/>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90">
    <xf numFmtId="0" fontId="0" fillId="0" borderId="0" xfId="0"/>
    <xf numFmtId="0" fontId="8" fillId="0" borderId="13" xfId="0" applyFont="1" applyBorder="1" applyAlignment="1">
      <alignment horizontal="center" vertical="top" wrapText="1"/>
    </xf>
    <xf numFmtId="0" fontId="8" fillId="0" borderId="14" xfId="0" applyFont="1" applyBorder="1" applyAlignment="1">
      <alignment horizontal="center" vertical="top" wrapText="1"/>
    </xf>
    <xf numFmtId="0" fontId="8" fillId="2" borderId="15" xfId="0" applyFont="1" applyFill="1" applyBorder="1" applyAlignment="1">
      <alignment vertical="top" wrapText="1"/>
    </xf>
    <xf numFmtId="0" fontId="8" fillId="0" borderId="15" xfId="0" applyFont="1" applyBorder="1" applyAlignment="1">
      <alignment vertical="top" wrapText="1"/>
    </xf>
    <xf numFmtId="164" fontId="9" fillId="2" borderId="16" xfId="0" applyNumberFormat="1" applyFont="1" applyFill="1" applyBorder="1" applyAlignment="1">
      <alignment horizontal="right" vertical="top" wrapText="1"/>
    </xf>
    <xf numFmtId="164" fontId="9" fillId="0" borderId="16" xfId="0" applyNumberFormat="1" applyFont="1" applyBorder="1" applyAlignment="1">
      <alignment horizontal="right" vertical="top" wrapText="1"/>
    </xf>
    <xf numFmtId="14" fontId="0" fillId="0" borderId="0" xfId="0" applyNumberFormat="1"/>
    <xf numFmtId="14" fontId="10" fillId="0" borderId="0" xfId="0" applyNumberFormat="1" applyFont="1"/>
    <xf numFmtId="0" fontId="10" fillId="0" borderId="0" xfId="0" applyFont="1"/>
    <xf numFmtId="0" fontId="9" fillId="2" borderId="16" xfId="0" applyFont="1" applyFill="1" applyBorder="1" applyAlignment="1">
      <alignment horizontal="center" vertical="top" wrapText="1"/>
    </xf>
    <xf numFmtId="0" fontId="9" fillId="0" borderId="16" xfId="0" applyFont="1" applyBorder="1" applyAlignment="1">
      <alignment horizontal="center" vertical="top" wrapText="1"/>
    </xf>
    <xf numFmtId="0" fontId="9" fillId="0" borderId="16" xfId="0" applyFont="1" applyBorder="1" applyAlignment="1">
      <alignment vertical="top" wrapText="1"/>
    </xf>
    <xf numFmtId="0" fontId="11" fillId="0" borderId="16" xfId="0" applyFont="1" applyBorder="1" applyAlignment="1">
      <alignment horizontal="center" vertical="top" wrapText="1"/>
    </xf>
    <xf numFmtId="0" fontId="0" fillId="3" borderId="0" xfId="0" applyFill="1"/>
    <xf numFmtId="0" fontId="0" fillId="0" borderId="0" xfId="0" applyAlignment="1"/>
    <xf numFmtId="0" fontId="8" fillId="0" borderId="13" xfId="0" applyFont="1" applyBorder="1" applyAlignment="1">
      <alignment horizontal="center" vertical="center" wrapText="1"/>
    </xf>
    <xf numFmtId="0" fontId="9" fillId="0" borderId="16" xfId="0" applyFont="1" applyBorder="1" applyAlignment="1">
      <alignment horizontal="center" vertical="center" wrapText="1"/>
    </xf>
    <xf numFmtId="0" fontId="12" fillId="0" borderId="0" xfId="0" applyFont="1"/>
    <xf numFmtId="0" fontId="12" fillId="0" borderId="17" xfId="0" applyFont="1" applyBorder="1"/>
    <xf numFmtId="0" fontId="13" fillId="0" borderId="0" xfId="0" applyFont="1"/>
    <xf numFmtId="0" fontId="14" fillId="0" borderId="17" xfId="0" applyFont="1" applyBorder="1" applyAlignment="1">
      <alignment horizontal="center"/>
    </xf>
    <xf numFmtId="0" fontId="9" fillId="0" borderId="0" xfId="0" applyFont="1" applyFill="1" applyBorder="1" applyAlignment="1">
      <alignment horizontal="center" vertical="top" wrapText="1"/>
    </xf>
    <xf numFmtId="0" fontId="9" fillId="0" borderId="18" xfId="0" applyFont="1" applyFill="1" applyBorder="1" applyAlignment="1">
      <alignment horizontal="center" vertical="top" wrapText="1"/>
    </xf>
    <xf numFmtId="0" fontId="8" fillId="2" borderId="19" xfId="0" applyFont="1" applyFill="1" applyBorder="1" applyAlignment="1">
      <alignment vertical="top" wrapText="1"/>
    </xf>
    <xf numFmtId="0" fontId="8" fillId="0" borderId="1" xfId="0" applyFont="1" applyBorder="1" applyAlignment="1">
      <alignment vertical="top" wrapText="1"/>
    </xf>
    <xf numFmtId="0" fontId="0" fillId="0" borderId="18" xfId="0" applyBorder="1" applyAlignment="1"/>
    <xf numFmtId="0" fontId="8" fillId="0" borderId="18" xfId="0" applyFont="1" applyFill="1" applyBorder="1" applyAlignment="1">
      <alignment horizontal="center" vertical="top" wrapText="1"/>
    </xf>
    <xf numFmtId="0" fontId="8" fillId="0" borderId="19" xfId="0" applyFont="1" applyBorder="1" applyAlignment="1">
      <alignment horizontal="center" vertical="center" wrapText="1"/>
    </xf>
    <xf numFmtId="0" fontId="8" fillId="0" borderId="18" xfId="0" applyFont="1" applyBorder="1" applyAlignment="1">
      <alignment horizontal="center" vertical="top" wrapText="1"/>
    </xf>
    <xf numFmtId="0" fontId="8" fillId="0" borderId="0" xfId="0" applyFont="1" applyFill="1" applyBorder="1" applyAlignment="1">
      <alignment horizontal="center" vertical="top" wrapText="1"/>
    </xf>
    <xf numFmtId="0" fontId="8" fillId="0" borderId="20" xfId="0" applyFont="1" applyBorder="1" applyAlignment="1">
      <alignment horizontal="center" vertical="top" wrapText="1"/>
    </xf>
    <xf numFmtId="0" fontId="8" fillId="0" borderId="0" xfId="0" applyFont="1" applyBorder="1" applyAlignment="1">
      <alignment horizontal="center" vertical="top" wrapText="1"/>
    </xf>
    <xf numFmtId="0" fontId="8" fillId="4" borderId="1" xfId="0" applyFont="1" applyFill="1" applyBorder="1" applyAlignment="1">
      <alignment horizontal="center" vertical="top" wrapText="1"/>
    </xf>
    <xf numFmtId="0" fontId="0" fillId="4" borderId="1" xfId="0" applyFill="1" applyBorder="1"/>
    <xf numFmtId="0" fontId="3" fillId="0" borderId="16" xfId="0" applyFont="1" applyBorder="1" applyAlignment="1">
      <alignment horizontal="center" vertical="top" wrapText="1"/>
    </xf>
    <xf numFmtId="0" fontId="3" fillId="2" borderId="16" xfId="0" applyFont="1" applyFill="1" applyBorder="1" applyAlignment="1">
      <alignment horizontal="center" vertical="top" wrapText="1"/>
    </xf>
    <xf numFmtId="0" fontId="8" fillId="4" borderId="1" xfId="0" applyFont="1" applyFill="1" applyBorder="1" applyAlignment="1">
      <alignment horizontal="center" vertical="top" wrapText="1"/>
    </xf>
    <xf numFmtId="0" fontId="3" fillId="3" borderId="16"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14" fontId="15" fillId="0" borderId="0" xfId="0" applyNumberFormat="1" applyFont="1" applyAlignment="1"/>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3" borderId="15" xfId="0" applyFont="1" applyFill="1" applyBorder="1" applyAlignment="1">
      <alignmen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16" fillId="0" borderId="15" xfId="0" applyFont="1" applyBorder="1" applyAlignment="1">
      <alignment vertical="top" wrapText="1"/>
    </xf>
    <xf numFmtId="0" fontId="4" fillId="3" borderId="15" xfId="0" applyFont="1" applyFill="1" applyBorder="1" applyAlignment="1">
      <alignment vertical="top" wrapText="1"/>
    </xf>
    <xf numFmtId="0" fontId="4" fillId="2" borderId="15" xfId="0" applyFont="1" applyFill="1" applyBorder="1" applyAlignment="1">
      <alignment vertical="top" wrapText="1"/>
    </xf>
    <xf numFmtId="0" fontId="4" fillId="0" borderId="15" xfId="0" applyFont="1" applyBorder="1" applyAlignment="1">
      <alignmen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16" fillId="3" borderId="15" xfId="0" applyFont="1" applyFill="1" applyBorder="1" applyAlignment="1">
      <alignment vertical="top" wrapText="1"/>
    </xf>
    <xf numFmtId="0" fontId="8" fillId="4" borderId="1" xfId="0" applyFont="1" applyFill="1" applyBorder="1" applyAlignment="1">
      <alignment horizontal="center" vertical="top" wrapText="1"/>
    </xf>
    <xf numFmtId="0" fontId="8" fillId="0" borderId="18" xfId="0" applyFont="1" applyBorder="1" applyAlignment="1">
      <alignment horizontal="center" wrapText="1"/>
    </xf>
    <xf numFmtId="0" fontId="8" fillId="0" borderId="0" xfId="0" applyFont="1" applyBorder="1" applyAlignment="1">
      <alignment horizontal="center" wrapText="1"/>
    </xf>
    <xf numFmtId="0" fontId="9" fillId="2" borderId="16"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4" fillId="2" borderId="19" xfId="0" applyFont="1" applyFill="1" applyBorder="1" applyAlignment="1">
      <alignment vertical="top" wrapText="1"/>
    </xf>
    <xf numFmtId="0" fontId="8" fillId="4" borderId="1" xfId="0" applyFont="1" applyFill="1" applyBorder="1" applyAlignment="1">
      <alignment horizontal="center" vertical="top" wrapText="1"/>
    </xf>
    <xf numFmtId="0" fontId="4" fillId="5" borderId="15" xfId="0" applyFont="1" applyFill="1" applyBorder="1" applyAlignment="1">
      <alignment vertical="top" wrapText="1"/>
    </xf>
    <xf numFmtId="0" fontId="3" fillId="5" borderId="16"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6" xfId="0" applyFont="1" applyFill="1" applyBorder="1" applyAlignment="1">
      <alignment horizontal="center" vertical="top" wrapText="1"/>
    </xf>
    <xf numFmtId="0" fontId="8" fillId="4" borderId="1" xfId="0" applyFont="1" applyFill="1" applyBorder="1" applyAlignment="1">
      <alignment horizontal="center" vertical="top" wrapText="1"/>
    </xf>
    <xf numFmtId="0" fontId="4" fillId="3" borderId="1" xfId="0" applyFont="1" applyFill="1" applyBorder="1" applyAlignment="1">
      <alignment vertical="top" wrapText="1"/>
    </xf>
    <xf numFmtId="0" fontId="9" fillId="3" borderId="16"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9" fillId="2" borderId="16" xfId="0" applyFont="1" applyFill="1" applyBorder="1" applyAlignment="1">
      <alignment horizontal="center" wrapText="1"/>
    </xf>
    <xf numFmtId="0" fontId="9" fillId="0" borderId="16" xfId="0" applyFont="1" applyBorder="1" applyAlignment="1">
      <alignment horizontal="center" wrapText="1"/>
    </xf>
    <xf numFmtId="0" fontId="3" fillId="3" borderId="16" xfId="0" applyFont="1" applyFill="1" applyBorder="1" applyAlignment="1">
      <alignment horizontal="center" wrapText="1"/>
    </xf>
    <xf numFmtId="0" fontId="9" fillId="3" borderId="16" xfId="0" applyFont="1" applyFill="1" applyBorder="1" applyAlignment="1">
      <alignment horizontal="center"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9" fillId="4" borderId="16" xfId="0" applyFont="1" applyFill="1" applyBorder="1" applyAlignment="1">
      <alignment horizontal="center" wrapText="1"/>
    </xf>
    <xf numFmtId="0" fontId="8" fillId="4" borderId="1" xfId="0" applyFont="1" applyFill="1" applyBorder="1" applyAlignment="1">
      <alignment horizontal="center" vertical="top" wrapText="1"/>
    </xf>
    <xf numFmtId="0" fontId="4" fillId="3" borderId="21" xfId="0" applyFont="1" applyFill="1" applyBorder="1" applyAlignment="1">
      <alignmen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7" fillId="0" borderId="8" xfId="0" applyFont="1" applyBorder="1"/>
    <xf numFmtId="0" fontId="17" fillId="0" borderId="9" xfId="0" applyFont="1" applyBorder="1"/>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3" borderId="21" xfId="0" applyFont="1" applyFill="1" applyBorder="1" applyAlignment="1">
      <alignment vertical="top" wrapText="1"/>
    </xf>
    <xf numFmtId="0" fontId="8" fillId="3" borderId="1" xfId="0" applyFont="1" applyFill="1" applyBorder="1" applyAlignment="1">
      <alignment vertical="top" wrapText="1"/>
    </xf>
    <xf numFmtId="0" fontId="8" fillId="5" borderId="15" xfId="0" applyFont="1" applyFill="1" applyBorder="1" applyAlignment="1">
      <alignment vertical="top" wrapText="1"/>
    </xf>
    <xf numFmtId="16" fontId="9" fillId="0" borderId="16" xfId="0" applyNumberFormat="1" applyFont="1" applyBorder="1" applyAlignment="1">
      <alignment horizontal="center" wrapText="1"/>
    </xf>
    <xf numFmtId="1" fontId="9" fillId="0" borderId="16" xfId="0" applyNumberFormat="1" applyFont="1" applyBorder="1" applyAlignment="1">
      <alignment horizontal="center"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17" fillId="0" borderId="0" xfId="0" applyNumberFormat="1" applyFont="1" applyAlignment="1">
      <alignment vertical="top" wrapText="1"/>
    </xf>
    <xf numFmtId="0" fontId="0" fillId="0" borderId="0" xfId="0" applyNumberFormat="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17"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1" xfId="0" applyNumberFormat="1" applyBorder="1" applyAlignment="1">
      <alignment horizontal="center" vertical="top" wrapText="1"/>
    </xf>
    <xf numFmtId="0" fontId="0" fillId="0" borderId="12" xfId="0" applyNumberFormat="1" applyBorder="1" applyAlignment="1">
      <alignment horizontal="center" vertical="top" wrapText="1"/>
    </xf>
    <xf numFmtId="0" fontId="9" fillId="4" borderId="18" xfId="0" applyFont="1" applyFill="1" applyBorder="1" applyAlignment="1">
      <alignment horizontal="center"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wrapText="1"/>
    </xf>
    <xf numFmtId="0" fontId="4" fillId="5" borderId="21" xfId="0" applyFont="1" applyFill="1" applyBorder="1" applyAlignment="1">
      <alignment vertical="top" wrapText="1"/>
    </xf>
    <xf numFmtId="0" fontId="4" fillId="5" borderId="1" xfId="0" applyFont="1" applyFill="1" applyBorder="1" applyAlignment="1">
      <alignment vertical="top" wrapText="1"/>
    </xf>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8" fillId="4" borderId="1" xfId="0" applyFont="1" applyFill="1" applyBorder="1" applyAlignment="1">
      <alignment horizontal="center" vertical="center" wrapText="1"/>
    </xf>
    <xf numFmtId="0" fontId="0" fillId="3" borderId="0" xfId="0" applyFill="1" applyAlignment="1">
      <alignment horizontal="center" vertical="center"/>
    </xf>
    <xf numFmtId="0" fontId="0" fillId="0" borderId="0" xfId="0" applyAlignment="1">
      <alignment horizontal="center" vertical="center"/>
    </xf>
    <xf numFmtId="0" fontId="4" fillId="5" borderId="24" xfId="0" applyFont="1" applyFill="1" applyBorder="1" applyAlignment="1">
      <alignmen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0" fontId="9" fillId="2" borderId="18" xfId="0" applyFont="1" applyFill="1" applyBorder="1" applyAlignment="1">
      <alignment horizontal="center" wrapText="1"/>
    </xf>
    <xf numFmtId="0" fontId="8" fillId="3" borderId="24" xfId="0" applyFont="1" applyFill="1" applyBorder="1" applyAlignment="1">
      <alignment vertical="top" wrapText="1"/>
    </xf>
    <xf numFmtId="0" fontId="4" fillId="3" borderId="24" xfId="0" applyFont="1" applyFill="1" applyBorder="1" applyAlignment="1">
      <alignmen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0" fontId="8" fillId="5" borderId="24" xfId="0" applyFont="1" applyFill="1" applyBorder="1" applyAlignment="1">
      <alignment vertical="top" wrapText="1"/>
    </xf>
    <xf numFmtId="0" fontId="8" fillId="5" borderId="1" xfId="0" applyFont="1" applyFill="1" applyBorder="1" applyAlignment="1">
      <alignment vertical="top" wrapText="1"/>
    </xf>
    <xf numFmtId="0" fontId="9" fillId="0" borderId="25" xfId="0" applyFont="1" applyBorder="1" applyAlignment="1">
      <alignment horizontal="center" wrapText="1"/>
    </xf>
    <xf numFmtId="0" fontId="9" fillId="0" borderId="29" xfId="0" applyFont="1" applyBorder="1" applyAlignment="1">
      <alignment horizontal="center" vertical="top" wrapText="1"/>
    </xf>
    <xf numFmtId="0" fontId="9" fillId="2" borderId="31" xfId="0" applyFont="1" applyFill="1" applyBorder="1" applyAlignment="1">
      <alignment horizontal="center" wrapText="1"/>
    </xf>
    <xf numFmtId="0" fontId="0" fillId="0" borderId="28"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0" borderId="0" xfId="0" applyFill="1" applyBorder="1"/>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2" fontId="9" fillId="2" borderId="16" xfId="0" applyNumberFormat="1" applyFont="1" applyFill="1" applyBorder="1" applyAlignment="1">
      <alignment horizontal="center" wrapText="1"/>
    </xf>
    <xf numFmtId="2" fontId="9" fillId="2" borderId="18" xfId="0" applyNumberFormat="1" applyFont="1" applyFill="1" applyBorder="1" applyAlignment="1">
      <alignment horizontal="center" wrapText="1"/>
    </xf>
    <xf numFmtId="2" fontId="9" fillId="0" borderId="16" xfId="0" applyNumberFormat="1" applyFont="1" applyBorder="1" applyAlignment="1">
      <alignment horizontal="center" wrapText="1"/>
    </xf>
    <xf numFmtId="2" fontId="9" fillId="4" borderId="16" xfId="0" applyNumberFormat="1" applyFont="1" applyFill="1" applyBorder="1" applyAlignment="1">
      <alignment horizontal="center" wrapText="1"/>
    </xf>
    <xf numFmtId="2" fontId="3" fillId="3" borderId="16" xfId="0" applyNumberFormat="1" applyFont="1" applyFill="1" applyBorder="1" applyAlignment="1">
      <alignment horizontal="center"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2" fontId="9" fillId="3" borderId="16" xfId="0" applyNumberFormat="1" applyFont="1" applyFill="1" applyBorder="1" applyAlignment="1">
      <alignment horizontal="center"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0" fontId="21" fillId="3" borderId="15" xfId="0" applyFont="1" applyFill="1" applyBorder="1" applyAlignment="1">
      <alignment vertical="top" wrapText="1"/>
    </xf>
    <xf numFmtId="0" fontId="9" fillId="2" borderId="48" xfId="0" applyFont="1" applyFill="1" applyBorder="1" applyAlignment="1">
      <alignment horizontal="center" vertical="top" wrapText="1"/>
    </xf>
    <xf numFmtId="0" fontId="9" fillId="2" borderId="49" xfId="0" applyFont="1" applyFill="1" applyBorder="1" applyAlignment="1">
      <alignment horizontal="center" vertical="top" wrapText="1"/>
    </xf>
    <xf numFmtId="0" fontId="9" fillId="0" borderId="49" xfId="0" applyFont="1" applyBorder="1" applyAlignment="1">
      <alignment horizontal="center" vertical="top" wrapText="1"/>
    </xf>
    <xf numFmtId="0" fontId="9" fillId="2" borderId="50"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0" fontId="9" fillId="5" borderId="50" xfId="0" applyFont="1" applyFill="1" applyBorder="1" applyAlignment="1">
      <alignment horizontal="center" vertical="top" wrapText="1"/>
    </xf>
    <xf numFmtId="0" fontId="9" fillId="3" borderId="49" xfId="0" applyFont="1" applyFill="1" applyBorder="1" applyAlignment="1">
      <alignment horizontal="center" vertical="top" wrapText="1"/>
    </xf>
    <xf numFmtId="0" fontId="9" fillId="3" borderId="48" xfId="0" applyFont="1" applyFill="1" applyBorder="1" applyAlignment="1">
      <alignment horizontal="center" vertical="top" wrapText="1"/>
    </xf>
    <xf numFmtId="0" fontId="9" fillId="3" borderId="50" xfId="0" applyFont="1" applyFill="1" applyBorder="1" applyAlignment="1">
      <alignment horizontal="center"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2" fontId="9" fillId="0" borderId="51" xfId="0" applyNumberFormat="1" applyFont="1" applyBorder="1" applyAlignment="1">
      <alignment horizontal="center" wrapText="1"/>
    </xf>
    <xf numFmtId="0" fontId="9" fillId="0" borderId="52" xfId="0" applyFont="1" applyBorder="1" applyAlignment="1">
      <alignment horizontal="center" wrapText="1"/>
    </xf>
    <xf numFmtId="2" fontId="9" fillId="0" borderId="53" xfId="0" applyNumberFormat="1" applyFont="1" applyBorder="1" applyAlignment="1">
      <alignment horizontal="center" wrapText="1"/>
    </xf>
    <xf numFmtId="2" fontId="9" fillId="0" borderId="54" xfId="0" applyNumberFormat="1" applyFont="1" applyBorder="1" applyAlignment="1">
      <alignment horizontal="center" wrapText="1"/>
    </xf>
    <xf numFmtId="0" fontId="9" fillId="2" borderId="55" xfId="0" applyFont="1" applyFill="1" applyBorder="1" applyAlignment="1">
      <alignment horizontal="center" vertical="top" wrapText="1"/>
    </xf>
    <xf numFmtId="2" fontId="9" fillId="0" borderId="55" xfId="0" applyNumberFormat="1" applyFont="1" applyBorder="1" applyAlignment="1">
      <alignment horizontal="center" wrapText="1"/>
    </xf>
    <xf numFmtId="2" fontId="9" fillId="3" borderId="55" xfId="0" applyNumberFormat="1" applyFont="1" applyFill="1" applyBorder="1" applyAlignment="1">
      <alignment horizontal="center" wrapText="1"/>
    </xf>
    <xf numFmtId="0" fontId="3" fillId="3" borderId="54" xfId="0" applyFont="1" applyFill="1" applyBorder="1" applyAlignment="1">
      <alignment horizontal="center" wrapText="1"/>
    </xf>
    <xf numFmtId="0" fontId="9" fillId="3" borderId="54" xfId="0" applyFont="1" applyFill="1" applyBorder="1" applyAlignment="1">
      <alignment horizontal="center" wrapText="1"/>
    </xf>
    <xf numFmtId="0" fontId="9" fillId="4" borderId="55" xfId="0" applyFont="1" applyFill="1" applyBorder="1" applyAlignment="1">
      <alignment horizontal="center" wrapText="1"/>
    </xf>
    <xf numFmtId="2" fontId="9" fillId="4" borderId="55" xfId="0" applyNumberFormat="1" applyFont="1" applyFill="1" applyBorder="1" applyAlignment="1">
      <alignment horizontal="center" wrapText="1"/>
    </xf>
    <xf numFmtId="2" fontId="3" fillId="3" borderId="55" xfId="0" applyNumberFormat="1" applyFont="1" applyFill="1" applyBorder="1" applyAlignment="1">
      <alignment horizontal="center" wrapText="1"/>
    </xf>
    <xf numFmtId="0" fontId="9" fillId="2" borderId="54" xfId="0" applyFont="1" applyFill="1" applyBorder="1" applyAlignment="1">
      <alignment horizontal="center" wrapText="1"/>
    </xf>
    <xf numFmtId="0" fontId="9" fillId="0" borderId="59" xfId="0" applyFont="1" applyBorder="1" applyAlignment="1">
      <alignment horizontal="center" wrapText="1"/>
    </xf>
    <xf numFmtId="0" fontId="9" fillId="0" borderId="60" xfId="0" applyFont="1" applyBorder="1" applyAlignment="1">
      <alignment horizontal="center" wrapText="1"/>
    </xf>
    <xf numFmtId="2" fontId="9" fillId="0" borderId="61" xfId="0" applyNumberFormat="1" applyFont="1" applyBorder="1" applyAlignment="1">
      <alignment horizontal="center" wrapText="1"/>
    </xf>
    <xf numFmtId="0" fontId="9" fillId="2" borderId="51" xfId="0" applyFont="1" applyFill="1" applyBorder="1" applyAlignment="1">
      <alignment horizontal="center" vertical="top" wrapText="1"/>
    </xf>
    <xf numFmtId="0" fontId="9" fillId="2" borderId="52" xfId="0" applyFont="1" applyFill="1" applyBorder="1" applyAlignment="1">
      <alignment horizontal="center" vertical="top" wrapText="1"/>
    </xf>
    <xf numFmtId="0" fontId="9" fillId="2" borderId="53" xfId="0" applyFont="1" applyFill="1" applyBorder="1" applyAlignment="1">
      <alignment horizontal="center" vertical="top" wrapText="1"/>
    </xf>
    <xf numFmtId="0" fontId="9" fillId="2" borderId="54" xfId="0" applyFont="1" applyFill="1" applyBorder="1" applyAlignment="1">
      <alignment horizontal="center" vertical="top" wrapText="1"/>
    </xf>
    <xf numFmtId="0" fontId="9" fillId="0" borderId="62" xfId="0" applyFont="1" applyBorder="1" applyAlignment="1">
      <alignment horizontal="center" vertical="top" wrapText="1"/>
    </xf>
    <xf numFmtId="0" fontId="9" fillId="2" borderId="63" xfId="0" applyFont="1" applyFill="1" applyBorder="1" applyAlignment="1">
      <alignment horizontal="center" wrapText="1"/>
    </xf>
    <xf numFmtId="0" fontId="9" fillId="0" borderId="54" xfId="0" applyFont="1" applyBorder="1" applyAlignment="1">
      <alignment horizontal="center" vertical="top" wrapText="1"/>
    </xf>
    <xf numFmtId="0" fontId="9" fillId="0" borderId="55" xfId="0" applyFont="1" applyBorder="1" applyAlignment="1">
      <alignment horizontal="center" vertical="top" wrapText="1"/>
    </xf>
    <xf numFmtId="0" fontId="9" fillId="0" borderId="59" xfId="0" applyFont="1" applyBorder="1" applyAlignment="1">
      <alignment horizontal="center" vertical="top" wrapText="1"/>
    </xf>
    <xf numFmtId="0" fontId="9" fillId="2" borderId="60" xfId="0" applyFont="1" applyFill="1" applyBorder="1" applyAlignment="1">
      <alignment horizontal="center" vertical="top" wrapText="1"/>
    </xf>
    <xf numFmtId="0" fontId="9" fillId="0" borderId="60" xfId="0" applyFont="1" applyBorder="1" applyAlignment="1">
      <alignment horizontal="center" vertical="top" wrapText="1"/>
    </xf>
    <xf numFmtId="0" fontId="9" fillId="2" borderId="61" xfId="0" applyFont="1" applyFill="1" applyBorder="1" applyAlignment="1">
      <alignment horizontal="center" vertical="top" wrapText="1"/>
    </xf>
    <xf numFmtId="0" fontId="8" fillId="0" borderId="64" xfId="0" applyFont="1" applyBorder="1" applyAlignment="1">
      <alignment horizontal="center" vertical="center" wrapText="1"/>
    </xf>
    <xf numFmtId="0" fontId="8" fillId="0" borderId="65" xfId="0" applyFont="1" applyBorder="1" applyAlignment="1">
      <alignment horizontal="center" vertical="center" wrapText="1"/>
    </xf>
    <xf numFmtId="0" fontId="8" fillId="0" borderId="66"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60" xfId="0" applyFont="1" applyBorder="1" applyAlignment="1">
      <alignment horizontal="center" vertical="top" wrapText="1"/>
    </xf>
    <xf numFmtId="0" fontId="8" fillId="0" borderId="60" xfId="0" applyFont="1" applyBorder="1" applyAlignment="1">
      <alignment horizontal="center" wrapText="1"/>
    </xf>
    <xf numFmtId="0" fontId="8" fillId="0" borderId="61" xfId="0" applyFont="1" applyBorder="1" applyAlignment="1">
      <alignment horizontal="center" wrapText="1"/>
    </xf>
    <xf numFmtId="0" fontId="8" fillId="4" borderId="68" xfId="0" applyFont="1" applyFill="1" applyBorder="1" applyAlignment="1">
      <alignment horizontal="center" vertical="center" wrapText="1"/>
    </xf>
    <xf numFmtId="0" fontId="8" fillId="4" borderId="69" xfId="0" applyFont="1" applyFill="1" applyBorder="1" applyAlignment="1">
      <alignment horizontal="center" vertical="center" wrapText="1"/>
    </xf>
    <xf numFmtId="0" fontId="8" fillId="4" borderId="4" xfId="0" applyFont="1" applyFill="1" applyBorder="1" applyAlignment="1">
      <alignment horizontal="center" vertical="top" wrapText="1"/>
    </xf>
    <xf numFmtId="0" fontId="8" fillId="4" borderId="70" xfId="0" applyFont="1" applyFill="1" applyBorder="1" applyAlignment="1">
      <alignment horizontal="center" vertical="top" wrapText="1"/>
    </xf>
    <xf numFmtId="0" fontId="0" fillId="4" borderId="5" xfId="0" applyFill="1" applyBorder="1"/>
    <xf numFmtId="0" fontId="9" fillId="5" borderId="48" xfId="0" applyFont="1" applyFill="1" applyBorder="1" applyAlignment="1">
      <alignment horizontal="center" vertical="top" wrapText="1"/>
    </xf>
    <xf numFmtId="0" fontId="9" fillId="5" borderId="49" xfId="0" applyFont="1" applyFill="1" applyBorder="1" applyAlignment="1">
      <alignment horizontal="center" vertical="top" wrapText="1"/>
    </xf>
    <xf numFmtId="0" fontId="8" fillId="4" borderId="68" xfId="0" applyFont="1" applyFill="1" applyBorder="1" applyAlignment="1">
      <alignment horizontal="center" vertical="center" wrapText="1"/>
    </xf>
    <xf numFmtId="0" fontId="8" fillId="4" borderId="68" xfId="0" applyFont="1" applyFill="1" applyBorder="1" applyAlignment="1">
      <alignment horizontal="center" vertical="center" wrapText="1"/>
    </xf>
    <xf numFmtId="0" fontId="8" fillId="4" borderId="68" xfId="0" applyFont="1" applyFill="1" applyBorder="1" applyAlignment="1">
      <alignment horizontal="center" vertical="center" wrapText="1"/>
    </xf>
    <xf numFmtId="0" fontId="8" fillId="4" borderId="68" xfId="0" applyFont="1" applyFill="1" applyBorder="1" applyAlignment="1">
      <alignment horizontal="center" vertical="center" wrapText="1"/>
    </xf>
    <xf numFmtId="164" fontId="9" fillId="0" borderId="22" xfId="0" applyNumberFormat="1" applyFont="1" applyBorder="1" applyAlignment="1">
      <alignment horizontal="right" vertical="top" wrapText="1"/>
    </xf>
    <xf numFmtId="164" fontId="9" fillId="0" borderId="15" xfId="0" applyNumberFormat="1" applyFont="1" applyBorder="1" applyAlignment="1">
      <alignment horizontal="right" vertical="top" wrapText="1"/>
    </xf>
    <xf numFmtId="14" fontId="15" fillId="0" borderId="0" xfId="0" applyNumberFormat="1" applyFont="1" applyAlignment="1">
      <alignment horizontal="center"/>
    </xf>
    <xf numFmtId="0" fontId="18" fillId="0" borderId="0" xfId="0" applyFont="1" applyAlignment="1">
      <alignment horizontal="center"/>
    </xf>
    <xf numFmtId="14" fontId="19" fillId="0" borderId="0" xfId="0" applyNumberFormat="1" applyFont="1" applyAlignment="1">
      <alignment horizontal="center"/>
    </xf>
    <xf numFmtId="0" fontId="15" fillId="0" borderId="0" xfId="0" applyFont="1" applyAlignment="1">
      <alignment horizontal="center"/>
    </xf>
    <xf numFmtId="0" fontId="17" fillId="0" borderId="0" xfId="0" applyFont="1" applyAlignment="1">
      <alignment horizontal="center"/>
    </xf>
    <xf numFmtId="0" fontId="9" fillId="0" borderId="22" xfId="0" applyFont="1" applyBorder="1" applyAlignment="1">
      <alignment horizontal="center" vertical="top" wrapText="1"/>
    </xf>
    <xf numFmtId="0" fontId="9" fillId="0" borderId="15" xfId="0" applyFont="1" applyBorder="1" applyAlignment="1">
      <alignment horizontal="center" vertical="top" wrapText="1"/>
    </xf>
    <xf numFmtId="0" fontId="9" fillId="0" borderId="22" xfId="0" applyFont="1" applyBorder="1" applyAlignment="1">
      <alignment horizontal="center" vertical="center" wrapText="1"/>
    </xf>
    <xf numFmtId="0" fontId="9" fillId="0" borderId="15" xfId="0" applyFont="1" applyBorder="1" applyAlignment="1">
      <alignment horizontal="center" vertical="center" wrapText="1"/>
    </xf>
    <xf numFmtId="0" fontId="8" fillId="0" borderId="23" xfId="0" applyFont="1" applyFill="1" applyBorder="1" applyAlignment="1">
      <alignment horizontal="center" vertical="top" wrapText="1"/>
    </xf>
    <xf numFmtId="0" fontId="8" fillId="0" borderId="18" xfId="0" applyFont="1" applyFill="1" applyBorder="1" applyAlignment="1">
      <alignment horizontal="center" vertical="top" wrapText="1"/>
    </xf>
    <xf numFmtId="0" fontId="8" fillId="4" borderId="1" xfId="0" applyFont="1" applyFill="1" applyBorder="1" applyAlignment="1">
      <alignment horizontal="center" vertical="top" wrapText="1"/>
    </xf>
    <xf numFmtId="0" fontId="9" fillId="2" borderId="22"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0" borderId="22" xfId="0" applyFont="1" applyBorder="1" applyAlignment="1">
      <alignment horizontal="center" wrapText="1"/>
    </xf>
    <xf numFmtId="0" fontId="9" fillId="0" borderId="15" xfId="0" applyFont="1" applyBorder="1" applyAlignment="1">
      <alignment horizontal="center" wrapText="1"/>
    </xf>
    <xf numFmtId="0" fontId="9" fillId="2" borderId="22" xfId="0" applyFont="1" applyFill="1" applyBorder="1" applyAlignment="1">
      <alignment horizontal="center" wrapText="1"/>
    </xf>
    <xf numFmtId="0" fontId="9" fillId="2" borderId="15" xfId="0" applyFont="1" applyFill="1" applyBorder="1" applyAlignment="1">
      <alignment horizontal="center" wrapText="1"/>
    </xf>
    <xf numFmtId="165" fontId="15" fillId="0" borderId="0" xfId="0" applyNumberFormat="1" applyFont="1" applyAlignment="1">
      <alignment horizontal="center"/>
    </xf>
    <xf numFmtId="0" fontId="8" fillId="4" borderId="1" xfId="0" applyFont="1" applyFill="1" applyBorder="1" applyAlignment="1">
      <alignment horizontal="center" vertical="center" wrapText="1"/>
    </xf>
    <xf numFmtId="0" fontId="9" fillId="0" borderId="19" xfId="0" applyFont="1" applyBorder="1" applyAlignment="1">
      <alignment horizontal="center" vertical="center" wrapText="1"/>
    </xf>
    <xf numFmtId="0" fontId="9" fillId="6" borderId="32" xfId="0" applyFont="1" applyFill="1" applyBorder="1" applyAlignment="1">
      <alignment horizontal="center" wrapText="1"/>
    </xf>
    <xf numFmtId="0" fontId="9" fillId="6" borderId="30" xfId="0" applyFont="1" applyFill="1" applyBorder="1" applyAlignment="1">
      <alignment horizontal="center" wrapText="1"/>
    </xf>
    <xf numFmtId="0" fontId="9" fillId="6" borderId="33" xfId="0" applyFont="1" applyFill="1" applyBorder="1" applyAlignment="1">
      <alignment horizontal="center" wrapText="1"/>
    </xf>
    <xf numFmtId="0" fontId="9" fillId="0" borderId="27" xfId="0" applyFont="1" applyBorder="1" applyAlignment="1">
      <alignment horizontal="center" vertical="center" wrapText="1"/>
    </xf>
    <xf numFmtId="0" fontId="9" fillId="0" borderId="26" xfId="0" applyFont="1" applyBorder="1" applyAlignment="1">
      <alignment horizontal="center" vertical="center" wrapText="1"/>
    </xf>
    <xf numFmtId="0" fontId="9" fillId="2" borderId="47"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0" borderId="45"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16" xfId="0" applyFont="1" applyBorder="1" applyAlignment="1">
      <alignment horizontal="center" vertical="center" wrapText="1"/>
    </xf>
    <xf numFmtId="0" fontId="9" fillId="2" borderId="58" xfId="0" applyFont="1" applyFill="1" applyBorder="1" applyAlignment="1">
      <alignment horizontal="center" vertical="center" wrapText="1"/>
    </xf>
    <xf numFmtId="0" fontId="9" fillId="2" borderId="54" xfId="0" applyFont="1" applyFill="1" applyBorder="1" applyAlignment="1">
      <alignment horizontal="center" vertical="center" wrapText="1"/>
    </xf>
    <xf numFmtId="0" fontId="8" fillId="4" borderId="67" xfId="0" applyFont="1" applyFill="1" applyBorder="1" applyAlignment="1">
      <alignment horizontal="center" vertical="center" wrapText="1"/>
    </xf>
    <xf numFmtId="0" fontId="8" fillId="4" borderId="68" xfId="0" applyFont="1" applyFill="1" applyBorder="1" applyAlignment="1">
      <alignment horizontal="center" vertical="center" wrapText="1"/>
    </xf>
    <xf numFmtId="0" fontId="9" fillId="0" borderId="56" xfId="0" applyFont="1" applyBorder="1" applyAlignment="1">
      <alignment horizontal="center" vertical="center" wrapText="1"/>
    </xf>
    <xf numFmtId="0" fontId="9" fillId="0" borderId="57" xfId="0" applyFont="1" applyBorder="1" applyAlignment="1">
      <alignment horizontal="center" vertical="center" wrapText="1"/>
    </xf>
    <xf numFmtId="0" fontId="9" fillId="0" borderId="58" xfId="0" applyFont="1" applyBorder="1" applyAlignment="1">
      <alignment horizontal="center" vertical="center" wrapText="1"/>
    </xf>
    <xf numFmtId="0" fontId="9" fillId="0" borderId="54"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399" Type="http://schemas.openxmlformats.org/officeDocument/2006/relationships/worksheet" Target="worksheets/sheet399.xml"/><Relationship Id="rId259" Type="http://schemas.openxmlformats.org/officeDocument/2006/relationships/worksheet" Target="worksheets/sheet259.xml"/><Relationship Id="rId424" Type="http://schemas.openxmlformats.org/officeDocument/2006/relationships/sharedStrings" Target="sharedStrings.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65" Type="http://schemas.openxmlformats.org/officeDocument/2006/relationships/worksheet" Target="worksheets/sheet65.xml"/><Relationship Id="rId130" Type="http://schemas.openxmlformats.org/officeDocument/2006/relationships/worksheet" Target="worksheets/sheet130.xml"/><Relationship Id="rId368" Type="http://schemas.openxmlformats.org/officeDocument/2006/relationships/worksheet" Target="worksheets/sheet368.xml"/><Relationship Id="rId172" Type="http://schemas.openxmlformats.org/officeDocument/2006/relationships/worksheet" Target="worksheets/sheet172.xml"/><Relationship Id="rId228" Type="http://schemas.openxmlformats.org/officeDocument/2006/relationships/worksheet" Target="worksheets/sheet228.xml"/><Relationship Id="rId281" Type="http://schemas.openxmlformats.org/officeDocument/2006/relationships/worksheet" Target="worksheets/sheet281.xml"/><Relationship Id="rId337" Type="http://schemas.openxmlformats.org/officeDocument/2006/relationships/worksheet" Target="worksheets/sheet337.xml"/><Relationship Id="rId34" Type="http://schemas.openxmlformats.org/officeDocument/2006/relationships/worksheet" Target="worksheets/sheet34.xml"/><Relationship Id="rId76" Type="http://schemas.openxmlformats.org/officeDocument/2006/relationships/worksheet" Target="worksheets/sheet76.xml"/><Relationship Id="rId141" Type="http://schemas.openxmlformats.org/officeDocument/2006/relationships/worksheet" Target="worksheets/sheet141.xml"/><Relationship Id="rId379" Type="http://schemas.openxmlformats.org/officeDocument/2006/relationships/worksheet" Target="worksheets/sheet379.xml"/><Relationship Id="rId7" Type="http://schemas.openxmlformats.org/officeDocument/2006/relationships/worksheet" Target="worksheets/sheet7.xml"/><Relationship Id="rId183" Type="http://schemas.openxmlformats.org/officeDocument/2006/relationships/worksheet" Target="worksheets/sheet183.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250" Type="http://schemas.openxmlformats.org/officeDocument/2006/relationships/worksheet" Target="worksheets/sheet250.xml"/><Relationship Id="rId292" Type="http://schemas.openxmlformats.org/officeDocument/2006/relationships/worksheet" Target="worksheets/sheet292.xml"/><Relationship Id="rId306" Type="http://schemas.openxmlformats.org/officeDocument/2006/relationships/worksheet" Target="worksheets/sheet306.xml"/><Relationship Id="rId45" Type="http://schemas.openxmlformats.org/officeDocument/2006/relationships/worksheet" Target="worksheets/sheet45.xml"/><Relationship Id="rId87" Type="http://schemas.openxmlformats.org/officeDocument/2006/relationships/worksheet" Target="worksheets/sheet87.xml"/><Relationship Id="rId110" Type="http://schemas.openxmlformats.org/officeDocument/2006/relationships/worksheet" Target="worksheets/sheet110.xml"/><Relationship Id="rId348" Type="http://schemas.openxmlformats.org/officeDocument/2006/relationships/worksheet" Target="worksheets/sheet348.xml"/><Relationship Id="rId152" Type="http://schemas.openxmlformats.org/officeDocument/2006/relationships/worksheet" Target="worksheets/sheet152.xml"/><Relationship Id="rId194" Type="http://schemas.openxmlformats.org/officeDocument/2006/relationships/worksheet" Target="worksheets/sheet194.xml"/><Relationship Id="rId208" Type="http://schemas.openxmlformats.org/officeDocument/2006/relationships/worksheet" Target="worksheets/sheet208.xml"/><Relationship Id="rId415" Type="http://schemas.openxmlformats.org/officeDocument/2006/relationships/worksheet" Target="worksheets/sheet415.xml"/><Relationship Id="rId261" Type="http://schemas.openxmlformats.org/officeDocument/2006/relationships/worksheet" Target="worksheets/sheet261.xml"/><Relationship Id="rId14" Type="http://schemas.openxmlformats.org/officeDocument/2006/relationships/worksheet" Target="worksheets/sheet14.xml"/><Relationship Id="rId56" Type="http://schemas.openxmlformats.org/officeDocument/2006/relationships/worksheet" Target="worksheets/sheet56.xml"/><Relationship Id="rId317" Type="http://schemas.openxmlformats.org/officeDocument/2006/relationships/worksheet" Target="worksheets/sheet317.xml"/><Relationship Id="rId359" Type="http://schemas.openxmlformats.org/officeDocument/2006/relationships/worksheet" Target="worksheets/sheet359.xml"/><Relationship Id="rId98" Type="http://schemas.openxmlformats.org/officeDocument/2006/relationships/worksheet" Target="worksheets/sheet98.xml"/><Relationship Id="rId121" Type="http://schemas.openxmlformats.org/officeDocument/2006/relationships/worksheet" Target="worksheets/sheet121.xml"/><Relationship Id="rId163" Type="http://schemas.openxmlformats.org/officeDocument/2006/relationships/worksheet" Target="worksheets/sheet163.xml"/><Relationship Id="rId219" Type="http://schemas.openxmlformats.org/officeDocument/2006/relationships/worksheet" Target="worksheets/sheet219.xml"/><Relationship Id="rId370" Type="http://schemas.openxmlformats.org/officeDocument/2006/relationships/worksheet" Target="worksheets/sheet370.xml"/><Relationship Id="rId230" Type="http://schemas.openxmlformats.org/officeDocument/2006/relationships/worksheet" Target="worksheets/sheet230.xml"/><Relationship Id="rId25" Type="http://schemas.openxmlformats.org/officeDocument/2006/relationships/worksheet" Target="worksheets/sheet25.xml"/><Relationship Id="rId67" Type="http://schemas.openxmlformats.org/officeDocument/2006/relationships/worksheet" Target="worksheets/sheet67.xml"/><Relationship Id="rId272" Type="http://schemas.openxmlformats.org/officeDocument/2006/relationships/worksheet" Target="worksheets/sheet272.xml"/><Relationship Id="rId328" Type="http://schemas.openxmlformats.org/officeDocument/2006/relationships/worksheet" Target="worksheets/sheet328.xml"/><Relationship Id="rId132" Type="http://schemas.openxmlformats.org/officeDocument/2006/relationships/worksheet" Target="worksheets/sheet132.xml"/><Relationship Id="rId174" Type="http://schemas.openxmlformats.org/officeDocument/2006/relationships/worksheet" Target="worksheets/sheet174.xml"/><Relationship Id="rId381" Type="http://schemas.openxmlformats.org/officeDocument/2006/relationships/worksheet" Target="worksheets/sheet381.xml"/><Relationship Id="rId241" Type="http://schemas.openxmlformats.org/officeDocument/2006/relationships/worksheet" Target="worksheets/sheet241.xml"/><Relationship Id="rId36" Type="http://schemas.openxmlformats.org/officeDocument/2006/relationships/worksheet" Target="worksheets/sheet36.xml"/><Relationship Id="rId283" Type="http://schemas.openxmlformats.org/officeDocument/2006/relationships/worksheet" Target="worksheets/sheet283.xml"/><Relationship Id="rId339" Type="http://schemas.openxmlformats.org/officeDocument/2006/relationships/worksheet" Target="worksheets/sheet339.xml"/><Relationship Id="rId78" Type="http://schemas.openxmlformats.org/officeDocument/2006/relationships/worksheet" Target="worksheets/sheet78.xml"/><Relationship Id="rId101" Type="http://schemas.openxmlformats.org/officeDocument/2006/relationships/worksheet" Target="worksheets/sheet101.xml"/><Relationship Id="rId143" Type="http://schemas.openxmlformats.org/officeDocument/2006/relationships/worksheet" Target="worksheets/sheet143.xml"/><Relationship Id="rId185" Type="http://schemas.openxmlformats.org/officeDocument/2006/relationships/worksheet" Target="worksheets/sheet185.xml"/><Relationship Id="rId350" Type="http://schemas.openxmlformats.org/officeDocument/2006/relationships/worksheet" Target="worksheets/sheet350.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252" Type="http://schemas.openxmlformats.org/officeDocument/2006/relationships/worksheet" Target="worksheets/sheet252.xml"/><Relationship Id="rId294" Type="http://schemas.openxmlformats.org/officeDocument/2006/relationships/worksheet" Target="worksheets/sheet294.xml"/><Relationship Id="rId308" Type="http://schemas.openxmlformats.org/officeDocument/2006/relationships/worksheet" Target="worksheets/sheet308.xml"/><Relationship Id="rId47" Type="http://schemas.openxmlformats.org/officeDocument/2006/relationships/worksheet" Target="worksheets/sheet47.xml"/><Relationship Id="rId89" Type="http://schemas.openxmlformats.org/officeDocument/2006/relationships/worksheet" Target="worksheets/sheet89.xml"/><Relationship Id="rId112" Type="http://schemas.openxmlformats.org/officeDocument/2006/relationships/worksheet" Target="worksheets/sheet112.xml"/><Relationship Id="rId154" Type="http://schemas.openxmlformats.org/officeDocument/2006/relationships/worksheet" Target="worksheets/sheet154.xml"/><Relationship Id="rId361" Type="http://schemas.openxmlformats.org/officeDocument/2006/relationships/worksheet" Target="worksheets/sheet361.xml"/><Relationship Id="rId196" Type="http://schemas.openxmlformats.org/officeDocument/2006/relationships/worksheet" Target="worksheets/sheet196.xml"/><Relationship Id="rId417" Type="http://schemas.openxmlformats.org/officeDocument/2006/relationships/worksheet" Target="worksheets/sheet417.xml"/><Relationship Id="rId16" Type="http://schemas.openxmlformats.org/officeDocument/2006/relationships/worksheet" Target="worksheets/sheet16.xml"/><Relationship Id="rId221" Type="http://schemas.openxmlformats.org/officeDocument/2006/relationships/worksheet" Target="worksheets/sheet221.xml"/><Relationship Id="rId263" Type="http://schemas.openxmlformats.org/officeDocument/2006/relationships/worksheet" Target="worksheets/sheet263.xml"/><Relationship Id="rId319" Type="http://schemas.openxmlformats.org/officeDocument/2006/relationships/worksheet" Target="worksheets/sheet319.xml"/><Relationship Id="rId58" Type="http://schemas.openxmlformats.org/officeDocument/2006/relationships/worksheet" Target="worksheets/sheet58.xml"/><Relationship Id="rId123" Type="http://schemas.openxmlformats.org/officeDocument/2006/relationships/worksheet" Target="worksheets/sheet123.xml"/><Relationship Id="rId330" Type="http://schemas.openxmlformats.org/officeDocument/2006/relationships/worksheet" Target="worksheets/sheet330.xml"/><Relationship Id="rId165" Type="http://schemas.openxmlformats.org/officeDocument/2006/relationships/worksheet" Target="worksheets/sheet165.xml"/><Relationship Id="rId372" Type="http://schemas.openxmlformats.org/officeDocument/2006/relationships/worksheet" Target="worksheets/sheet372.xml"/><Relationship Id="rId232" Type="http://schemas.openxmlformats.org/officeDocument/2006/relationships/worksheet" Target="worksheets/sheet232.xml"/><Relationship Id="rId274" Type="http://schemas.openxmlformats.org/officeDocument/2006/relationships/worksheet" Target="worksheets/sheet274.xml"/><Relationship Id="rId27" Type="http://schemas.openxmlformats.org/officeDocument/2006/relationships/worksheet" Target="worksheets/sheet27.xml"/><Relationship Id="rId69" Type="http://schemas.openxmlformats.org/officeDocument/2006/relationships/worksheet" Target="worksheets/sheet69.xml"/><Relationship Id="rId134" Type="http://schemas.openxmlformats.org/officeDocument/2006/relationships/worksheet" Target="worksheets/sheet134.xml"/><Relationship Id="rId80" Type="http://schemas.openxmlformats.org/officeDocument/2006/relationships/worksheet" Target="worksheets/sheet80.xml"/><Relationship Id="rId176" Type="http://schemas.openxmlformats.org/officeDocument/2006/relationships/worksheet" Target="worksheets/sheet176.xml"/><Relationship Id="rId341" Type="http://schemas.openxmlformats.org/officeDocument/2006/relationships/worksheet" Target="worksheets/sheet341.xml"/><Relationship Id="rId383" Type="http://schemas.openxmlformats.org/officeDocument/2006/relationships/worksheet" Target="worksheets/sheet383.xml"/><Relationship Id="rId201" Type="http://schemas.openxmlformats.org/officeDocument/2006/relationships/worksheet" Target="worksheets/sheet201.xml"/><Relationship Id="rId243" Type="http://schemas.openxmlformats.org/officeDocument/2006/relationships/worksheet" Target="worksheets/sheet243.xml"/><Relationship Id="rId285" Type="http://schemas.openxmlformats.org/officeDocument/2006/relationships/worksheet" Target="worksheets/sheet285.xml"/><Relationship Id="rId38" Type="http://schemas.openxmlformats.org/officeDocument/2006/relationships/worksheet" Target="worksheets/sheet38.xml"/><Relationship Id="rId103" Type="http://schemas.openxmlformats.org/officeDocument/2006/relationships/worksheet" Target="worksheets/sheet103.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worksheet" Target="worksheets/sheet408.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theme" Target="theme/theme1.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styles" Target="styles.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worksheet" Target="worksheets/sheet378.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 Id="rId44" Type="http://schemas.openxmlformats.org/officeDocument/2006/relationships/worksheet" Target="worksheets/sheet44.xml"/><Relationship Id="rId86" Type="http://schemas.openxmlformats.org/officeDocument/2006/relationships/worksheet" Target="worksheets/sheet86.xml"/><Relationship Id="rId151" Type="http://schemas.openxmlformats.org/officeDocument/2006/relationships/worksheet" Target="worksheets/sheet151.xml"/><Relationship Id="rId389" Type="http://schemas.openxmlformats.org/officeDocument/2006/relationships/worksheet" Target="worksheets/sheet389.xml"/><Relationship Id="rId193" Type="http://schemas.openxmlformats.org/officeDocument/2006/relationships/worksheet" Target="worksheets/sheet193.xml"/><Relationship Id="rId207" Type="http://schemas.openxmlformats.org/officeDocument/2006/relationships/worksheet" Target="worksheets/sheet207.xml"/><Relationship Id="rId249" Type="http://schemas.openxmlformats.org/officeDocument/2006/relationships/worksheet" Target="worksheets/sheet249.xml"/><Relationship Id="rId414" Type="http://schemas.openxmlformats.org/officeDocument/2006/relationships/worksheet" Target="worksheets/sheet414.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16" Type="http://schemas.openxmlformats.org/officeDocument/2006/relationships/worksheet" Target="worksheets/sheet316.xml"/><Relationship Id="rId55" Type="http://schemas.openxmlformats.org/officeDocument/2006/relationships/worksheet" Target="worksheets/sheet55.xml"/><Relationship Id="rId97" Type="http://schemas.openxmlformats.org/officeDocument/2006/relationships/worksheet" Target="worksheets/sheet97.xml"/><Relationship Id="rId120" Type="http://schemas.openxmlformats.org/officeDocument/2006/relationships/worksheet" Target="worksheets/sheet120.xml"/><Relationship Id="rId358" Type="http://schemas.openxmlformats.org/officeDocument/2006/relationships/worksheet" Target="worksheets/sheet358.xml"/><Relationship Id="rId162" Type="http://schemas.openxmlformats.org/officeDocument/2006/relationships/worksheet" Target="worksheets/sheet162.xml"/><Relationship Id="rId218" Type="http://schemas.openxmlformats.org/officeDocument/2006/relationships/worksheet" Target="worksheets/sheet218.xml"/><Relationship Id="rId425" Type="http://schemas.openxmlformats.org/officeDocument/2006/relationships/calcChain" Target="calcChain.xml"/><Relationship Id="rId271" Type="http://schemas.openxmlformats.org/officeDocument/2006/relationships/worksheet" Target="worksheets/sheet271.xml"/><Relationship Id="rId24" Type="http://schemas.openxmlformats.org/officeDocument/2006/relationships/worksheet" Target="worksheets/sheet24.xml"/><Relationship Id="rId66" Type="http://schemas.openxmlformats.org/officeDocument/2006/relationships/worksheet" Target="worksheets/sheet66.xml"/><Relationship Id="rId131" Type="http://schemas.openxmlformats.org/officeDocument/2006/relationships/worksheet" Target="worksheets/sheet131.xml"/><Relationship Id="rId327" Type="http://schemas.openxmlformats.org/officeDocument/2006/relationships/worksheet" Target="worksheets/sheet327.xml"/><Relationship Id="rId369" Type="http://schemas.openxmlformats.org/officeDocument/2006/relationships/worksheet" Target="worksheets/sheet369.xml"/><Relationship Id="rId173" Type="http://schemas.openxmlformats.org/officeDocument/2006/relationships/worksheet" Target="worksheets/sheet173.xml"/><Relationship Id="rId229" Type="http://schemas.openxmlformats.org/officeDocument/2006/relationships/worksheet" Target="worksheets/sheet229.xml"/><Relationship Id="rId380" Type="http://schemas.openxmlformats.org/officeDocument/2006/relationships/worksheet" Target="worksheets/sheet380.xml"/><Relationship Id="rId240" Type="http://schemas.openxmlformats.org/officeDocument/2006/relationships/worksheet" Target="worksheets/sheet240.xml"/><Relationship Id="rId35" Type="http://schemas.openxmlformats.org/officeDocument/2006/relationships/worksheet" Target="worksheets/sheet35.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38" Type="http://schemas.openxmlformats.org/officeDocument/2006/relationships/worksheet" Target="worksheets/sheet338.xml"/><Relationship Id="rId8" Type="http://schemas.openxmlformats.org/officeDocument/2006/relationships/worksheet" Target="worksheets/sheet8.xml"/><Relationship Id="rId142" Type="http://schemas.openxmlformats.org/officeDocument/2006/relationships/worksheet" Target="worksheets/sheet142.xml"/><Relationship Id="rId184" Type="http://schemas.openxmlformats.org/officeDocument/2006/relationships/worksheet" Target="worksheets/sheet184.xml"/><Relationship Id="rId391" Type="http://schemas.openxmlformats.org/officeDocument/2006/relationships/worksheet" Target="worksheets/sheet391.xml"/><Relationship Id="rId405" Type="http://schemas.openxmlformats.org/officeDocument/2006/relationships/worksheet" Target="worksheets/sheet405.xml"/><Relationship Id="rId251" Type="http://schemas.openxmlformats.org/officeDocument/2006/relationships/worksheet" Target="worksheets/sheet251.xml"/><Relationship Id="rId46" Type="http://schemas.openxmlformats.org/officeDocument/2006/relationships/worksheet" Target="worksheets/sheet46.xml"/><Relationship Id="rId293" Type="http://schemas.openxmlformats.org/officeDocument/2006/relationships/worksheet" Target="worksheets/sheet293.xml"/><Relationship Id="rId307" Type="http://schemas.openxmlformats.org/officeDocument/2006/relationships/worksheet" Target="worksheets/sheet307.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53" Type="http://schemas.openxmlformats.org/officeDocument/2006/relationships/worksheet" Target="worksheets/sheet153.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416" Type="http://schemas.openxmlformats.org/officeDocument/2006/relationships/worksheet" Target="worksheets/sheet416.xml"/><Relationship Id="rId220" Type="http://schemas.openxmlformats.org/officeDocument/2006/relationships/worksheet" Target="worksheets/sheet220.xml"/><Relationship Id="rId15" Type="http://schemas.openxmlformats.org/officeDocument/2006/relationships/worksheet" Target="worksheets/sheet15.xml"/><Relationship Id="rId57" Type="http://schemas.openxmlformats.org/officeDocument/2006/relationships/worksheet" Target="worksheets/sheet57.xml"/><Relationship Id="rId262" Type="http://schemas.openxmlformats.org/officeDocument/2006/relationships/worksheet" Target="worksheets/sheet262.xml"/><Relationship Id="rId318" Type="http://schemas.openxmlformats.org/officeDocument/2006/relationships/worksheet" Target="worksheets/sheet318.xml"/><Relationship Id="rId99" Type="http://schemas.openxmlformats.org/officeDocument/2006/relationships/worksheet" Target="worksheets/sheet99.xml"/><Relationship Id="rId122" Type="http://schemas.openxmlformats.org/officeDocument/2006/relationships/worksheet" Target="worksheets/sheet122.xml"/><Relationship Id="rId164" Type="http://schemas.openxmlformats.org/officeDocument/2006/relationships/worksheet" Target="worksheets/sheet164.xml"/><Relationship Id="rId371" Type="http://schemas.openxmlformats.org/officeDocument/2006/relationships/worksheet" Target="worksheets/sheet371.xml"/><Relationship Id="rId26" Type="http://schemas.openxmlformats.org/officeDocument/2006/relationships/worksheet" Target="worksheets/sheet26.xml"/><Relationship Id="rId231" Type="http://schemas.openxmlformats.org/officeDocument/2006/relationships/worksheet" Target="worksheets/sheet231.xml"/><Relationship Id="rId273" Type="http://schemas.openxmlformats.org/officeDocument/2006/relationships/worksheet" Target="worksheets/sheet273.xml"/><Relationship Id="rId329" Type="http://schemas.openxmlformats.org/officeDocument/2006/relationships/worksheet" Target="worksheets/sheet329.xml"/><Relationship Id="rId68" Type="http://schemas.openxmlformats.org/officeDocument/2006/relationships/worksheet" Target="worksheets/sheet68.xml"/><Relationship Id="rId133" Type="http://schemas.openxmlformats.org/officeDocument/2006/relationships/worksheet" Target="worksheets/sheet133.xml"/><Relationship Id="rId175" Type="http://schemas.openxmlformats.org/officeDocument/2006/relationships/worksheet" Target="worksheets/sheet175.xml"/><Relationship Id="rId340" Type="http://schemas.openxmlformats.org/officeDocument/2006/relationships/worksheet" Target="worksheets/sheet340.xml"/><Relationship Id="rId200" Type="http://schemas.openxmlformats.org/officeDocument/2006/relationships/worksheet" Target="worksheets/sheet200.xml"/><Relationship Id="rId382" Type="http://schemas.openxmlformats.org/officeDocument/2006/relationships/worksheet" Target="worksheets/sheet382.xml"/><Relationship Id="rId242" Type="http://schemas.openxmlformats.org/officeDocument/2006/relationships/worksheet" Target="worksheets/sheet242.xml"/><Relationship Id="rId284" Type="http://schemas.openxmlformats.org/officeDocument/2006/relationships/worksheet" Target="worksheets/sheet284.xml"/><Relationship Id="rId37" Type="http://schemas.openxmlformats.org/officeDocument/2006/relationships/worksheet" Target="worksheets/sheet37.xml"/><Relationship Id="rId79" Type="http://schemas.openxmlformats.org/officeDocument/2006/relationships/worksheet" Target="worksheets/sheet79.xml"/><Relationship Id="rId102" Type="http://schemas.openxmlformats.org/officeDocument/2006/relationships/worksheet" Target="worksheets/sheet102.xml"/><Relationship Id="rId144" Type="http://schemas.openxmlformats.org/officeDocument/2006/relationships/worksheet" Target="worksheets/sheet144.xml"/><Relationship Id="rId90" Type="http://schemas.openxmlformats.org/officeDocument/2006/relationships/worksheet" Target="worksheets/sheet90.xml"/><Relationship Id="rId186" Type="http://schemas.openxmlformats.org/officeDocument/2006/relationships/worksheet" Target="worksheets/sheet186.xml"/><Relationship Id="rId351" Type="http://schemas.openxmlformats.org/officeDocument/2006/relationships/worksheet" Target="worksheets/sheet351.xml"/><Relationship Id="rId393" Type="http://schemas.openxmlformats.org/officeDocument/2006/relationships/worksheet" Target="worksheets/sheet393.xml"/><Relationship Id="rId407" Type="http://schemas.openxmlformats.org/officeDocument/2006/relationships/worksheet" Target="worksheets/sheet407.xml"/><Relationship Id="rId211" Type="http://schemas.openxmlformats.org/officeDocument/2006/relationships/worksheet" Target="worksheets/sheet211.xml"/><Relationship Id="rId253" Type="http://schemas.openxmlformats.org/officeDocument/2006/relationships/worksheet" Target="worksheets/sheet253.xml"/><Relationship Id="rId295" Type="http://schemas.openxmlformats.org/officeDocument/2006/relationships/worksheet" Target="worksheets/sheet295.xml"/><Relationship Id="rId309" Type="http://schemas.openxmlformats.org/officeDocument/2006/relationships/worksheet" Target="worksheets/sheet309.xml"/><Relationship Id="rId48" Type="http://schemas.openxmlformats.org/officeDocument/2006/relationships/worksheet" Target="worksheets/sheet48.xml"/><Relationship Id="rId113" Type="http://schemas.openxmlformats.org/officeDocument/2006/relationships/worksheet" Target="worksheets/sheet113.xml"/><Relationship Id="rId320" Type="http://schemas.openxmlformats.org/officeDocument/2006/relationships/worksheet" Target="worksheets/sheet320.xml"/><Relationship Id="rId155" Type="http://schemas.openxmlformats.org/officeDocument/2006/relationships/worksheet" Target="worksheets/sheet155.xml"/><Relationship Id="rId197" Type="http://schemas.openxmlformats.org/officeDocument/2006/relationships/worksheet" Target="worksheets/sheet197.xml"/><Relationship Id="rId362" Type="http://schemas.openxmlformats.org/officeDocument/2006/relationships/worksheet" Target="worksheets/sheet362.xml"/><Relationship Id="rId418" Type="http://schemas.openxmlformats.org/officeDocument/2006/relationships/worksheet" Target="worksheets/sheet418.xml"/><Relationship Id="rId222" Type="http://schemas.openxmlformats.org/officeDocument/2006/relationships/worksheet" Target="worksheets/sheet222.xml"/><Relationship Id="rId264" Type="http://schemas.openxmlformats.org/officeDocument/2006/relationships/worksheet" Target="worksheets/sheet264.xml"/><Relationship Id="rId17" Type="http://schemas.openxmlformats.org/officeDocument/2006/relationships/worksheet" Target="worksheets/sheet17.xml"/><Relationship Id="rId59" Type="http://schemas.openxmlformats.org/officeDocument/2006/relationships/worksheet" Target="worksheets/sheet59.xml"/><Relationship Id="rId124" Type="http://schemas.openxmlformats.org/officeDocument/2006/relationships/worksheet" Target="worksheets/sheet12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47625</xdr:colOff>
          <xdr:row>9</xdr:row>
          <xdr:rowOff>66675</xdr:rowOff>
        </xdr:from>
        <xdr:to>
          <xdr:col>9</xdr:col>
          <xdr:colOff>552450</xdr:colOff>
          <xdr:row>24</xdr:row>
          <xdr:rowOff>47625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13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13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3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3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13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13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13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3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printerSettings" Target="../printerSettings/printerSettings3.bin"/></Relationships>
</file>

<file path=xl/worksheets/_rels/sheet14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2.vml"/></Relationships>
</file>

<file path=xl/worksheets/_rels/sheet141.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3.vml"/></Relationships>
</file>

<file path=xl/worksheets/_rels/sheet14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4.vml"/></Relationships>
</file>

<file path=xl/worksheets/_rels/sheet143.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5.vml"/></Relationships>
</file>

<file path=xl/worksheets/_rels/sheet14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6.vml"/></Relationships>
</file>

<file path=xl/worksheets/_rels/sheet145.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7.vml"/></Relationships>
</file>

<file path=xl/worksheets/_rels/sheet146.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8.vml"/></Relationships>
</file>

<file path=xl/worksheets/_rels/sheet147.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9.vml"/></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20.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Document_Microsoft_Word1.docx"/></Relationships>
</file>

<file path=xl/worksheets/_rels/sheet16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1.vml"/><Relationship Id="rId1" Type="http://schemas.openxmlformats.org/officeDocument/2006/relationships/printerSettings" Target="../printerSettings/printerSettings11.bin"/></Relationships>
</file>

<file path=xl/worksheets/_rels/sheet16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2.vml"/><Relationship Id="rId1" Type="http://schemas.openxmlformats.org/officeDocument/2006/relationships/printerSettings" Target="../printerSettings/printerSettings12.bin"/></Relationships>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7.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3.vml"/></Relationships>
</file>

<file path=xl/worksheets/_rels/sheet168.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4.vml"/></Relationships>
</file>

<file path=xl/worksheets/_rels/sheet169.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5.vml"/></Relationships>
</file>

<file path=xl/worksheets/_rels/sheet170.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6.vml"/></Relationships>
</file>

<file path=xl/worksheets/_rels/sheet171.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7.vml"/></Relationships>
</file>

<file path=xl/worksheets/_rels/sheet172.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8.vml"/></Relationships>
</file>

<file path=xl/worksheets/_rels/sheet173.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9.vml"/></Relationships>
</file>

<file path=xl/worksheets/_rels/sheet174.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30.vml"/></Relationships>
</file>

<file path=xl/worksheets/_rels/sheet17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1.vml"/><Relationship Id="rId1" Type="http://schemas.openxmlformats.org/officeDocument/2006/relationships/printerSettings" Target="../printerSettings/printerSettings14.bin"/></Relationships>
</file>

<file path=xl/worksheets/_rels/sheet176.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2.vml"/></Relationships>
</file>

<file path=xl/worksheets/_rels/sheet184.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3.vml"/></Relationships>
</file>

<file path=xl/worksheets/_rels/sheet185.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4.vml"/></Relationships>
</file>

<file path=xl/worksheets/_rels/sheet19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6.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5.vml"/></Relationships>
</file>

<file path=xl/worksheets/_rels/sheet247.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6.vml"/></Relationships>
</file>

<file path=xl/worksheets/_rels/sheet248.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7.vml"/></Relationships>
</file>

<file path=xl/worksheets/_rels/sheet249.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8.vml"/></Relationships>
</file>

<file path=xl/worksheets/_rels/sheet250.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9.vml"/></Relationships>
</file>

<file path=xl/worksheets/_rels/sheet251.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40.vml"/></Relationships>
</file>

<file path=xl/worksheets/_rels/sheet252.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1.vml"/></Relationships>
</file>

<file path=xl/worksheets/_rels/sheet253.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2.vml"/></Relationships>
</file>

<file path=xl/worksheets/_rels/sheet254.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3.vml"/></Relationships>
</file>

<file path=xl/worksheets/_rels/sheet255.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4.vml"/></Relationships>
</file>

<file path=xl/worksheets/_rels/sheet256.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5.vml"/></Relationships>
</file>

<file path=xl/worksheets/_rels/sheet257.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6.vml"/></Relationships>
</file>

<file path=xl/worksheets/_rels/sheet258.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7.vml"/></Relationships>
</file>

<file path=xl/worksheets/_rels/sheet259.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8.vml"/></Relationships>
</file>

<file path=xl/worksheets/_rels/sheet261.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9.vml"/></Relationships>
</file>

<file path=xl/worksheets/_rels/sheet262.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50.vml"/></Relationships>
</file>

<file path=xl/worksheets/_rels/sheet263.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1.vml"/></Relationships>
</file>

<file path=xl/worksheets/_rels/sheet264.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2.vml"/></Relationships>
</file>

<file path=xl/worksheets/_rels/sheet265.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3.vml"/></Relationships>
</file>

<file path=xl/worksheets/_rels/sheet266.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4.vml"/></Relationships>
</file>

<file path=xl/worksheets/_rels/sheet267.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5.vml"/></Relationships>
</file>

<file path=xl/worksheets/_rels/sheet268.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6.vml"/></Relationships>
</file>

<file path=xl/worksheets/_rels/sheet269.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7.vml"/></Relationships>
</file>

<file path=xl/worksheets/_rels/sheet270.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8.vml"/></Relationships>
</file>

<file path=xl/worksheets/_rels/sheet271.xml.rels><?xml version="1.0" encoding="UTF-8" standalone="yes"?>
<Relationships xmlns="http://schemas.openxmlformats.org/package/2006/relationships"><Relationship Id="rId2" Type="http://schemas.openxmlformats.org/officeDocument/2006/relationships/comments" Target="../comments58.xml"/><Relationship Id="rId1" Type="http://schemas.openxmlformats.org/officeDocument/2006/relationships/vmlDrawing" Target="../drawings/vmlDrawing59.vml"/></Relationships>
</file>

<file path=xl/worksheets/_rels/sheet272.xml.rels><?xml version="1.0" encoding="UTF-8" standalone="yes"?>
<Relationships xmlns="http://schemas.openxmlformats.org/package/2006/relationships"><Relationship Id="rId2" Type="http://schemas.openxmlformats.org/officeDocument/2006/relationships/comments" Target="../comments59.xml"/><Relationship Id="rId1" Type="http://schemas.openxmlformats.org/officeDocument/2006/relationships/vmlDrawing" Target="../drawings/vmlDrawing60.vml"/></Relationships>
</file>

<file path=xl/worksheets/_rels/sheet273.xml.rels><?xml version="1.0" encoding="UTF-8" standalone="yes"?>
<Relationships xmlns="http://schemas.openxmlformats.org/package/2006/relationships"><Relationship Id="rId2" Type="http://schemas.openxmlformats.org/officeDocument/2006/relationships/comments" Target="../comments60.xml"/><Relationship Id="rId1" Type="http://schemas.openxmlformats.org/officeDocument/2006/relationships/vmlDrawing" Target="../drawings/vmlDrawing61.vml"/></Relationships>
</file>

<file path=xl/worksheets/_rels/sheet274.xml.rels><?xml version="1.0" encoding="UTF-8" standalone="yes"?>
<Relationships xmlns="http://schemas.openxmlformats.org/package/2006/relationships"><Relationship Id="rId2" Type="http://schemas.openxmlformats.org/officeDocument/2006/relationships/comments" Target="../comments61.xml"/><Relationship Id="rId1" Type="http://schemas.openxmlformats.org/officeDocument/2006/relationships/vmlDrawing" Target="../drawings/vmlDrawing62.vml"/></Relationships>
</file>

<file path=xl/worksheets/_rels/sheet275.xml.rels><?xml version="1.0" encoding="UTF-8" standalone="yes"?>
<Relationships xmlns="http://schemas.openxmlformats.org/package/2006/relationships"><Relationship Id="rId2" Type="http://schemas.openxmlformats.org/officeDocument/2006/relationships/comments" Target="../comments62.xml"/><Relationship Id="rId1" Type="http://schemas.openxmlformats.org/officeDocument/2006/relationships/vmlDrawing" Target="../drawings/vmlDrawing63.vml"/></Relationships>
</file>

<file path=xl/worksheets/_rels/sheet276.xml.rels><?xml version="1.0" encoding="UTF-8" standalone="yes"?>
<Relationships xmlns="http://schemas.openxmlformats.org/package/2006/relationships"><Relationship Id="rId2" Type="http://schemas.openxmlformats.org/officeDocument/2006/relationships/comments" Target="../comments63.xml"/><Relationship Id="rId1" Type="http://schemas.openxmlformats.org/officeDocument/2006/relationships/vmlDrawing" Target="../drawings/vmlDrawing64.vml"/></Relationships>
</file>

<file path=xl/worksheets/_rels/sheet277.xml.rels><?xml version="1.0" encoding="UTF-8" standalone="yes"?>
<Relationships xmlns="http://schemas.openxmlformats.org/package/2006/relationships"><Relationship Id="rId2" Type="http://schemas.openxmlformats.org/officeDocument/2006/relationships/comments" Target="../comments64.xml"/><Relationship Id="rId1" Type="http://schemas.openxmlformats.org/officeDocument/2006/relationships/vmlDrawing" Target="../drawings/vmlDrawing65.vml"/></Relationships>
</file>

<file path=xl/worksheets/_rels/sheet278.xml.rels><?xml version="1.0" encoding="UTF-8" standalone="yes"?>
<Relationships xmlns="http://schemas.openxmlformats.org/package/2006/relationships"><Relationship Id="rId2" Type="http://schemas.openxmlformats.org/officeDocument/2006/relationships/comments" Target="../comments65.xml"/><Relationship Id="rId1" Type="http://schemas.openxmlformats.org/officeDocument/2006/relationships/vmlDrawing" Target="../drawings/vmlDrawing66.vml"/></Relationships>
</file>

<file path=xl/worksheets/_rels/sheet279.xml.rels><?xml version="1.0" encoding="UTF-8" standalone="yes"?>
<Relationships xmlns="http://schemas.openxmlformats.org/package/2006/relationships"><Relationship Id="rId2" Type="http://schemas.openxmlformats.org/officeDocument/2006/relationships/comments" Target="../comments66.xml"/><Relationship Id="rId1" Type="http://schemas.openxmlformats.org/officeDocument/2006/relationships/vmlDrawing" Target="../drawings/vmlDrawing67.vml"/></Relationships>
</file>

<file path=xl/worksheets/_rels/sheet280.xml.rels><?xml version="1.0" encoding="UTF-8" standalone="yes"?>
<Relationships xmlns="http://schemas.openxmlformats.org/package/2006/relationships"><Relationship Id="rId2" Type="http://schemas.openxmlformats.org/officeDocument/2006/relationships/comments" Target="../comments67.xml"/><Relationship Id="rId1" Type="http://schemas.openxmlformats.org/officeDocument/2006/relationships/vmlDrawing" Target="../drawings/vmlDrawing68.vml"/></Relationships>
</file>

<file path=xl/worksheets/_rels/sheet281.xml.rels><?xml version="1.0" encoding="UTF-8" standalone="yes"?>
<Relationships xmlns="http://schemas.openxmlformats.org/package/2006/relationships"><Relationship Id="rId2" Type="http://schemas.openxmlformats.org/officeDocument/2006/relationships/comments" Target="../comments68.xml"/><Relationship Id="rId1" Type="http://schemas.openxmlformats.org/officeDocument/2006/relationships/vmlDrawing" Target="../drawings/vmlDrawing69.vml"/></Relationships>
</file>

<file path=xl/worksheets/_rels/sheet282.xml.rels><?xml version="1.0" encoding="UTF-8" standalone="yes"?>
<Relationships xmlns="http://schemas.openxmlformats.org/package/2006/relationships"><Relationship Id="rId2" Type="http://schemas.openxmlformats.org/officeDocument/2006/relationships/comments" Target="../comments69.xml"/><Relationship Id="rId1" Type="http://schemas.openxmlformats.org/officeDocument/2006/relationships/vmlDrawing" Target="../drawings/vmlDrawing70.vml"/></Relationships>
</file>

<file path=xl/worksheets/_rels/sheet283.xml.rels><?xml version="1.0" encoding="UTF-8" standalone="yes"?>
<Relationships xmlns="http://schemas.openxmlformats.org/package/2006/relationships"><Relationship Id="rId2" Type="http://schemas.openxmlformats.org/officeDocument/2006/relationships/comments" Target="../comments70.xml"/><Relationship Id="rId1" Type="http://schemas.openxmlformats.org/officeDocument/2006/relationships/vmlDrawing" Target="../drawings/vmlDrawing71.vml"/></Relationships>
</file>

<file path=xl/worksheets/_rels/sheet284.xml.rels><?xml version="1.0" encoding="UTF-8" standalone="yes"?>
<Relationships xmlns="http://schemas.openxmlformats.org/package/2006/relationships"><Relationship Id="rId2" Type="http://schemas.openxmlformats.org/officeDocument/2006/relationships/comments" Target="../comments71.xml"/><Relationship Id="rId1" Type="http://schemas.openxmlformats.org/officeDocument/2006/relationships/vmlDrawing" Target="../drawings/vmlDrawing72.vml"/></Relationships>
</file>

<file path=xl/worksheets/_rels/sheet285.xml.rels><?xml version="1.0" encoding="UTF-8" standalone="yes"?>
<Relationships xmlns="http://schemas.openxmlformats.org/package/2006/relationships"><Relationship Id="rId2" Type="http://schemas.openxmlformats.org/officeDocument/2006/relationships/comments" Target="../comments72.xml"/><Relationship Id="rId1" Type="http://schemas.openxmlformats.org/officeDocument/2006/relationships/vmlDrawing" Target="../drawings/vmlDrawing73.vml"/></Relationships>
</file>

<file path=xl/worksheets/_rels/sheet286.xml.rels><?xml version="1.0" encoding="UTF-8" standalone="yes"?>
<Relationships xmlns="http://schemas.openxmlformats.org/package/2006/relationships"><Relationship Id="rId2" Type="http://schemas.openxmlformats.org/officeDocument/2006/relationships/comments" Target="../comments73.xml"/><Relationship Id="rId1" Type="http://schemas.openxmlformats.org/officeDocument/2006/relationships/vmlDrawing" Target="../drawings/vmlDrawing74.vml"/></Relationships>
</file>

<file path=xl/worksheets/_rels/sheet287.xml.rels><?xml version="1.0" encoding="UTF-8" standalone="yes"?>
<Relationships xmlns="http://schemas.openxmlformats.org/package/2006/relationships"><Relationship Id="rId2" Type="http://schemas.openxmlformats.org/officeDocument/2006/relationships/comments" Target="../comments74.xml"/><Relationship Id="rId1" Type="http://schemas.openxmlformats.org/officeDocument/2006/relationships/vmlDrawing" Target="../drawings/vmlDrawing75.vml"/></Relationships>
</file>

<file path=xl/worksheets/_rels/sheet288.xml.rels><?xml version="1.0" encoding="UTF-8" standalone="yes"?>
<Relationships xmlns="http://schemas.openxmlformats.org/package/2006/relationships"><Relationship Id="rId2" Type="http://schemas.openxmlformats.org/officeDocument/2006/relationships/comments" Target="../comments75.xml"/><Relationship Id="rId1" Type="http://schemas.openxmlformats.org/officeDocument/2006/relationships/vmlDrawing" Target="../drawings/vmlDrawing76.vml"/></Relationships>
</file>

<file path=xl/worksheets/_rels/sheet289.xml.rels><?xml version="1.0" encoding="UTF-8" standalone="yes"?>
<Relationships xmlns="http://schemas.openxmlformats.org/package/2006/relationships"><Relationship Id="rId2" Type="http://schemas.openxmlformats.org/officeDocument/2006/relationships/comments" Target="../comments76.xml"/><Relationship Id="rId1" Type="http://schemas.openxmlformats.org/officeDocument/2006/relationships/vmlDrawing" Target="../drawings/vmlDrawing77.vml"/></Relationships>
</file>

<file path=xl/worksheets/_rels/sheet290.xml.rels><?xml version="1.0" encoding="UTF-8" standalone="yes"?>
<Relationships xmlns="http://schemas.openxmlformats.org/package/2006/relationships"><Relationship Id="rId2" Type="http://schemas.openxmlformats.org/officeDocument/2006/relationships/comments" Target="../comments77.xml"/><Relationship Id="rId1" Type="http://schemas.openxmlformats.org/officeDocument/2006/relationships/vmlDrawing" Target="../drawings/vmlDrawing78.vml"/></Relationships>
</file>

<file path=xl/worksheets/_rels/sheet291.xml.rels><?xml version="1.0" encoding="UTF-8" standalone="yes"?>
<Relationships xmlns="http://schemas.openxmlformats.org/package/2006/relationships"><Relationship Id="rId2" Type="http://schemas.openxmlformats.org/officeDocument/2006/relationships/comments" Target="../comments78.xml"/><Relationship Id="rId1" Type="http://schemas.openxmlformats.org/officeDocument/2006/relationships/vmlDrawing" Target="../drawings/vmlDrawing79.vml"/></Relationships>
</file>

<file path=xl/worksheets/_rels/sheet292.xml.rels><?xml version="1.0" encoding="UTF-8" standalone="yes"?>
<Relationships xmlns="http://schemas.openxmlformats.org/package/2006/relationships"><Relationship Id="rId2" Type="http://schemas.openxmlformats.org/officeDocument/2006/relationships/comments" Target="../comments79.xml"/><Relationship Id="rId1" Type="http://schemas.openxmlformats.org/officeDocument/2006/relationships/vmlDrawing" Target="../drawings/vmlDrawing80.vml"/></Relationships>
</file>

<file path=xl/worksheets/_rels/sheet293.xml.rels><?xml version="1.0" encoding="UTF-8" standalone="yes"?>
<Relationships xmlns="http://schemas.openxmlformats.org/package/2006/relationships"><Relationship Id="rId2" Type="http://schemas.openxmlformats.org/officeDocument/2006/relationships/comments" Target="../comments80.xml"/><Relationship Id="rId1" Type="http://schemas.openxmlformats.org/officeDocument/2006/relationships/vmlDrawing" Target="../drawings/vmlDrawing81.vml"/></Relationships>
</file>

<file path=xl/worksheets/_rels/sheet294.xml.rels><?xml version="1.0" encoding="UTF-8" standalone="yes"?>
<Relationships xmlns="http://schemas.openxmlformats.org/package/2006/relationships"><Relationship Id="rId2" Type="http://schemas.openxmlformats.org/officeDocument/2006/relationships/comments" Target="../comments81.xml"/><Relationship Id="rId1" Type="http://schemas.openxmlformats.org/officeDocument/2006/relationships/vmlDrawing" Target="../drawings/vmlDrawing82.vml"/></Relationships>
</file>

<file path=xl/worksheets/_rels/sheet295.xml.rels><?xml version="1.0" encoding="UTF-8" standalone="yes"?>
<Relationships xmlns="http://schemas.openxmlformats.org/package/2006/relationships"><Relationship Id="rId2" Type="http://schemas.openxmlformats.org/officeDocument/2006/relationships/comments" Target="../comments82.xml"/><Relationship Id="rId1" Type="http://schemas.openxmlformats.org/officeDocument/2006/relationships/vmlDrawing" Target="../drawings/vmlDrawing83.vml"/></Relationships>
</file>

<file path=xl/worksheets/_rels/sheet296.xml.rels><?xml version="1.0" encoding="UTF-8" standalone="yes"?>
<Relationships xmlns="http://schemas.openxmlformats.org/package/2006/relationships"><Relationship Id="rId2" Type="http://schemas.openxmlformats.org/officeDocument/2006/relationships/comments" Target="../comments83.xml"/><Relationship Id="rId1" Type="http://schemas.openxmlformats.org/officeDocument/2006/relationships/vmlDrawing" Target="../drawings/vmlDrawing84.vml"/></Relationships>
</file>

<file path=xl/worksheets/_rels/sheet297.xml.rels><?xml version="1.0" encoding="UTF-8" standalone="yes"?>
<Relationships xmlns="http://schemas.openxmlformats.org/package/2006/relationships"><Relationship Id="rId2" Type="http://schemas.openxmlformats.org/officeDocument/2006/relationships/comments" Target="../comments84.xml"/><Relationship Id="rId1" Type="http://schemas.openxmlformats.org/officeDocument/2006/relationships/vmlDrawing" Target="../drawings/vmlDrawing85.vml"/></Relationships>
</file>

<file path=xl/worksheets/_rels/sheet298.xml.rels><?xml version="1.0" encoding="UTF-8" standalone="yes"?>
<Relationships xmlns="http://schemas.openxmlformats.org/package/2006/relationships"><Relationship Id="rId2" Type="http://schemas.openxmlformats.org/officeDocument/2006/relationships/comments" Target="../comments85.xml"/><Relationship Id="rId1" Type="http://schemas.openxmlformats.org/officeDocument/2006/relationships/vmlDrawing" Target="../drawings/vmlDrawing86.vml"/></Relationships>
</file>

<file path=xl/worksheets/_rels/sheet299.xml.rels><?xml version="1.0" encoding="UTF-8" standalone="yes"?>
<Relationships xmlns="http://schemas.openxmlformats.org/package/2006/relationships"><Relationship Id="rId2" Type="http://schemas.openxmlformats.org/officeDocument/2006/relationships/comments" Target="../comments86.xml"/><Relationship Id="rId1" Type="http://schemas.openxmlformats.org/officeDocument/2006/relationships/vmlDrawing" Target="../drawings/vmlDrawing87.vml"/></Relationships>
</file>

<file path=xl/worksheets/_rels/sheet300.xml.rels><?xml version="1.0" encoding="UTF-8" standalone="yes"?>
<Relationships xmlns="http://schemas.openxmlformats.org/package/2006/relationships"><Relationship Id="rId2" Type="http://schemas.openxmlformats.org/officeDocument/2006/relationships/comments" Target="../comments87.xml"/><Relationship Id="rId1" Type="http://schemas.openxmlformats.org/officeDocument/2006/relationships/vmlDrawing" Target="../drawings/vmlDrawing88.vml"/></Relationships>
</file>

<file path=xl/worksheets/_rels/sheet301.xml.rels><?xml version="1.0" encoding="UTF-8" standalone="yes"?>
<Relationships xmlns="http://schemas.openxmlformats.org/package/2006/relationships"><Relationship Id="rId2" Type="http://schemas.openxmlformats.org/officeDocument/2006/relationships/comments" Target="../comments88.xml"/><Relationship Id="rId1" Type="http://schemas.openxmlformats.org/officeDocument/2006/relationships/vmlDrawing" Target="../drawings/vmlDrawing89.vml"/></Relationships>
</file>

<file path=xl/worksheets/_rels/sheet302.xml.rels><?xml version="1.0" encoding="UTF-8" standalone="yes"?>
<Relationships xmlns="http://schemas.openxmlformats.org/package/2006/relationships"><Relationship Id="rId2" Type="http://schemas.openxmlformats.org/officeDocument/2006/relationships/comments" Target="../comments89.xml"/><Relationship Id="rId1" Type="http://schemas.openxmlformats.org/officeDocument/2006/relationships/vmlDrawing" Target="../drawings/vmlDrawing90.vml"/></Relationships>
</file>

<file path=xl/worksheets/_rels/sheet303.xml.rels><?xml version="1.0" encoding="UTF-8" standalone="yes"?>
<Relationships xmlns="http://schemas.openxmlformats.org/package/2006/relationships"><Relationship Id="rId2" Type="http://schemas.openxmlformats.org/officeDocument/2006/relationships/comments" Target="../comments90.xml"/><Relationship Id="rId1" Type="http://schemas.openxmlformats.org/officeDocument/2006/relationships/vmlDrawing" Target="../drawings/vmlDrawing91.vml"/></Relationships>
</file>

<file path=xl/worksheets/_rels/sheet304.xml.rels><?xml version="1.0" encoding="UTF-8" standalone="yes"?>
<Relationships xmlns="http://schemas.openxmlformats.org/package/2006/relationships"><Relationship Id="rId2" Type="http://schemas.openxmlformats.org/officeDocument/2006/relationships/comments" Target="../comments91.xml"/><Relationship Id="rId1" Type="http://schemas.openxmlformats.org/officeDocument/2006/relationships/vmlDrawing" Target="../drawings/vmlDrawing92.vml"/></Relationships>
</file>

<file path=xl/worksheets/_rels/sheet305.xml.rels><?xml version="1.0" encoding="UTF-8" standalone="yes"?>
<Relationships xmlns="http://schemas.openxmlformats.org/package/2006/relationships"><Relationship Id="rId2" Type="http://schemas.openxmlformats.org/officeDocument/2006/relationships/comments" Target="../comments92.xml"/><Relationship Id="rId1" Type="http://schemas.openxmlformats.org/officeDocument/2006/relationships/vmlDrawing" Target="../drawings/vmlDrawing93.vml"/></Relationships>
</file>

<file path=xl/worksheets/_rels/sheet306.xml.rels><?xml version="1.0" encoding="UTF-8" standalone="yes"?>
<Relationships xmlns="http://schemas.openxmlformats.org/package/2006/relationships"><Relationship Id="rId2" Type="http://schemas.openxmlformats.org/officeDocument/2006/relationships/comments" Target="../comments93.xml"/><Relationship Id="rId1" Type="http://schemas.openxmlformats.org/officeDocument/2006/relationships/vmlDrawing" Target="../drawings/vmlDrawing94.vml"/></Relationships>
</file>

<file path=xl/worksheets/_rels/sheet307.xml.rels><?xml version="1.0" encoding="UTF-8" standalone="yes"?>
<Relationships xmlns="http://schemas.openxmlformats.org/package/2006/relationships"><Relationship Id="rId2" Type="http://schemas.openxmlformats.org/officeDocument/2006/relationships/comments" Target="../comments94.xml"/><Relationship Id="rId1" Type="http://schemas.openxmlformats.org/officeDocument/2006/relationships/vmlDrawing" Target="../drawings/vmlDrawing95.vml"/></Relationships>
</file>

<file path=xl/worksheets/_rels/sheet308.xml.rels><?xml version="1.0" encoding="UTF-8" standalone="yes"?>
<Relationships xmlns="http://schemas.openxmlformats.org/package/2006/relationships"><Relationship Id="rId2" Type="http://schemas.openxmlformats.org/officeDocument/2006/relationships/comments" Target="../comments95.xml"/><Relationship Id="rId1" Type="http://schemas.openxmlformats.org/officeDocument/2006/relationships/vmlDrawing" Target="../drawings/vmlDrawing96.vml"/></Relationships>
</file>

<file path=xl/worksheets/_rels/sheet309.xml.rels><?xml version="1.0" encoding="UTF-8" standalone="yes"?>
<Relationships xmlns="http://schemas.openxmlformats.org/package/2006/relationships"><Relationship Id="rId2" Type="http://schemas.openxmlformats.org/officeDocument/2006/relationships/comments" Target="../comments96.xml"/><Relationship Id="rId1" Type="http://schemas.openxmlformats.org/officeDocument/2006/relationships/vmlDrawing" Target="../drawings/vmlDrawing97.vml"/></Relationships>
</file>

<file path=xl/worksheets/_rels/sheet310.xml.rels><?xml version="1.0" encoding="UTF-8" standalone="yes"?>
<Relationships xmlns="http://schemas.openxmlformats.org/package/2006/relationships"><Relationship Id="rId2" Type="http://schemas.openxmlformats.org/officeDocument/2006/relationships/comments" Target="../comments97.xml"/><Relationship Id="rId1" Type="http://schemas.openxmlformats.org/officeDocument/2006/relationships/vmlDrawing" Target="../drawings/vmlDrawing98.vml"/></Relationships>
</file>

<file path=xl/worksheets/_rels/sheet311.xml.rels><?xml version="1.0" encoding="UTF-8" standalone="yes"?>
<Relationships xmlns="http://schemas.openxmlformats.org/package/2006/relationships"><Relationship Id="rId2" Type="http://schemas.openxmlformats.org/officeDocument/2006/relationships/comments" Target="../comments98.xml"/><Relationship Id="rId1" Type="http://schemas.openxmlformats.org/officeDocument/2006/relationships/vmlDrawing" Target="../drawings/vmlDrawing99.vml"/></Relationships>
</file>

<file path=xl/worksheets/_rels/sheet312.xml.rels><?xml version="1.0" encoding="UTF-8" standalone="yes"?>
<Relationships xmlns="http://schemas.openxmlformats.org/package/2006/relationships"><Relationship Id="rId2" Type="http://schemas.openxmlformats.org/officeDocument/2006/relationships/comments" Target="../comments99.xml"/><Relationship Id="rId1" Type="http://schemas.openxmlformats.org/officeDocument/2006/relationships/vmlDrawing" Target="../drawings/vmlDrawing100.vml"/></Relationships>
</file>

<file path=xl/worksheets/_rels/sheet329.xml.rels><?xml version="1.0" encoding="UTF-8" standalone="yes"?>
<Relationships xmlns="http://schemas.openxmlformats.org/package/2006/relationships"><Relationship Id="rId2" Type="http://schemas.openxmlformats.org/officeDocument/2006/relationships/comments" Target="../comments100.xml"/><Relationship Id="rId1" Type="http://schemas.openxmlformats.org/officeDocument/2006/relationships/vmlDrawing" Target="../drawings/vmlDrawing101.vml"/></Relationships>
</file>

<file path=xl/worksheets/_rels/sheet330.xml.rels><?xml version="1.0" encoding="UTF-8" standalone="yes"?>
<Relationships xmlns="http://schemas.openxmlformats.org/package/2006/relationships"><Relationship Id="rId2" Type="http://schemas.openxmlformats.org/officeDocument/2006/relationships/comments" Target="../comments101.xml"/><Relationship Id="rId1" Type="http://schemas.openxmlformats.org/officeDocument/2006/relationships/vmlDrawing" Target="../drawings/vmlDrawing102.vml"/></Relationships>
</file>

<file path=xl/worksheets/_rels/sheet331.xml.rels><?xml version="1.0" encoding="UTF-8" standalone="yes"?>
<Relationships xmlns="http://schemas.openxmlformats.org/package/2006/relationships"><Relationship Id="rId2" Type="http://schemas.openxmlformats.org/officeDocument/2006/relationships/comments" Target="../comments102.xml"/><Relationship Id="rId1" Type="http://schemas.openxmlformats.org/officeDocument/2006/relationships/vmlDrawing" Target="../drawings/vmlDrawing103.vml"/></Relationships>
</file>

<file path=xl/worksheets/_rels/sheet332.xml.rels><?xml version="1.0" encoding="UTF-8" standalone="yes"?>
<Relationships xmlns="http://schemas.openxmlformats.org/package/2006/relationships"><Relationship Id="rId2" Type="http://schemas.openxmlformats.org/officeDocument/2006/relationships/comments" Target="../comments103.xml"/><Relationship Id="rId1" Type="http://schemas.openxmlformats.org/officeDocument/2006/relationships/vmlDrawing" Target="../drawings/vmlDrawing104.vml"/></Relationships>
</file>

<file path=xl/worksheets/_rels/sheet360.xml.rels><?xml version="1.0" encoding="UTF-8" standalone="yes"?>
<Relationships xmlns="http://schemas.openxmlformats.org/package/2006/relationships"><Relationship Id="rId2" Type="http://schemas.openxmlformats.org/officeDocument/2006/relationships/comments" Target="../comments104.xml"/><Relationship Id="rId1" Type="http://schemas.openxmlformats.org/officeDocument/2006/relationships/vmlDrawing" Target="../drawings/vmlDrawing105.vml"/></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opLeftCell="B1" workbookViewId="0">
      <selection activeCell="B1" sqref="A1:IV65536"/>
    </sheetView>
  </sheetViews>
  <sheetFormatPr baseColWidth="10" defaultRowHeight="15" x14ac:dyDescent="0.25"/>
  <cols>
    <col min="2" max="6" width="17.140625" customWidth="1"/>
  </cols>
  <sheetData>
    <row r="3" spans="2:6" ht="23.25" x14ac:dyDescent="0.35">
      <c r="D3" s="250" t="s">
        <v>18</v>
      </c>
      <c r="E3" s="250"/>
    </row>
    <row r="4" spans="2:6" x14ac:dyDescent="0.25">
      <c r="B4" s="7"/>
      <c r="D4" s="8"/>
      <c r="E4" s="9"/>
    </row>
    <row r="5" spans="2:6" ht="26.25" x14ac:dyDescent="0.4">
      <c r="D5" s="251" t="s">
        <v>17</v>
      </c>
      <c r="E5" s="251"/>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c r="E8" s="5">
        <v>150</v>
      </c>
      <c r="F8" s="5">
        <v>8.5</v>
      </c>
    </row>
    <row r="9" spans="2:6" ht="20.25" customHeight="1" thickBot="1" x14ac:dyDescent="0.3">
      <c r="B9" s="4" t="s">
        <v>6</v>
      </c>
      <c r="C9" s="6">
        <v>80</v>
      </c>
      <c r="D9" s="6">
        <v>1087</v>
      </c>
      <c r="E9" s="6">
        <v>387</v>
      </c>
      <c r="F9" s="6">
        <v>22</v>
      </c>
    </row>
    <row r="10" spans="2:6" ht="20.25" customHeight="1" thickBot="1" x14ac:dyDescent="0.3">
      <c r="B10" s="3" t="s">
        <v>7</v>
      </c>
      <c r="C10" s="5">
        <v>12</v>
      </c>
      <c r="D10" s="5">
        <v>266.87</v>
      </c>
      <c r="E10" s="5">
        <v>76.87</v>
      </c>
      <c r="F10" s="5">
        <v>25</v>
      </c>
    </row>
    <row r="11" spans="2:6" ht="20.25" customHeight="1" thickBot="1" x14ac:dyDescent="0.3">
      <c r="B11" s="4" t="s">
        <v>8</v>
      </c>
      <c r="C11" s="6">
        <v>6.2</v>
      </c>
      <c r="D11" s="6" t="s">
        <v>9</v>
      </c>
      <c r="E11" s="6">
        <v>119</v>
      </c>
      <c r="F11" s="6">
        <v>73</v>
      </c>
    </row>
    <row r="12" spans="2:6" ht="20.25" customHeight="1" thickBot="1" x14ac:dyDescent="0.3">
      <c r="B12" s="3" t="s">
        <v>10</v>
      </c>
      <c r="C12" s="5">
        <v>7.6</v>
      </c>
      <c r="D12" s="5">
        <v>191.15799999999999</v>
      </c>
      <c r="E12" s="5">
        <v>174.798</v>
      </c>
      <c r="F12" s="5">
        <v>97.11</v>
      </c>
    </row>
    <row r="13" spans="2:6" ht="20.25" customHeight="1" thickBot="1" x14ac:dyDescent="0.3">
      <c r="B13" s="4" t="s">
        <v>11</v>
      </c>
      <c r="C13" s="248">
        <v>6</v>
      </c>
      <c r="D13" s="6">
        <v>407.68</v>
      </c>
      <c r="E13" s="6">
        <v>106.255</v>
      </c>
      <c r="F13" s="6">
        <v>75.358000000000004</v>
      </c>
    </row>
    <row r="14" spans="2:6" ht="20.25" customHeight="1" thickBot="1" x14ac:dyDescent="0.3">
      <c r="B14" s="3" t="s">
        <v>12</v>
      </c>
      <c r="C14" s="249"/>
      <c r="D14" s="5">
        <v>119.83</v>
      </c>
      <c r="E14" s="5">
        <v>132.68</v>
      </c>
      <c r="F14" s="5">
        <v>94.1</v>
      </c>
    </row>
    <row r="15" spans="2:6" ht="20.25" customHeight="1" thickBot="1" x14ac:dyDescent="0.3">
      <c r="B15" s="4" t="s">
        <v>13</v>
      </c>
      <c r="C15" s="6">
        <v>40</v>
      </c>
      <c r="D15" s="6">
        <v>187.15199999999999</v>
      </c>
      <c r="E15" s="6">
        <v>79.83</v>
      </c>
      <c r="F15" s="6">
        <v>56.62</v>
      </c>
    </row>
    <row r="16" spans="2:6" ht="20.25" customHeight="1" thickBot="1" x14ac:dyDescent="0.3">
      <c r="B16" s="3" t="s">
        <v>15</v>
      </c>
      <c r="C16" s="5">
        <v>17</v>
      </c>
      <c r="D16" s="5">
        <v>261</v>
      </c>
      <c r="E16" s="5">
        <v>188</v>
      </c>
      <c r="F16" s="5">
        <v>38</v>
      </c>
    </row>
    <row r="17" spans="2:6" ht="20.25" customHeight="1" thickBot="1" x14ac:dyDescent="0.3">
      <c r="B17" s="4" t="s">
        <v>16</v>
      </c>
      <c r="C17" s="6">
        <v>3</v>
      </c>
      <c r="D17" s="6" t="s">
        <v>9</v>
      </c>
      <c r="E17" s="6">
        <v>57.7</v>
      </c>
      <c r="F17" s="6">
        <v>72</v>
      </c>
    </row>
  </sheetData>
  <mergeCells count="3">
    <mergeCell ref="C13:C14"/>
    <mergeCell ref="D3:E3"/>
    <mergeCell ref="D5:E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workbookViewId="0">
      <selection sqref="A1:IV65536"/>
    </sheetView>
  </sheetViews>
  <sheetFormatPr baseColWidth="10" defaultRowHeight="15" x14ac:dyDescent="0.25"/>
  <cols>
    <col min="2" max="6" width="17.140625" customWidth="1"/>
  </cols>
  <sheetData>
    <row r="3" spans="2:6" ht="23.25" x14ac:dyDescent="0.35">
      <c r="D3" s="250" t="s">
        <v>31</v>
      </c>
      <c r="E3" s="250"/>
    </row>
    <row r="4" spans="2:6" x14ac:dyDescent="0.25">
      <c r="B4" s="7"/>
      <c r="D4" s="8"/>
      <c r="E4" s="9"/>
    </row>
    <row r="5" spans="2:6" ht="23.25" x14ac:dyDescent="0.35">
      <c r="D5" s="253" t="s">
        <v>20</v>
      </c>
      <c r="E5" s="253"/>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c r="E8" s="5">
        <v>280</v>
      </c>
      <c r="F8" s="5">
        <v>15</v>
      </c>
    </row>
    <row r="9" spans="2:6" ht="20.25" customHeight="1" thickBot="1" x14ac:dyDescent="0.3">
      <c r="B9" s="4" t="s">
        <v>6</v>
      </c>
      <c r="C9" s="6">
        <v>80</v>
      </c>
      <c r="D9" s="6"/>
      <c r="E9" s="6">
        <v>590.45000000000005</v>
      </c>
      <c r="F9" s="6">
        <v>35</v>
      </c>
    </row>
    <row r="10" spans="2:6" ht="20.25" customHeight="1" thickBot="1" x14ac:dyDescent="0.3">
      <c r="B10" s="3" t="s">
        <v>7</v>
      </c>
      <c r="C10" s="5">
        <v>12</v>
      </c>
      <c r="D10" s="5"/>
      <c r="E10" s="5">
        <v>2.4700000000000002</v>
      </c>
      <c r="F10" s="5">
        <v>1</v>
      </c>
    </row>
    <row r="11" spans="2:6" ht="20.25" customHeight="1" thickBot="1" x14ac:dyDescent="0.3">
      <c r="B11" s="4" t="s">
        <v>8</v>
      </c>
      <c r="C11" s="6">
        <v>6.2</v>
      </c>
      <c r="D11" s="6"/>
      <c r="E11" s="6">
        <v>79.5</v>
      </c>
      <c r="F11" s="6">
        <v>53</v>
      </c>
    </row>
    <row r="12" spans="2:6" ht="20.25" customHeight="1" thickBot="1" x14ac:dyDescent="0.3">
      <c r="B12" s="3" t="s">
        <v>10</v>
      </c>
      <c r="C12" s="5">
        <v>6.2</v>
      </c>
      <c r="D12" s="5"/>
      <c r="E12" s="5">
        <v>144.33500000000001</v>
      </c>
      <c r="F12" s="5">
        <v>80</v>
      </c>
    </row>
    <row r="13" spans="2:6" ht="20.25" customHeight="1" thickBot="1" x14ac:dyDescent="0.3">
      <c r="B13" s="4" t="s">
        <v>11</v>
      </c>
      <c r="C13" s="248">
        <v>6</v>
      </c>
      <c r="D13" s="6"/>
      <c r="E13" s="6">
        <v>67.599999999999994</v>
      </c>
      <c r="F13" s="6">
        <v>48</v>
      </c>
    </row>
    <row r="14" spans="2:6" ht="20.25" customHeight="1" thickBot="1" x14ac:dyDescent="0.3">
      <c r="B14" s="3" t="s">
        <v>12</v>
      </c>
      <c r="C14" s="249"/>
      <c r="D14" s="5"/>
      <c r="E14" s="5">
        <v>79.89</v>
      </c>
      <c r="F14" s="5">
        <v>56.67</v>
      </c>
    </row>
    <row r="15" spans="2:6" ht="20.25" customHeight="1" thickBot="1" x14ac:dyDescent="0.3">
      <c r="B15" s="4" t="s">
        <v>13</v>
      </c>
      <c r="C15" s="6">
        <v>40</v>
      </c>
      <c r="D15" s="6"/>
      <c r="E15" s="6">
        <v>23.4</v>
      </c>
      <c r="F15" s="6" t="s">
        <v>32</v>
      </c>
    </row>
    <row r="16" spans="2:6" ht="20.25" customHeight="1" thickBot="1" x14ac:dyDescent="0.3">
      <c r="B16" s="3" t="s">
        <v>15</v>
      </c>
      <c r="C16" s="5">
        <v>17</v>
      </c>
      <c r="D16" s="5"/>
      <c r="E16" s="5">
        <v>242</v>
      </c>
      <c r="F16" s="5">
        <v>52</v>
      </c>
    </row>
    <row r="17" spans="2:6" ht="20.25" customHeight="1" thickBot="1" x14ac:dyDescent="0.3">
      <c r="B17" s="4" t="s">
        <v>16</v>
      </c>
      <c r="C17" s="6">
        <v>3</v>
      </c>
      <c r="D17" s="6"/>
      <c r="E17" s="6">
        <v>48.143999999999998</v>
      </c>
      <c r="F17" s="6">
        <v>48</v>
      </c>
    </row>
  </sheetData>
  <mergeCells count="3">
    <mergeCell ref="D3:E3"/>
    <mergeCell ref="D5:E5"/>
    <mergeCell ref="C13:C14"/>
  </mergeCell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19"/>
  <sheetViews>
    <sheetView workbookViewId="0">
      <selection activeCell="H22" sqref="H22"/>
    </sheetView>
  </sheetViews>
  <sheetFormatPr baseColWidth="10" defaultRowHeight="15" x14ac:dyDescent="0.25"/>
  <cols>
    <col min="5" max="5" width="5.42578125" customWidth="1"/>
    <col min="6" max="6" width="15.140625" customWidth="1"/>
    <col min="7" max="7" width="14.28515625" customWidth="1"/>
    <col min="8" max="8" width="14" customWidth="1"/>
    <col min="9" max="9" width="15.42578125" customWidth="1"/>
    <col min="10" max="10" width="15.28515625" customWidth="1"/>
  </cols>
  <sheetData>
    <row r="1" spans="6:14" ht="23.25" x14ac:dyDescent="0.35">
      <c r="H1" s="42" t="s">
        <v>188</v>
      </c>
      <c r="I1" s="42"/>
      <c r="J1" s="42"/>
    </row>
    <row r="4" spans="6:14" ht="23.25" x14ac:dyDescent="0.35">
      <c r="H4" s="253" t="s">
        <v>20</v>
      </c>
      <c r="I4" s="253"/>
      <c r="J4" s="253"/>
    </row>
    <row r="7" spans="6:14" ht="15.75" thickBot="1" x14ac:dyDescent="0.3"/>
    <row r="8" spans="6:14" ht="94.5" thickBot="1" x14ac:dyDescent="0.3">
      <c r="F8" s="16" t="s">
        <v>0</v>
      </c>
      <c r="G8" s="2" t="s">
        <v>1</v>
      </c>
      <c r="H8" s="2" t="s">
        <v>66</v>
      </c>
      <c r="I8" s="2" t="s">
        <v>64</v>
      </c>
      <c r="J8" s="31" t="s">
        <v>65</v>
      </c>
      <c r="K8" s="261" t="s">
        <v>174</v>
      </c>
      <c r="L8" s="261"/>
      <c r="M8" s="43" t="s">
        <v>175</v>
      </c>
      <c r="N8" s="43" t="s">
        <v>179</v>
      </c>
    </row>
    <row r="9" spans="6:14" ht="38.25" thickTop="1" x14ac:dyDescent="0.25">
      <c r="F9" s="28"/>
      <c r="G9" s="29"/>
      <c r="H9" s="29"/>
      <c r="I9" s="29"/>
      <c r="J9" s="32"/>
      <c r="K9" s="43" t="s">
        <v>177</v>
      </c>
      <c r="L9" s="43" t="s">
        <v>178</v>
      </c>
      <c r="M9" s="43"/>
      <c r="N9" s="34"/>
    </row>
    <row r="10" spans="6:14" ht="21.75" customHeight="1" thickBot="1" x14ac:dyDescent="0.3">
      <c r="F10" s="3" t="s">
        <v>5</v>
      </c>
      <c r="G10" s="36">
        <v>80</v>
      </c>
      <c r="H10" s="10">
        <v>820</v>
      </c>
      <c r="I10" s="10">
        <v>80</v>
      </c>
      <c r="J10" s="10">
        <v>4</v>
      </c>
      <c r="K10" s="10"/>
      <c r="L10" s="10"/>
      <c r="M10" s="10"/>
      <c r="N10" s="10"/>
    </row>
    <row r="11" spans="6:14" ht="19.5" thickBot="1" x14ac:dyDescent="0.3">
      <c r="F11" s="45" t="s">
        <v>6</v>
      </c>
      <c r="G11" s="11">
        <v>80</v>
      </c>
      <c r="H11" s="11">
        <v>777</v>
      </c>
      <c r="I11" s="17">
        <v>77</v>
      </c>
      <c r="J11" s="11">
        <v>3</v>
      </c>
      <c r="K11" s="11"/>
      <c r="L11" s="10"/>
      <c r="M11" s="11"/>
      <c r="N11" s="10"/>
    </row>
    <row r="12" spans="6:14" ht="20.25" customHeight="1" thickBot="1" x14ac:dyDescent="0.3">
      <c r="F12" s="3" t="s">
        <v>7</v>
      </c>
      <c r="G12" s="36">
        <v>12</v>
      </c>
      <c r="H12" s="10">
        <v>347</v>
      </c>
      <c r="I12" s="10">
        <v>157.19999999999999</v>
      </c>
      <c r="J12" s="10">
        <v>50</v>
      </c>
      <c r="K12" s="10"/>
      <c r="L12" s="10"/>
      <c r="M12" s="10"/>
      <c r="N12" s="10"/>
    </row>
    <row r="13" spans="6:14" ht="22.5" customHeight="1" thickBot="1" x14ac:dyDescent="0.3">
      <c r="F13" s="4" t="s">
        <v>8</v>
      </c>
      <c r="G13" s="38">
        <v>6.2</v>
      </c>
      <c r="H13" s="11">
        <v>95</v>
      </c>
      <c r="I13" s="13">
        <v>69</v>
      </c>
      <c r="J13" s="11">
        <v>45</v>
      </c>
      <c r="K13" s="11"/>
      <c r="L13" s="10"/>
      <c r="M13" s="11"/>
      <c r="N13" s="10"/>
    </row>
    <row r="14" spans="6:14" ht="23.25" customHeight="1" thickBot="1" x14ac:dyDescent="0.3">
      <c r="F14" s="3" t="s">
        <v>10</v>
      </c>
      <c r="G14" s="10">
        <v>7.6</v>
      </c>
      <c r="H14" s="10">
        <v>63.853000000000002</v>
      </c>
      <c r="I14" s="10">
        <v>34.33</v>
      </c>
      <c r="J14" s="10">
        <v>19</v>
      </c>
      <c r="K14" s="10"/>
      <c r="L14" s="10"/>
      <c r="M14" s="10"/>
      <c r="N14" s="10"/>
    </row>
    <row r="15" spans="6:14" ht="23.25" customHeight="1" thickBot="1" x14ac:dyDescent="0.3">
      <c r="F15" s="4" t="s">
        <v>63</v>
      </c>
      <c r="G15" s="11">
        <v>18</v>
      </c>
      <c r="H15" s="11">
        <v>211.04</v>
      </c>
      <c r="I15" s="11">
        <v>36.04</v>
      </c>
      <c r="J15" s="10">
        <v>8.9</v>
      </c>
      <c r="K15" s="11"/>
      <c r="L15" s="11"/>
      <c r="M15" s="11"/>
      <c r="N15" s="11"/>
    </row>
    <row r="16" spans="6:14" ht="21.75" customHeight="1" thickBot="1" x14ac:dyDescent="0.3">
      <c r="F16" s="24" t="s">
        <v>12</v>
      </c>
      <c r="G16" s="10">
        <v>18</v>
      </c>
      <c r="H16" s="10">
        <v>110.685</v>
      </c>
      <c r="I16" s="10">
        <v>74.685000000000002</v>
      </c>
      <c r="J16" s="10">
        <v>18.440000000000001</v>
      </c>
      <c r="K16" s="10"/>
      <c r="L16" s="10"/>
      <c r="M16" s="10"/>
      <c r="N16" s="10"/>
    </row>
    <row r="17" spans="6:14" ht="19.5" thickBot="1" x14ac:dyDescent="0.3">
      <c r="F17" s="25" t="s">
        <v>13</v>
      </c>
      <c r="G17" s="35">
        <v>40</v>
      </c>
      <c r="H17" s="11"/>
      <c r="I17" s="11">
        <v>35.371000000000002</v>
      </c>
      <c r="J17" s="11">
        <v>2.57</v>
      </c>
      <c r="K17" s="11"/>
      <c r="L17" s="10"/>
      <c r="M17" s="11"/>
      <c r="N17" s="10"/>
    </row>
    <row r="18" spans="6:14" ht="22.5" customHeight="1" thickBot="1" x14ac:dyDescent="0.3">
      <c r="F18" s="3" t="s">
        <v>15</v>
      </c>
      <c r="G18" s="10">
        <v>14</v>
      </c>
      <c r="H18" s="10">
        <v>154.07</v>
      </c>
      <c r="I18" s="10">
        <v>74.069999999999993</v>
      </c>
      <c r="J18" s="10">
        <v>15</v>
      </c>
      <c r="K18" s="10"/>
      <c r="L18" s="10"/>
      <c r="M18" s="10"/>
      <c r="N18" s="10"/>
    </row>
    <row r="19" spans="6:14" ht="23.25" customHeight="1" thickBot="1" x14ac:dyDescent="0.3">
      <c r="F19" s="4" t="s">
        <v>16</v>
      </c>
      <c r="G19" s="11">
        <v>6</v>
      </c>
      <c r="H19" s="11"/>
      <c r="I19" s="11">
        <v>0</v>
      </c>
      <c r="J19" s="11">
        <v>0</v>
      </c>
      <c r="K19" s="11"/>
      <c r="L19" s="10"/>
      <c r="M19" s="11"/>
      <c r="N19" s="10"/>
    </row>
  </sheetData>
  <mergeCells count="2">
    <mergeCell ref="H4:J4"/>
    <mergeCell ref="K8:L8"/>
  </mergeCell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19"/>
  <sheetViews>
    <sheetView topLeftCell="A4" workbookViewId="0">
      <selection activeCell="J18" sqref="J18"/>
    </sheetView>
  </sheetViews>
  <sheetFormatPr baseColWidth="10" defaultRowHeight="15" x14ac:dyDescent="0.25"/>
  <cols>
    <col min="5" max="5" width="5.42578125" customWidth="1"/>
    <col min="6" max="6" width="15.140625" customWidth="1"/>
    <col min="7" max="7" width="14.28515625" customWidth="1"/>
    <col min="8" max="8" width="14" customWidth="1"/>
    <col min="9" max="9" width="15.42578125" customWidth="1"/>
    <col min="10" max="10" width="15.28515625" customWidth="1"/>
  </cols>
  <sheetData>
    <row r="1" spans="6:14" ht="23.25" x14ac:dyDescent="0.35">
      <c r="H1" s="42" t="s">
        <v>189</v>
      </c>
      <c r="I1" s="42"/>
      <c r="J1" s="42"/>
    </row>
    <row r="4" spans="6:14" ht="23.25" x14ac:dyDescent="0.35">
      <c r="H4" s="253" t="s">
        <v>20</v>
      </c>
      <c r="I4" s="253"/>
      <c r="J4" s="253"/>
    </row>
    <row r="7" spans="6:14" ht="15.75" thickBot="1" x14ac:dyDescent="0.3"/>
    <row r="8" spans="6:14" ht="94.5" thickBot="1" x14ac:dyDescent="0.3">
      <c r="F8" s="16" t="s">
        <v>0</v>
      </c>
      <c r="G8" s="2" t="s">
        <v>1</v>
      </c>
      <c r="H8" s="2" t="s">
        <v>66</v>
      </c>
      <c r="I8" s="2" t="s">
        <v>64</v>
      </c>
      <c r="J8" s="31" t="s">
        <v>65</v>
      </c>
      <c r="K8" s="261" t="s">
        <v>174</v>
      </c>
      <c r="L8" s="261"/>
      <c r="M8" s="43" t="s">
        <v>175</v>
      </c>
      <c r="N8" s="43" t="s">
        <v>179</v>
      </c>
    </row>
    <row r="9" spans="6:14" ht="38.25" thickTop="1" x14ac:dyDescent="0.25">
      <c r="F9" s="28"/>
      <c r="G9" s="29"/>
      <c r="H9" s="29"/>
      <c r="I9" s="29"/>
      <c r="J9" s="32"/>
      <c r="K9" s="43" t="s">
        <v>177</v>
      </c>
      <c r="L9" s="43" t="s">
        <v>178</v>
      </c>
      <c r="M9" s="43"/>
      <c r="N9" s="34"/>
    </row>
    <row r="10" spans="6:14" ht="21.75" customHeight="1" thickBot="1" x14ac:dyDescent="0.3">
      <c r="F10" s="3" t="s">
        <v>5</v>
      </c>
      <c r="G10" s="36">
        <v>80</v>
      </c>
      <c r="H10" s="10">
        <v>820</v>
      </c>
      <c r="I10" s="10">
        <v>0</v>
      </c>
      <c r="J10" s="10">
        <v>0</v>
      </c>
      <c r="K10" s="10"/>
      <c r="L10" s="10"/>
      <c r="M10" s="10"/>
      <c r="N10" s="10"/>
    </row>
    <row r="11" spans="6:14" ht="19.5" thickBot="1" x14ac:dyDescent="0.3">
      <c r="F11" s="45" t="s">
        <v>6</v>
      </c>
      <c r="G11" s="11">
        <v>80</v>
      </c>
      <c r="H11" s="11">
        <v>688</v>
      </c>
      <c r="I11" s="17">
        <v>688</v>
      </c>
      <c r="J11" s="11">
        <v>0</v>
      </c>
      <c r="K11" s="11"/>
      <c r="L11" s="10"/>
      <c r="M11" s="11"/>
      <c r="N11" s="10"/>
    </row>
    <row r="12" spans="6:14" ht="20.25" customHeight="1" thickBot="1" x14ac:dyDescent="0.3">
      <c r="F12" s="3" t="s">
        <v>7</v>
      </c>
      <c r="G12" s="36">
        <v>12</v>
      </c>
      <c r="H12" s="10">
        <v>311.202</v>
      </c>
      <c r="I12" s="10">
        <v>121.202</v>
      </c>
      <c r="J12" s="10">
        <v>38</v>
      </c>
      <c r="K12" s="10"/>
      <c r="L12" s="10"/>
      <c r="M12" s="10"/>
      <c r="N12" s="10"/>
    </row>
    <row r="13" spans="6:14" ht="22.5" customHeight="1" thickBot="1" x14ac:dyDescent="0.3">
      <c r="F13" s="4" t="s">
        <v>8</v>
      </c>
      <c r="G13" s="38">
        <v>6.2</v>
      </c>
      <c r="H13" s="11">
        <v>95</v>
      </c>
      <c r="I13" s="13">
        <v>66.816000000000003</v>
      </c>
      <c r="J13" s="11">
        <v>43</v>
      </c>
      <c r="K13" s="11"/>
      <c r="L13" s="10"/>
      <c r="M13" s="11"/>
      <c r="N13" s="10"/>
    </row>
    <row r="14" spans="6:14" ht="23.25" customHeight="1" thickBot="1" x14ac:dyDescent="0.3">
      <c r="F14" s="3" t="s">
        <v>10</v>
      </c>
      <c r="G14" s="10">
        <v>7.6</v>
      </c>
      <c r="H14" s="10">
        <v>59.219000000000001</v>
      </c>
      <c r="I14" s="10">
        <v>29.699000000000002</v>
      </c>
      <c r="J14" s="10">
        <v>16</v>
      </c>
      <c r="K14" s="10"/>
      <c r="L14" s="10"/>
      <c r="M14" s="10"/>
      <c r="N14" s="10"/>
    </row>
    <row r="15" spans="6:14" ht="23.25" customHeight="1" thickBot="1" x14ac:dyDescent="0.3">
      <c r="F15" s="4" t="s">
        <v>63</v>
      </c>
      <c r="G15" s="11">
        <v>18</v>
      </c>
      <c r="H15" s="11">
        <v>211.04</v>
      </c>
      <c r="I15" s="11">
        <v>0</v>
      </c>
      <c r="J15" s="10">
        <v>0</v>
      </c>
      <c r="K15" s="11"/>
      <c r="L15" s="11"/>
      <c r="M15" s="11"/>
      <c r="N15" s="11"/>
    </row>
    <row r="16" spans="6:14" ht="21.75" customHeight="1" thickBot="1" x14ac:dyDescent="0.3">
      <c r="F16" s="24" t="s">
        <v>12</v>
      </c>
      <c r="G16" s="10">
        <v>18</v>
      </c>
      <c r="H16" s="10">
        <v>98.254000000000005</v>
      </c>
      <c r="I16" s="10">
        <v>62.253999999999998</v>
      </c>
      <c r="J16" s="10">
        <v>15.3</v>
      </c>
      <c r="K16" s="10"/>
      <c r="L16" s="10"/>
      <c r="M16" s="10"/>
      <c r="N16" s="10"/>
    </row>
    <row r="17" spans="6:14" ht="19.5" thickBot="1" x14ac:dyDescent="0.3">
      <c r="F17" s="25" t="s">
        <v>13</v>
      </c>
      <c r="G17" s="35">
        <v>40</v>
      </c>
      <c r="H17" s="11"/>
      <c r="I17" s="11">
        <v>51.164000000000001</v>
      </c>
      <c r="J17" s="11">
        <v>4</v>
      </c>
      <c r="K17" s="11"/>
      <c r="L17" s="10"/>
      <c r="M17" s="11"/>
      <c r="N17" s="10"/>
    </row>
    <row r="18" spans="6:14" ht="22.5" customHeight="1" thickBot="1" x14ac:dyDescent="0.3">
      <c r="F18" s="3" t="s">
        <v>15</v>
      </c>
      <c r="G18" s="10">
        <v>14</v>
      </c>
      <c r="H18" s="10">
        <v>118.723</v>
      </c>
      <c r="I18" s="10">
        <v>58.722999999999999</v>
      </c>
      <c r="J18" s="10">
        <v>12</v>
      </c>
      <c r="K18" s="10"/>
      <c r="L18" s="10"/>
      <c r="M18" s="10"/>
      <c r="N18" s="10"/>
    </row>
    <row r="19" spans="6:14" ht="23.25" customHeight="1" thickBot="1" x14ac:dyDescent="0.3">
      <c r="F19" s="4" t="s">
        <v>16</v>
      </c>
      <c r="G19" s="11">
        <v>6</v>
      </c>
      <c r="H19" s="11"/>
      <c r="I19" s="11">
        <v>10.8</v>
      </c>
      <c r="J19" s="11" t="s">
        <v>190</v>
      </c>
      <c r="K19" s="11"/>
      <c r="L19" s="10"/>
      <c r="M19" s="11"/>
      <c r="N19" s="10"/>
    </row>
  </sheetData>
  <mergeCells count="2">
    <mergeCell ref="H4:J4"/>
    <mergeCell ref="K8:L8"/>
  </mergeCell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19"/>
  <sheetViews>
    <sheetView topLeftCell="A7" workbookViewId="0">
      <selection activeCell="J17" sqref="J17"/>
    </sheetView>
  </sheetViews>
  <sheetFormatPr baseColWidth="10" defaultRowHeight="15" x14ac:dyDescent="0.25"/>
  <cols>
    <col min="5" max="5" width="5.42578125" customWidth="1"/>
    <col min="6" max="6" width="15.140625" customWidth="1"/>
    <col min="7" max="7" width="14.28515625" customWidth="1"/>
    <col min="8" max="8" width="14" customWidth="1"/>
    <col min="9" max="9" width="15.42578125" customWidth="1"/>
    <col min="10" max="10" width="15.28515625" customWidth="1"/>
  </cols>
  <sheetData>
    <row r="1" spans="6:14" ht="23.25" x14ac:dyDescent="0.35">
      <c r="H1" s="42" t="s">
        <v>191</v>
      </c>
      <c r="I1" s="42"/>
      <c r="J1" s="42"/>
    </row>
    <row r="4" spans="6:14" ht="23.25" x14ac:dyDescent="0.35">
      <c r="H4" s="253" t="s">
        <v>20</v>
      </c>
      <c r="I4" s="253"/>
      <c r="J4" s="253"/>
    </row>
    <row r="7" spans="6:14" ht="15.75" thickBot="1" x14ac:dyDescent="0.3"/>
    <row r="8" spans="6:14" ht="94.5" thickBot="1" x14ac:dyDescent="0.3">
      <c r="F8" s="16" t="s">
        <v>0</v>
      </c>
      <c r="G8" s="2" t="s">
        <v>1</v>
      </c>
      <c r="H8" s="2" t="s">
        <v>66</v>
      </c>
      <c r="I8" s="2" t="s">
        <v>64</v>
      </c>
      <c r="J8" s="31" t="s">
        <v>65</v>
      </c>
      <c r="K8" s="261" t="s">
        <v>174</v>
      </c>
      <c r="L8" s="261"/>
      <c r="M8" s="43" t="s">
        <v>175</v>
      </c>
      <c r="N8" s="43" t="s">
        <v>179</v>
      </c>
    </row>
    <row r="9" spans="6:14" ht="38.25" thickTop="1" x14ac:dyDescent="0.25">
      <c r="F9" s="28"/>
      <c r="G9" s="29"/>
      <c r="H9" s="29"/>
      <c r="I9" s="29"/>
      <c r="J9" s="32"/>
      <c r="K9" s="43" t="s">
        <v>177</v>
      </c>
      <c r="L9" s="43" t="s">
        <v>178</v>
      </c>
      <c r="M9" s="43"/>
      <c r="N9" s="34"/>
    </row>
    <row r="10" spans="6:14" ht="21.75" customHeight="1" thickBot="1" x14ac:dyDescent="0.3">
      <c r="F10" s="3" t="s">
        <v>5</v>
      </c>
      <c r="G10" s="36">
        <v>80</v>
      </c>
      <c r="H10" s="10">
        <v>820</v>
      </c>
      <c r="I10" s="10">
        <v>0</v>
      </c>
      <c r="J10" s="10">
        <v>0</v>
      </c>
      <c r="K10" s="10"/>
      <c r="L10" s="10"/>
      <c r="M10" s="10"/>
      <c r="N10" s="10"/>
    </row>
    <row r="11" spans="6:14" ht="19.5" thickBot="1" x14ac:dyDescent="0.3">
      <c r="F11" s="45" t="s">
        <v>6</v>
      </c>
      <c r="G11" s="11">
        <v>80</v>
      </c>
      <c r="H11" s="11">
        <v>688</v>
      </c>
      <c r="I11" s="17">
        <v>688</v>
      </c>
      <c r="J11" s="11">
        <v>0</v>
      </c>
      <c r="K11" s="11"/>
      <c r="L11" s="10"/>
      <c r="M11" s="11"/>
      <c r="N11" s="10"/>
    </row>
    <row r="12" spans="6:14" ht="20.25" customHeight="1" thickBot="1" x14ac:dyDescent="0.3">
      <c r="F12" s="3" t="s">
        <v>7</v>
      </c>
      <c r="G12" s="36">
        <v>12</v>
      </c>
      <c r="H12" s="10">
        <v>278</v>
      </c>
      <c r="I12" s="10">
        <v>80</v>
      </c>
      <c r="J12" s="10">
        <v>26</v>
      </c>
      <c r="K12" s="10"/>
      <c r="L12" s="10"/>
      <c r="M12" s="10"/>
      <c r="N12" s="10"/>
    </row>
    <row r="13" spans="6:14" ht="22.5" customHeight="1" thickBot="1" x14ac:dyDescent="0.3">
      <c r="F13" s="4" t="s">
        <v>8</v>
      </c>
      <c r="G13" s="38">
        <v>6.2</v>
      </c>
      <c r="H13" s="11">
        <v>96.3</v>
      </c>
      <c r="I13" s="13">
        <v>78.777000000000001</v>
      </c>
      <c r="J13" s="11">
        <v>52</v>
      </c>
      <c r="K13" s="11"/>
      <c r="L13" s="10"/>
      <c r="M13" s="11"/>
      <c r="N13" s="10"/>
    </row>
    <row r="14" spans="6:14" ht="23.25" customHeight="1" thickBot="1" x14ac:dyDescent="0.3">
      <c r="F14" s="3" t="s">
        <v>10</v>
      </c>
      <c r="G14" s="10">
        <v>7.6</v>
      </c>
      <c r="H14" s="10">
        <v>76.341999999999999</v>
      </c>
      <c r="I14" s="10">
        <v>46.822000000000003</v>
      </c>
      <c r="J14" s="10">
        <v>26</v>
      </c>
      <c r="K14" s="10"/>
      <c r="L14" s="10"/>
      <c r="M14" s="10"/>
      <c r="N14" s="10"/>
    </row>
    <row r="15" spans="6:14" ht="23.25" customHeight="1" thickBot="1" x14ac:dyDescent="0.3">
      <c r="F15" s="4" t="s">
        <v>63</v>
      </c>
      <c r="G15" s="11">
        <v>18</v>
      </c>
      <c r="H15" s="11">
        <v>211.04</v>
      </c>
      <c r="I15" s="11">
        <v>0</v>
      </c>
      <c r="J15" s="10">
        <v>0</v>
      </c>
      <c r="K15" s="11"/>
      <c r="L15" s="11"/>
      <c r="M15" s="11"/>
      <c r="N15" s="11"/>
    </row>
    <row r="16" spans="6:14" ht="21.75" customHeight="1" thickBot="1" x14ac:dyDescent="0.3">
      <c r="F16" s="24" t="s">
        <v>12</v>
      </c>
      <c r="G16" s="10">
        <v>18</v>
      </c>
      <c r="H16" s="10">
        <v>98.254000000000005</v>
      </c>
      <c r="I16" s="10">
        <v>62.253999999999998</v>
      </c>
      <c r="J16" s="10">
        <v>15.3</v>
      </c>
      <c r="K16" s="10"/>
      <c r="L16" s="10"/>
      <c r="M16" s="10"/>
      <c r="N16" s="10"/>
    </row>
    <row r="17" spans="6:14" ht="19.5" thickBot="1" x14ac:dyDescent="0.3">
      <c r="F17" s="25" t="s">
        <v>13</v>
      </c>
      <c r="G17" s="35">
        <v>40</v>
      </c>
      <c r="H17" s="11"/>
      <c r="I17" s="11">
        <v>34.350999999999999</v>
      </c>
      <c r="J17" s="11" t="s">
        <v>192</v>
      </c>
      <c r="K17" s="11"/>
      <c r="L17" s="10"/>
      <c r="M17" s="11"/>
      <c r="N17" s="10"/>
    </row>
    <row r="18" spans="6:14" ht="22.5" customHeight="1" thickBot="1" x14ac:dyDescent="0.3">
      <c r="F18" s="3" t="s">
        <v>15</v>
      </c>
      <c r="G18" s="10">
        <v>14</v>
      </c>
      <c r="H18" s="10">
        <v>112.801</v>
      </c>
      <c r="I18" s="10">
        <v>52.801000000000002</v>
      </c>
      <c r="J18" s="10">
        <v>11</v>
      </c>
      <c r="K18" s="10"/>
      <c r="L18" s="10"/>
      <c r="M18" s="10"/>
      <c r="N18" s="10"/>
    </row>
    <row r="19" spans="6:14" ht="23.25" customHeight="1" thickBot="1" x14ac:dyDescent="0.3">
      <c r="F19" s="4" t="s">
        <v>16</v>
      </c>
      <c r="G19" s="11">
        <v>6</v>
      </c>
      <c r="H19" s="11"/>
      <c r="I19" s="11">
        <v>25.736000000000001</v>
      </c>
      <c r="J19" s="11">
        <v>12</v>
      </c>
      <c r="K19" s="11"/>
      <c r="L19" s="10"/>
      <c r="M19" s="11"/>
      <c r="N19" s="10"/>
    </row>
  </sheetData>
  <mergeCells count="2">
    <mergeCell ref="H4:J4"/>
    <mergeCell ref="K8:L8"/>
  </mergeCell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19"/>
  <sheetViews>
    <sheetView topLeftCell="A4" workbookViewId="0">
      <selection activeCell="H11" sqref="H11"/>
    </sheetView>
  </sheetViews>
  <sheetFormatPr baseColWidth="10" defaultRowHeight="15" x14ac:dyDescent="0.25"/>
  <cols>
    <col min="5" max="5" width="5.42578125" customWidth="1"/>
    <col min="6" max="6" width="15.140625" customWidth="1"/>
    <col min="7" max="7" width="14.28515625" customWidth="1"/>
    <col min="8" max="8" width="14" customWidth="1"/>
    <col min="9" max="9" width="15.42578125" customWidth="1"/>
    <col min="10" max="10" width="15.28515625" customWidth="1"/>
  </cols>
  <sheetData>
    <row r="1" spans="6:14" ht="23.25" x14ac:dyDescent="0.35">
      <c r="H1" s="42" t="s">
        <v>193</v>
      </c>
      <c r="I1" s="42"/>
      <c r="J1" s="42"/>
    </row>
    <row r="4" spans="6:14" ht="23.25" x14ac:dyDescent="0.35">
      <c r="H4" s="253" t="s">
        <v>20</v>
      </c>
      <c r="I4" s="253"/>
      <c r="J4" s="253"/>
    </row>
    <row r="7" spans="6:14" ht="15.75" thickBot="1" x14ac:dyDescent="0.3"/>
    <row r="8" spans="6:14" ht="94.5" thickBot="1" x14ac:dyDescent="0.3">
      <c r="F8" s="16" t="s">
        <v>0</v>
      </c>
      <c r="G8" s="2" t="s">
        <v>1</v>
      </c>
      <c r="H8" s="2" t="s">
        <v>66</v>
      </c>
      <c r="I8" s="2" t="s">
        <v>64</v>
      </c>
      <c r="J8" s="31" t="s">
        <v>65</v>
      </c>
      <c r="K8" s="261" t="s">
        <v>174</v>
      </c>
      <c r="L8" s="261"/>
      <c r="M8" s="43" t="s">
        <v>175</v>
      </c>
      <c r="N8" s="43" t="s">
        <v>179</v>
      </c>
    </row>
    <row r="9" spans="6:14" ht="38.25" thickTop="1" x14ac:dyDescent="0.25">
      <c r="F9" s="28"/>
      <c r="G9" s="29"/>
      <c r="H9" s="29"/>
      <c r="I9" s="29"/>
      <c r="J9" s="32"/>
      <c r="K9" s="43" t="s">
        <v>177</v>
      </c>
      <c r="L9" s="43" t="s">
        <v>178</v>
      </c>
      <c r="M9" s="43"/>
      <c r="N9" s="34"/>
    </row>
    <row r="10" spans="6:14" ht="21.75" customHeight="1" thickBot="1" x14ac:dyDescent="0.3">
      <c r="F10" s="3" t="s">
        <v>5</v>
      </c>
      <c r="G10" s="36">
        <v>80</v>
      </c>
      <c r="H10" s="10">
        <v>820</v>
      </c>
      <c r="I10" s="10">
        <v>0</v>
      </c>
      <c r="J10" s="10">
        <v>0</v>
      </c>
      <c r="K10" s="10"/>
      <c r="L10" s="10"/>
      <c r="M10" s="10"/>
      <c r="N10" s="10"/>
    </row>
    <row r="11" spans="6:14" ht="19.5" thickBot="1" x14ac:dyDescent="0.3">
      <c r="F11" s="45" t="s">
        <v>6</v>
      </c>
      <c r="G11" s="11">
        <v>80</v>
      </c>
      <c r="H11" s="11">
        <v>1039</v>
      </c>
      <c r="I11" s="17">
        <v>339</v>
      </c>
      <c r="J11" s="11">
        <v>18</v>
      </c>
      <c r="K11" s="11"/>
      <c r="L11" s="10"/>
      <c r="M11" s="11"/>
      <c r="N11" s="10"/>
    </row>
    <row r="12" spans="6:14" ht="20.25" customHeight="1" thickBot="1" x14ac:dyDescent="0.3">
      <c r="F12" s="3" t="s">
        <v>7</v>
      </c>
      <c r="G12" s="36">
        <v>12</v>
      </c>
      <c r="H12" s="10">
        <v>235</v>
      </c>
      <c r="I12" s="10">
        <v>39</v>
      </c>
      <c r="J12" s="10">
        <v>12</v>
      </c>
      <c r="K12" s="10"/>
      <c r="L12" s="10"/>
      <c r="M12" s="10"/>
      <c r="N12" s="10"/>
    </row>
    <row r="13" spans="6:14" ht="22.5" customHeight="1" thickBot="1" x14ac:dyDescent="0.3">
      <c r="F13" s="4" t="s">
        <v>8</v>
      </c>
      <c r="G13" s="38">
        <v>6.2</v>
      </c>
      <c r="H13" s="11">
        <v>90</v>
      </c>
      <c r="I13" s="13">
        <v>75.012</v>
      </c>
      <c r="J13" s="11">
        <v>48</v>
      </c>
      <c r="K13" s="11"/>
      <c r="L13" s="10"/>
      <c r="M13" s="11"/>
      <c r="N13" s="10"/>
    </row>
    <row r="14" spans="6:14" ht="23.25" customHeight="1" thickBot="1" x14ac:dyDescent="0.3">
      <c r="F14" s="3" t="s">
        <v>10</v>
      </c>
      <c r="G14" s="10">
        <v>7.6</v>
      </c>
      <c r="H14" s="10">
        <v>70.203999999999994</v>
      </c>
      <c r="I14" s="10">
        <v>40.683999999999997</v>
      </c>
      <c r="J14" s="10">
        <v>22</v>
      </c>
      <c r="K14" s="10"/>
      <c r="L14" s="10"/>
      <c r="M14" s="10"/>
      <c r="N14" s="10"/>
    </row>
    <row r="15" spans="6:14" ht="23.25" customHeight="1" thickBot="1" x14ac:dyDescent="0.3">
      <c r="F15" s="4" t="s">
        <v>63</v>
      </c>
      <c r="G15" s="11">
        <v>18</v>
      </c>
      <c r="H15" s="11">
        <v>211.04</v>
      </c>
      <c r="I15" s="11">
        <v>0</v>
      </c>
      <c r="J15" s="10">
        <v>0</v>
      </c>
      <c r="K15" s="11"/>
      <c r="L15" s="11"/>
      <c r="M15" s="11"/>
      <c r="N15" s="11"/>
    </row>
    <row r="16" spans="6:14" ht="21.75" customHeight="1" thickBot="1" x14ac:dyDescent="0.3">
      <c r="F16" s="24" t="s">
        <v>12</v>
      </c>
      <c r="G16" s="10">
        <v>18</v>
      </c>
      <c r="H16" s="10">
        <v>61.116</v>
      </c>
      <c r="I16" s="10">
        <v>25.16</v>
      </c>
      <c r="J16" s="10" t="s">
        <v>195</v>
      </c>
      <c r="K16" s="10"/>
      <c r="L16" s="10"/>
      <c r="M16" s="10"/>
      <c r="N16" s="10"/>
    </row>
    <row r="17" spans="6:14" ht="19.5" thickBot="1" x14ac:dyDescent="0.3">
      <c r="F17" s="25" t="s">
        <v>13</v>
      </c>
      <c r="G17" s="35">
        <v>40</v>
      </c>
      <c r="H17" s="11"/>
      <c r="I17" s="11">
        <v>2.2429999999999999</v>
      </c>
      <c r="J17" s="11" t="s">
        <v>194</v>
      </c>
      <c r="K17" s="11"/>
      <c r="L17" s="10"/>
      <c r="M17" s="11"/>
      <c r="N17" s="10"/>
    </row>
    <row r="18" spans="6:14" ht="22.5" customHeight="1" thickBot="1" x14ac:dyDescent="0.3">
      <c r="F18" s="3" t="s">
        <v>15</v>
      </c>
      <c r="G18" s="10">
        <v>14</v>
      </c>
      <c r="H18" s="10">
        <v>102.187</v>
      </c>
      <c r="I18" s="10">
        <v>42.186999999999998</v>
      </c>
      <c r="J18" s="10">
        <v>9</v>
      </c>
      <c r="K18" s="10"/>
      <c r="L18" s="10"/>
      <c r="M18" s="10"/>
      <c r="N18" s="10"/>
    </row>
    <row r="19" spans="6:14" ht="23.25" customHeight="1" thickBot="1" x14ac:dyDescent="0.3">
      <c r="F19" s="4" t="s">
        <v>16</v>
      </c>
      <c r="G19" s="11">
        <v>6</v>
      </c>
      <c r="H19" s="11"/>
      <c r="I19" s="11">
        <v>22.94</v>
      </c>
      <c r="J19" s="11">
        <v>11</v>
      </c>
      <c r="K19" s="11"/>
      <c r="L19" s="10"/>
      <c r="M19" s="11"/>
      <c r="N19" s="10"/>
    </row>
  </sheetData>
  <mergeCells count="2">
    <mergeCell ref="H4:J4"/>
    <mergeCell ref="K8:L8"/>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19"/>
  <sheetViews>
    <sheetView topLeftCell="A4" workbookViewId="0">
      <selection activeCell="J11" sqref="J11"/>
    </sheetView>
  </sheetViews>
  <sheetFormatPr baseColWidth="10" defaultRowHeight="15" x14ac:dyDescent="0.25"/>
  <cols>
    <col min="5" max="5" width="5.42578125" customWidth="1"/>
    <col min="6" max="6" width="15.140625" customWidth="1"/>
    <col min="7" max="7" width="14.28515625" customWidth="1"/>
    <col min="8" max="8" width="14" customWidth="1"/>
    <col min="9" max="9" width="15.42578125" customWidth="1"/>
    <col min="10" max="10" width="15.28515625" customWidth="1"/>
  </cols>
  <sheetData>
    <row r="1" spans="6:14" ht="23.25" x14ac:dyDescent="0.35">
      <c r="H1" s="42" t="s">
        <v>196</v>
      </c>
      <c r="I1" s="42"/>
      <c r="J1" s="42"/>
    </row>
    <row r="4" spans="6:14" ht="23.25" x14ac:dyDescent="0.35">
      <c r="H4" s="253" t="s">
        <v>20</v>
      </c>
      <c r="I4" s="253"/>
      <c r="J4" s="253"/>
    </row>
    <row r="7" spans="6:14" ht="15.75" thickBot="1" x14ac:dyDescent="0.3"/>
    <row r="8" spans="6:14" ht="94.5" thickBot="1" x14ac:dyDescent="0.3">
      <c r="F8" s="16" t="s">
        <v>0</v>
      </c>
      <c r="G8" s="2" t="s">
        <v>1</v>
      </c>
      <c r="H8" s="2" t="s">
        <v>66</v>
      </c>
      <c r="I8" s="2" t="s">
        <v>64</v>
      </c>
      <c r="J8" s="31" t="s">
        <v>65</v>
      </c>
      <c r="K8" s="261" t="s">
        <v>174</v>
      </c>
      <c r="L8" s="261"/>
      <c r="M8" s="44" t="s">
        <v>175</v>
      </c>
      <c r="N8" s="44" t="s">
        <v>179</v>
      </c>
    </row>
    <row r="9" spans="6:14" ht="38.25" thickTop="1" x14ac:dyDescent="0.25">
      <c r="F9" s="28"/>
      <c r="G9" s="29"/>
      <c r="H9" s="29"/>
      <c r="I9" s="29"/>
      <c r="J9" s="32"/>
      <c r="K9" s="44" t="s">
        <v>177</v>
      </c>
      <c r="L9" s="44" t="s">
        <v>178</v>
      </c>
      <c r="M9" s="44"/>
      <c r="N9" s="34"/>
    </row>
    <row r="10" spans="6:14" ht="21.75" customHeight="1" thickBot="1" x14ac:dyDescent="0.3">
      <c r="F10" s="3" t="s">
        <v>5</v>
      </c>
      <c r="G10" s="36">
        <v>80</v>
      </c>
      <c r="H10" s="10">
        <v>0</v>
      </c>
      <c r="I10" s="10">
        <v>0</v>
      </c>
      <c r="J10" s="10">
        <v>0</v>
      </c>
      <c r="K10" s="10"/>
      <c r="L10" s="10"/>
      <c r="M10" s="10"/>
      <c r="N10" s="10"/>
    </row>
    <row r="11" spans="6:14" ht="19.5" thickBot="1" x14ac:dyDescent="0.3">
      <c r="F11" s="45" t="s">
        <v>6</v>
      </c>
      <c r="G11" s="11">
        <v>80</v>
      </c>
      <c r="H11" s="11">
        <v>793</v>
      </c>
      <c r="I11" s="17">
        <v>93</v>
      </c>
      <c r="J11" s="11">
        <v>5</v>
      </c>
      <c r="K11" s="11"/>
      <c r="L11" s="10"/>
      <c r="M11" s="11"/>
      <c r="N11" s="10"/>
    </row>
    <row r="12" spans="6:14" ht="20.25" customHeight="1" thickBot="1" x14ac:dyDescent="0.3">
      <c r="F12" s="3" t="s">
        <v>7</v>
      </c>
      <c r="G12" s="36">
        <v>12</v>
      </c>
      <c r="H12" s="10">
        <v>193.398</v>
      </c>
      <c r="I12" s="10">
        <v>0</v>
      </c>
      <c r="J12" s="10">
        <v>0</v>
      </c>
      <c r="K12" s="10"/>
      <c r="L12" s="10"/>
      <c r="M12" s="10"/>
      <c r="N12" s="10"/>
    </row>
    <row r="13" spans="6:14" ht="22.5" customHeight="1" thickBot="1" x14ac:dyDescent="0.3">
      <c r="F13" s="4" t="s">
        <v>8</v>
      </c>
      <c r="G13" s="38">
        <v>6.2</v>
      </c>
      <c r="H13" s="11"/>
      <c r="I13" s="13">
        <v>82.805999999999997</v>
      </c>
      <c r="J13" s="11">
        <v>55</v>
      </c>
      <c r="K13" s="11"/>
      <c r="L13" s="10"/>
      <c r="M13" s="11"/>
      <c r="N13" s="10"/>
    </row>
    <row r="14" spans="6:14" ht="23.25" customHeight="1" thickBot="1" x14ac:dyDescent="0.3">
      <c r="F14" s="3" t="s">
        <v>10</v>
      </c>
      <c r="G14" s="10">
        <v>7.6</v>
      </c>
      <c r="H14" s="10">
        <v>91.28</v>
      </c>
      <c r="I14" s="10">
        <v>61.76</v>
      </c>
      <c r="J14" s="10">
        <v>34</v>
      </c>
      <c r="K14" s="10"/>
      <c r="L14" s="10"/>
      <c r="M14" s="10"/>
      <c r="N14" s="10"/>
    </row>
    <row r="15" spans="6:14" ht="23.25" customHeight="1" thickBot="1" x14ac:dyDescent="0.3">
      <c r="F15" s="4" t="s">
        <v>63</v>
      </c>
      <c r="G15" s="11">
        <v>18</v>
      </c>
      <c r="H15" s="11"/>
      <c r="I15" s="11"/>
      <c r="J15" s="10"/>
      <c r="K15" s="11"/>
      <c r="L15" s="11"/>
      <c r="M15" s="11"/>
      <c r="N15" s="11"/>
    </row>
    <row r="16" spans="6:14" ht="21.75" customHeight="1" thickBot="1" x14ac:dyDescent="0.3">
      <c r="F16" s="24" t="s">
        <v>12</v>
      </c>
      <c r="G16" s="10">
        <v>6</v>
      </c>
      <c r="H16" s="10">
        <v>44467</v>
      </c>
      <c r="I16" s="10">
        <v>8467</v>
      </c>
      <c r="J16" s="10">
        <v>1</v>
      </c>
      <c r="K16" s="10"/>
      <c r="L16" s="10"/>
      <c r="M16" s="10"/>
      <c r="N16" s="10"/>
    </row>
    <row r="17" spans="6:14" ht="19.5" thickBot="1" x14ac:dyDescent="0.3">
      <c r="F17" s="25" t="s">
        <v>13</v>
      </c>
      <c r="G17" s="35">
        <v>40</v>
      </c>
      <c r="H17" s="11">
        <v>101.762</v>
      </c>
      <c r="I17" s="11">
        <v>51.628999999999998</v>
      </c>
      <c r="J17" s="11" t="s">
        <v>203</v>
      </c>
      <c r="K17" s="11"/>
      <c r="L17" s="10"/>
      <c r="M17" s="11"/>
      <c r="N17" s="10"/>
    </row>
    <row r="18" spans="6:14" ht="22.5" customHeight="1" thickBot="1" x14ac:dyDescent="0.3">
      <c r="F18" s="3" t="s">
        <v>15</v>
      </c>
      <c r="G18" s="10">
        <v>14</v>
      </c>
      <c r="H18" s="10">
        <v>117802</v>
      </c>
      <c r="I18" s="10">
        <v>57802</v>
      </c>
      <c r="J18" s="10">
        <v>12</v>
      </c>
      <c r="K18" s="10"/>
      <c r="L18" s="10"/>
      <c r="M18" s="10"/>
      <c r="N18" s="10"/>
    </row>
    <row r="19" spans="6:14" ht="23.25" customHeight="1" thickBot="1" x14ac:dyDescent="0.3">
      <c r="F19" s="4" t="s">
        <v>16</v>
      </c>
      <c r="G19" s="11">
        <v>6</v>
      </c>
      <c r="H19" s="11"/>
      <c r="I19" s="11">
        <v>9840</v>
      </c>
      <c r="J19" s="11">
        <v>5</v>
      </c>
      <c r="K19" s="11"/>
      <c r="L19" s="10"/>
      <c r="M19" s="11"/>
      <c r="N19" s="10"/>
    </row>
  </sheetData>
  <mergeCells count="2">
    <mergeCell ref="H4:J4"/>
    <mergeCell ref="K8:L8"/>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20"/>
  <sheetViews>
    <sheetView topLeftCell="C4" workbookViewId="0">
      <selection activeCell="M13" sqref="M13"/>
    </sheetView>
  </sheetViews>
  <sheetFormatPr baseColWidth="10" defaultRowHeight="15" x14ac:dyDescent="0.25"/>
  <cols>
    <col min="5" max="5" width="5.42578125" customWidth="1"/>
    <col min="6" max="6" width="15.140625" customWidth="1"/>
    <col min="7" max="7" width="14.28515625" customWidth="1"/>
    <col min="8" max="8" width="14" customWidth="1"/>
    <col min="9" max="9" width="15.42578125" customWidth="1"/>
    <col min="10" max="10" width="15.28515625" customWidth="1"/>
  </cols>
  <sheetData>
    <row r="1" spans="6:14" ht="23.25" x14ac:dyDescent="0.35">
      <c r="H1" s="42" t="s">
        <v>198</v>
      </c>
      <c r="I1" s="42"/>
      <c r="J1" s="42"/>
    </row>
    <row r="4" spans="6:14" ht="23.25" x14ac:dyDescent="0.35">
      <c r="H4" s="253" t="s">
        <v>20</v>
      </c>
      <c r="I4" s="253"/>
      <c r="J4" s="253"/>
    </row>
    <row r="7" spans="6:14" ht="15.75" thickBot="1" x14ac:dyDescent="0.3"/>
    <row r="8" spans="6:14" ht="94.5" thickBot="1" x14ac:dyDescent="0.3">
      <c r="F8" s="16" t="s">
        <v>0</v>
      </c>
      <c r="G8" s="2" t="s">
        <v>1</v>
      </c>
      <c r="H8" s="2" t="s">
        <v>66</v>
      </c>
      <c r="I8" s="2" t="s">
        <v>64</v>
      </c>
      <c r="J8" s="31" t="s">
        <v>65</v>
      </c>
      <c r="K8" s="261" t="s">
        <v>174</v>
      </c>
      <c r="L8" s="261"/>
      <c r="M8" s="44" t="s">
        <v>175</v>
      </c>
      <c r="N8" s="44" t="s">
        <v>179</v>
      </c>
    </row>
    <row r="9" spans="6:14" ht="38.25" thickTop="1" x14ac:dyDescent="0.25">
      <c r="F9" s="28"/>
      <c r="G9" s="29"/>
      <c r="H9" s="29"/>
      <c r="I9" s="29"/>
      <c r="J9" s="32"/>
      <c r="K9" s="44" t="s">
        <v>177</v>
      </c>
      <c r="L9" s="44" t="s">
        <v>178</v>
      </c>
      <c r="M9" s="44"/>
      <c r="N9" s="34"/>
    </row>
    <row r="10" spans="6:14" ht="21.75" customHeight="1" thickBot="1" x14ac:dyDescent="0.3">
      <c r="F10" s="3" t="s">
        <v>5</v>
      </c>
      <c r="G10" s="36">
        <v>80</v>
      </c>
      <c r="H10" s="10">
        <v>0</v>
      </c>
      <c r="I10" s="10">
        <v>0</v>
      </c>
      <c r="J10" s="10">
        <v>0</v>
      </c>
      <c r="K10" s="10"/>
      <c r="L10" s="10"/>
      <c r="M10" s="10"/>
      <c r="N10" s="10"/>
    </row>
    <row r="11" spans="6:14" ht="19.5" thickBot="1" x14ac:dyDescent="0.3">
      <c r="F11" s="45" t="s">
        <v>6</v>
      </c>
      <c r="G11" s="11">
        <v>80</v>
      </c>
      <c r="H11" s="11"/>
      <c r="I11" s="17"/>
      <c r="J11" s="11">
        <v>0</v>
      </c>
      <c r="K11" s="11"/>
      <c r="L11" s="10"/>
      <c r="M11" s="11"/>
      <c r="N11" s="10"/>
    </row>
    <row r="12" spans="6:14" ht="19.5" thickBot="1" x14ac:dyDescent="0.3">
      <c r="F12" s="45" t="s">
        <v>197</v>
      </c>
      <c r="G12" s="11">
        <v>80</v>
      </c>
      <c r="H12" s="11">
        <v>0</v>
      </c>
      <c r="I12" s="17">
        <v>0</v>
      </c>
      <c r="J12" s="11">
        <v>0</v>
      </c>
      <c r="K12" s="11"/>
      <c r="L12" s="10"/>
      <c r="M12" s="11"/>
      <c r="N12" s="10"/>
    </row>
    <row r="13" spans="6:14" ht="20.25" customHeight="1" thickBot="1" x14ac:dyDescent="0.3">
      <c r="F13" s="3" t="s">
        <v>7</v>
      </c>
      <c r="G13" s="36">
        <v>12</v>
      </c>
      <c r="H13" s="10">
        <v>193</v>
      </c>
      <c r="I13" s="10">
        <v>0</v>
      </c>
      <c r="J13" s="10">
        <v>0</v>
      </c>
      <c r="K13" s="10"/>
      <c r="L13" s="10"/>
      <c r="M13" s="10"/>
      <c r="N13" s="10"/>
    </row>
    <row r="14" spans="6:14" ht="22.5" customHeight="1" thickBot="1" x14ac:dyDescent="0.3">
      <c r="F14" s="4" t="s">
        <v>8</v>
      </c>
      <c r="G14" s="38">
        <v>6.2</v>
      </c>
      <c r="H14" s="11"/>
      <c r="I14" s="13">
        <v>81</v>
      </c>
      <c r="J14" s="11">
        <v>53</v>
      </c>
      <c r="K14" s="11"/>
      <c r="L14" s="10"/>
      <c r="M14" s="11"/>
      <c r="N14" s="10"/>
    </row>
    <row r="15" spans="6:14" ht="23.25" customHeight="1" thickBot="1" x14ac:dyDescent="0.3">
      <c r="F15" s="3" t="s">
        <v>10</v>
      </c>
      <c r="G15" s="10">
        <v>7.6</v>
      </c>
      <c r="H15" s="10">
        <v>80.3</v>
      </c>
      <c r="I15" s="10">
        <v>50.84</v>
      </c>
      <c r="J15" s="10" t="s">
        <v>200</v>
      </c>
      <c r="K15" s="10"/>
      <c r="L15" s="10"/>
      <c r="M15" s="10"/>
      <c r="N15" s="10"/>
    </row>
    <row r="16" spans="6:14" ht="23.25" customHeight="1" thickBot="1" x14ac:dyDescent="0.3">
      <c r="F16" s="4" t="s">
        <v>63</v>
      </c>
      <c r="G16" s="11">
        <v>18</v>
      </c>
      <c r="H16" s="11">
        <v>0</v>
      </c>
      <c r="I16" s="11">
        <v>0</v>
      </c>
      <c r="J16" s="10">
        <v>0</v>
      </c>
      <c r="K16" s="11"/>
      <c r="L16" s="11"/>
      <c r="M16" s="11"/>
      <c r="N16" s="11"/>
    </row>
    <row r="17" spans="6:14" ht="21.75" customHeight="1" thickBot="1" x14ac:dyDescent="0.3">
      <c r="F17" s="24" t="s">
        <v>12</v>
      </c>
      <c r="G17" s="10">
        <v>18</v>
      </c>
      <c r="H17" s="10">
        <v>79.786000000000001</v>
      </c>
      <c r="I17" s="10">
        <v>43.78</v>
      </c>
      <c r="J17" s="10" t="s">
        <v>199</v>
      </c>
      <c r="K17" s="10"/>
      <c r="L17" s="10"/>
      <c r="M17" s="10"/>
      <c r="N17" s="10"/>
    </row>
    <row r="18" spans="6:14" ht="19.5" thickBot="1" x14ac:dyDescent="0.3">
      <c r="F18" s="25" t="s">
        <v>13</v>
      </c>
      <c r="G18" s="35">
        <v>40</v>
      </c>
      <c r="H18" s="11">
        <v>40.06</v>
      </c>
      <c r="I18" s="11">
        <v>0.4</v>
      </c>
      <c r="J18" s="11" t="s">
        <v>201</v>
      </c>
      <c r="K18" s="11"/>
      <c r="L18" s="10"/>
      <c r="M18" s="11"/>
      <c r="N18" s="10"/>
    </row>
    <row r="19" spans="6:14" ht="22.5" customHeight="1" thickBot="1" x14ac:dyDescent="0.3">
      <c r="F19" s="3" t="s">
        <v>15</v>
      </c>
      <c r="G19" s="10">
        <v>15</v>
      </c>
      <c r="H19" s="10">
        <v>103.633</v>
      </c>
      <c r="I19" s="10">
        <v>43.633000000000003</v>
      </c>
      <c r="J19" s="10">
        <v>9</v>
      </c>
      <c r="K19" s="10"/>
      <c r="L19" s="10"/>
      <c r="M19" s="10"/>
      <c r="N19" s="10"/>
    </row>
    <row r="20" spans="6:14" ht="23.25" customHeight="1" thickBot="1" x14ac:dyDescent="0.3">
      <c r="F20" s="4" t="s">
        <v>16</v>
      </c>
      <c r="G20" s="11">
        <v>3</v>
      </c>
      <c r="H20" s="11"/>
      <c r="I20" s="11">
        <v>8</v>
      </c>
      <c r="J20" s="11">
        <v>4</v>
      </c>
      <c r="K20" s="11"/>
      <c r="L20" s="10"/>
      <c r="M20" s="11"/>
      <c r="N20" s="10"/>
    </row>
  </sheetData>
  <mergeCells count="2">
    <mergeCell ref="H4:J4"/>
    <mergeCell ref="K8:L8"/>
  </mergeCell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21"/>
  <sheetViews>
    <sheetView topLeftCell="C7" workbookViewId="0">
      <selection activeCell="H23" sqref="H23"/>
    </sheetView>
  </sheetViews>
  <sheetFormatPr baseColWidth="10" defaultRowHeight="15" x14ac:dyDescent="0.25"/>
  <cols>
    <col min="5" max="5" width="5.42578125" customWidth="1"/>
    <col min="6" max="6" width="15.140625" customWidth="1"/>
    <col min="7" max="7" width="14.28515625" customWidth="1"/>
    <col min="8" max="8" width="14" customWidth="1"/>
    <col min="9" max="9" width="15.42578125" customWidth="1"/>
    <col min="10" max="10" width="15.28515625" customWidth="1"/>
  </cols>
  <sheetData>
    <row r="1" spans="6:14" ht="23.25" x14ac:dyDescent="0.35">
      <c r="H1" s="42" t="s">
        <v>198</v>
      </c>
      <c r="I1" s="42"/>
      <c r="J1" s="42"/>
    </row>
    <row r="4" spans="6:14" ht="23.25" x14ac:dyDescent="0.35">
      <c r="H4" s="253" t="s">
        <v>20</v>
      </c>
      <c r="I4" s="253"/>
      <c r="J4" s="253"/>
    </row>
    <row r="7" spans="6:14" ht="15.75" thickBot="1" x14ac:dyDescent="0.3"/>
    <row r="8" spans="6:14" ht="94.5" thickBot="1" x14ac:dyDescent="0.3">
      <c r="F8" s="16" t="s">
        <v>0</v>
      </c>
      <c r="G8" s="2" t="s">
        <v>1</v>
      </c>
      <c r="H8" s="2" t="s">
        <v>66</v>
      </c>
      <c r="I8" s="2" t="s">
        <v>64</v>
      </c>
      <c r="J8" s="31" t="s">
        <v>65</v>
      </c>
      <c r="K8" s="261" t="s">
        <v>174</v>
      </c>
      <c r="L8" s="261"/>
      <c r="M8" s="46" t="s">
        <v>175</v>
      </c>
      <c r="N8" s="46" t="s">
        <v>179</v>
      </c>
    </row>
    <row r="9" spans="6:14" ht="38.25" thickTop="1" x14ac:dyDescent="0.25">
      <c r="F9" s="28"/>
      <c r="G9" s="29"/>
      <c r="H9" s="29"/>
      <c r="I9" s="29"/>
      <c r="J9" s="32"/>
      <c r="K9" s="46" t="s">
        <v>177</v>
      </c>
      <c r="L9" s="46" t="s">
        <v>178</v>
      </c>
      <c r="M9" s="46"/>
      <c r="N9" s="34"/>
    </row>
    <row r="10" spans="6:14" ht="21.75" customHeight="1" thickBot="1" x14ac:dyDescent="0.3">
      <c r="F10" s="3" t="s">
        <v>5</v>
      </c>
      <c r="G10" s="36">
        <v>40</v>
      </c>
      <c r="H10" s="10">
        <v>0</v>
      </c>
      <c r="I10" s="10">
        <v>10</v>
      </c>
      <c r="J10" s="10">
        <v>1</v>
      </c>
      <c r="K10" s="10"/>
      <c r="L10" s="10"/>
      <c r="M10" s="10"/>
      <c r="N10" s="10"/>
    </row>
    <row r="11" spans="6:14" ht="19.5" thickBot="1" x14ac:dyDescent="0.3">
      <c r="F11" s="45" t="s">
        <v>202</v>
      </c>
      <c r="G11" s="11">
        <v>80</v>
      </c>
      <c r="H11" s="11"/>
      <c r="I11" s="17"/>
      <c r="J11" s="11">
        <v>9</v>
      </c>
      <c r="K11" s="11"/>
      <c r="L11" s="10"/>
      <c r="M11" s="11"/>
      <c r="N11" s="10"/>
    </row>
    <row r="12" spans="6:14" ht="19.5" thickBot="1" x14ac:dyDescent="0.3">
      <c r="F12" s="45" t="s">
        <v>197</v>
      </c>
      <c r="G12" s="11">
        <v>80</v>
      </c>
      <c r="H12" s="11">
        <v>0</v>
      </c>
      <c r="I12" s="17">
        <v>0</v>
      </c>
      <c r="J12" s="11">
        <v>0</v>
      </c>
      <c r="K12" s="11"/>
      <c r="L12" s="10"/>
      <c r="M12" s="11"/>
      <c r="N12" s="10"/>
    </row>
    <row r="13" spans="6:14" ht="19.5" thickBot="1" x14ac:dyDescent="0.3">
      <c r="F13" s="3" t="s">
        <v>7</v>
      </c>
      <c r="G13" s="11">
        <v>12</v>
      </c>
      <c r="H13" s="11"/>
      <c r="I13" s="17">
        <v>40</v>
      </c>
      <c r="J13" s="11">
        <v>15</v>
      </c>
      <c r="K13" s="11"/>
      <c r="L13" s="10"/>
      <c r="M13" s="11"/>
      <c r="N13" s="10"/>
    </row>
    <row r="14" spans="6:14" ht="20.25" customHeight="1" thickBot="1" x14ac:dyDescent="0.3">
      <c r="F14" s="3" t="s">
        <v>7</v>
      </c>
      <c r="G14" s="36">
        <v>12</v>
      </c>
      <c r="H14" s="10"/>
      <c r="I14" s="10">
        <v>0</v>
      </c>
      <c r="J14" s="10">
        <v>0</v>
      </c>
      <c r="K14" s="10"/>
      <c r="L14" s="10"/>
      <c r="M14" s="10"/>
      <c r="N14" s="10"/>
    </row>
    <row r="15" spans="6:14" ht="22.5" customHeight="1" thickBot="1" x14ac:dyDescent="0.3">
      <c r="F15" s="4" t="s">
        <v>8</v>
      </c>
      <c r="G15" s="38">
        <v>6.2</v>
      </c>
      <c r="H15" s="11"/>
      <c r="I15" s="13">
        <v>60.06</v>
      </c>
      <c r="J15" s="11">
        <v>40</v>
      </c>
      <c r="K15" s="11"/>
      <c r="L15" s="10"/>
      <c r="M15" s="11"/>
      <c r="N15" s="10"/>
    </row>
    <row r="16" spans="6:14" ht="23.25" customHeight="1" thickBot="1" x14ac:dyDescent="0.3">
      <c r="F16" s="3" t="s">
        <v>10</v>
      </c>
      <c r="G16" s="10">
        <v>7.6</v>
      </c>
      <c r="H16" s="10">
        <v>74.197000000000003</v>
      </c>
      <c r="I16" s="10">
        <v>44.197000000000003</v>
      </c>
      <c r="J16" s="10">
        <v>24</v>
      </c>
      <c r="K16" s="10"/>
      <c r="L16" s="10"/>
      <c r="M16" s="10"/>
      <c r="N16" s="10"/>
    </row>
    <row r="17" spans="6:14" ht="23.25" customHeight="1" thickBot="1" x14ac:dyDescent="0.3">
      <c r="F17" s="4" t="s">
        <v>63</v>
      </c>
      <c r="G17" s="11">
        <v>18</v>
      </c>
      <c r="H17" s="11">
        <v>0</v>
      </c>
      <c r="I17" s="11">
        <v>0</v>
      </c>
      <c r="J17" s="10">
        <v>0</v>
      </c>
      <c r="K17" s="11"/>
      <c r="L17" s="11"/>
      <c r="M17" s="11"/>
      <c r="N17" s="11"/>
    </row>
    <row r="18" spans="6:14" ht="21.75" customHeight="1" thickBot="1" x14ac:dyDescent="0.3">
      <c r="F18" s="24" t="s">
        <v>12</v>
      </c>
      <c r="G18" s="10">
        <v>18</v>
      </c>
      <c r="H18" s="10">
        <v>82.564999999999998</v>
      </c>
      <c r="I18" s="10">
        <v>46.564999999999998</v>
      </c>
      <c r="J18" s="10">
        <v>11.5</v>
      </c>
      <c r="K18" s="10"/>
      <c r="L18" s="10"/>
      <c r="M18" s="10"/>
      <c r="N18" s="10"/>
    </row>
    <row r="19" spans="6:14" ht="19.5" thickBot="1" x14ac:dyDescent="0.3">
      <c r="F19" s="25" t="s">
        <v>13</v>
      </c>
      <c r="G19" s="35">
        <v>40</v>
      </c>
      <c r="H19" s="11"/>
      <c r="I19" s="11">
        <v>11.734999999999999</v>
      </c>
      <c r="J19" s="11">
        <v>1</v>
      </c>
      <c r="K19" s="11"/>
      <c r="L19" s="10"/>
      <c r="M19" s="11"/>
      <c r="N19" s="10"/>
    </row>
    <row r="20" spans="6:14" ht="22.5" customHeight="1" thickBot="1" x14ac:dyDescent="0.3">
      <c r="F20" s="3" t="s">
        <v>15</v>
      </c>
      <c r="G20" s="10">
        <v>15</v>
      </c>
      <c r="H20" s="10">
        <v>91.001000000000005</v>
      </c>
      <c r="I20" s="10">
        <v>31.001000000000001</v>
      </c>
      <c r="J20" s="10">
        <v>6</v>
      </c>
      <c r="K20" s="10"/>
      <c r="L20" s="10"/>
      <c r="M20" s="10"/>
      <c r="N20" s="10"/>
    </row>
    <row r="21" spans="6:14" ht="23.25" customHeight="1" thickBot="1" x14ac:dyDescent="0.3">
      <c r="F21" s="4" t="s">
        <v>16</v>
      </c>
      <c r="G21" s="11">
        <v>3</v>
      </c>
      <c r="H21" s="11"/>
      <c r="I21" s="11">
        <v>6.8</v>
      </c>
      <c r="J21" s="11">
        <v>6</v>
      </c>
      <c r="K21" s="11"/>
      <c r="L21" s="10"/>
      <c r="M21" s="11"/>
      <c r="N21" s="10"/>
    </row>
  </sheetData>
  <mergeCells count="2">
    <mergeCell ref="H4:J4"/>
    <mergeCell ref="K8:L8"/>
  </mergeCell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M20"/>
  <sheetViews>
    <sheetView topLeftCell="A10" workbookViewId="0">
      <selection activeCell="D6" sqref="D6:N22"/>
    </sheetView>
  </sheetViews>
  <sheetFormatPr baseColWidth="10" defaultRowHeight="15" x14ac:dyDescent="0.25"/>
  <cols>
    <col min="5" max="5" width="15.140625" customWidth="1"/>
    <col min="6" max="6" width="14.42578125" customWidth="1"/>
    <col min="7" max="7" width="13.140625" customWidth="1"/>
    <col min="8" max="8" width="13.85546875" customWidth="1"/>
    <col min="9" max="9" width="10.140625" customWidth="1"/>
  </cols>
  <sheetData>
    <row r="1" spans="5:13" ht="23.25" x14ac:dyDescent="0.35">
      <c r="G1" s="42" t="s">
        <v>204</v>
      </c>
      <c r="H1" s="42"/>
      <c r="I1" s="42"/>
    </row>
    <row r="4" spans="5:13" ht="23.25" x14ac:dyDescent="0.35">
      <c r="G4" s="253" t="s">
        <v>20</v>
      </c>
      <c r="H4" s="253"/>
      <c r="I4" s="253"/>
    </row>
    <row r="6" spans="5:13" ht="15.75" thickBot="1" x14ac:dyDescent="0.3"/>
    <row r="7" spans="5:13" ht="94.5" thickBot="1" x14ac:dyDescent="0.3">
      <c r="E7" s="16" t="s">
        <v>0</v>
      </c>
      <c r="F7" s="2" t="s">
        <v>1</v>
      </c>
      <c r="G7" s="2" t="s">
        <v>66</v>
      </c>
      <c r="H7" s="2" t="s">
        <v>64</v>
      </c>
      <c r="I7" s="31" t="s">
        <v>65</v>
      </c>
      <c r="J7" s="261" t="s">
        <v>174</v>
      </c>
      <c r="K7" s="261"/>
      <c r="L7" s="46" t="s">
        <v>175</v>
      </c>
      <c r="M7" s="46" t="s">
        <v>179</v>
      </c>
    </row>
    <row r="8" spans="5:13" ht="38.25" thickTop="1" x14ac:dyDescent="0.25">
      <c r="E8" s="28"/>
      <c r="F8" s="29"/>
      <c r="G8" s="29"/>
      <c r="H8" s="29"/>
      <c r="I8" s="32"/>
      <c r="J8" s="46" t="s">
        <v>177</v>
      </c>
      <c r="K8" s="46" t="s">
        <v>178</v>
      </c>
      <c r="L8" s="46"/>
      <c r="M8" s="34"/>
    </row>
    <row r="9" spans="5:13" ht="27" customHeight="1" thickBot="1" x14ac:dyDescent="0.3">
      <c r="E9" s="3" t="s">
        <v>5</v>
      </c>
      <c r="F9" s="36">
        <v>80</v>
      </c>
      <c r="G9" s="10">
        <v>65</v>
      </c>
      <c r="H9" s="10">
        <v>25</v>
      </c>
      <c r="I9" s="10">
        <v>1</v>
      </c>
      <c r="J9" s="10"/>
      <c r="K9" s="10"/>
      <c r="L9" s="10"/>
      <c r="M9" s="10"/>
    </row>
    <row r="10" spans="5:13" ht="24" customHeight="1" thickBot="1" x14ac:dyDescent="0.3">
      <c r="E10" s="45" t="s">
        <v>202</v>
      </c>
      <c r="F10" s="11">
        <v>80</v>
      </c>
      <c r="G10" s="11">
        <v>744.11300000000006</v>
      </c>
      <c r="H10" s="17">
        <v>44.113</v>
      </c>
      <c r="I10" s="11">
        <v>2</v>
      </c>
      <c r="J10" s="11"/>
      <c r="K10" s="10"/>
      <c r="L10" s="11"/>
      <c r="M10" s="10"/>
    </row>
    <row r="11" spans="5:13" ht="21.75" customHeight="1" thickBot="1" x14ac:dyDescent="0.3">
      <c r="E11" s="45" t="s">
        <v>197</v>
      </c>
      <c r="F11" s="11">
        <v>80</v>
      </c>
      <c r="G11" s="11">
        <v>105</v>
      </c>
      <c r="H11" s="17">
        <v>55</v>
      </c>
      <c r="I11" s="11">
        <v>2</v>
      </c>
      <c r="J11" s="11"/>
      <c r="K11" s="10"/>
      <c r="L11" s="11"/>
      <c r="M11" s="10"/>
    </row>
    <row r="12" spans="5:13" ht="24" customHeight="1" thickBot="1" x14ac:dyDescent="0.3">
      <c r="E12" s="3" t="s">
        <v>7</v>
      </c>
      <c r="F12" s="11">
        <v>12</v>
      </c>
      <c r="G12" s="11">
        <v>0</v>
      </c>
      <c r="H12" s="17">
        <v>0</v>
      </c>
      <c r="I12" s="11">
        <v>0</v>
      </c>
      <c r="J12" s="11"/>
      <c r="K12" s="10"/>
      <c r="L12" s="11"/>
      <c r="M12" s="10"/>
    </row>
    <row r="13" spans="5:13" ht="24" customHeight="1" thickBot="1" x14ac:dyDescent="0.3">
      <c r="E13" s="3" t="s">
        <v>205</v>
      </c>
      <c r="F13" s="36">
        <v>12</v>
      </c>
      <c r="G13" s="10">
        <v>73.808999999999997</v>
      </c>
      <c r="H13" s="10">
        <v>48.808999999999997</v>
      </c>
      <c r="I13" s="10">
        <v>16</v>
      </c>
      <c r="J13" s="10"/>
      <c r="K13" s="10"/>
      <c r="L13" s="10"/>
      <c r="M13" s="10"/>
    </row>
    <row r="14" spans="5:13" ht="23.25" customHeight="1" thickBot="1" x14ac:dyDescent="0.3">
      <c r="E14" s="4" t="s">
        <v>8</v>
      </c>
      <c r="F14" s="38">
        <v>6.2</v>
      </c>
      <c r="G14" s="11"/>
      <c r="H14" s="13">
        <v>54.960999999999999</v>
      </c>
      <c r="I14" s="11">
        <v>36</v>
      </c>
      <c r="J14" s="11"/>
      <c r="K14" s="10"/>
      <c r="L14" s="11"/>
      <c r="M14" s="10"/>
    </row>
    <row r="15" spans="5:13" ht="27.75" customHeight="1" thickBot="1" x14ac:dyDescent="0.3">
      <c r="E15" s="3" t="s">
        <v>10</v>
      </c>
      <c r="F15" s="10">
        <v>7.6</v>
      </c>
      <c r="G15" s="10">
        <v>69.325000000000003</v>
      </c>
      <c r="H15" s="10">
        <v>39.805</v>
      </c>
      <c r="I15" s="10">
        <v>22</v>
      </c>
      <c r="J15" s="10"/>
      <c r="K15" s="10"/>
      <c r="L15" s="10"/>
      <c r="M15" s="10"/>
    </row>
    <row r="16" spans="5:13" ht="27.75" customHeight="1" thickBot="1" x14ac:dyDescent="0.3">
      <c r="E16" s="4" t="s">
        <v>63</v>
      </c>
      <c r="F16" s="11">
        <v>18</v>
      </c>
      <c r="G16" s="11">
        <v>235.34</v>
      </c>
      <c r="H16" s="11">
        <v>60.34</v>
      </c>
      <c r="I16" s="11">
        <v>14.9</v>
      </c>
      <c r="J16" s="11"/>
      <c r="K16" s="11"/>
      <c r="L16" s="11"/>
      <c r="M16" s="11"/>
    </row>
    <row r="17" spans="5:13" ht="24.75" customHeight="1" thickBot="1" x14ac:dyDescent="0.3">
      <c r="E17" s="24" t="s">
        <v>12</v>
      </c>
      <c r="F17" s="10">
        <v>18</v>
      </c>
      <c r="G17" s="10">
        <v>99.447999999999993</v>
      </c>
      <c r="H17" s="10">
        <v>63.448</v>
      </c>
      <c r="I17" s="11">
        <v>15.67</v>
      </c>
      <c r="J17" s="10"/>
      <c r="K17" s="10"/>
      <c r="L17" s="10"/>
      <c r="M17" s="10"/>
    </row>
    <row r="18" spans="5:13" ht="19.5" thickBot="1" x14ac:dyDescent="0.3">
      <c r="E18" s="25" t="s">
        <v>13</v>
      </c>
      <c r="F18" s="35">
        <v>40</v>
      </c>
      <c r="G18" s="11"/>
      <c r="H18" s="11">
        <v>51.122999999999998</v>
      </c>
      <c r="I18" s="11" t="s">
        <v>206</v>
      </c>
      <c r="J18" s="11"/>
      <c r="K18" s="10"/>
      <c r="L18" s="11"/>
      <c r="M18" s="10"/>
    </row>
    <row r="19" spans="5:13" ht="27" customHeight="1" thickBot="1" x14ac:dyDescent="0.3">
      <c r="E19" s="3" t="s">
        <v>15</v>
      </c>
      <c r="F19" s="10">
        <v>15</v>
      </c>
      <c r="G19" s="10">
        <v>102.83799999999999</v>
      </c>
      <c r="H19" s="10">
        <v>42.838000000000001</v>
      </c>
      <c r="I19" s="10">
        <v>9</v>
      </c>
      <c r="J19" s="10"/>
      <c r="K19" s="10"/>
      <c r="L19" s="10"/>
      <c r="M19" s="10"/>
    </row>
    <row r="20" spans="5:13" ht="24.75" customHeight="1" thickBot="1" x14ac:dyDescent="0.3">
      <c r="E20" s="4" t="s">
        <v>16</v>
      </c>
      <c r="F20" s="11">
        <v>3</v>
      </c>
      <c r="G20" s="11">
        <v>4</v>
      </c>
      <c r="H20" s="11">
        <v>4</v>
      </c>
      <c r="I20" s="11">
        <v>4</v>
      </c>
      <c r="J20" s="11"/>
      <c r="K20" s="10"/>
      <c r="L20" s="11"/>
      <c r="M20" s="10"/>
    </row>
  </sheetData>
  <mergeCells count="2">
    <mergeCell ref="G4:I4"/>
    <mergeCell ref="J7:K7"/>
  </mergeCell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20"/>
  <sheetViews>
    <sheetView workbookViewId="0">
      <selection activeCell="N20" sqref="N20"/>
    </sheetView>
  </sheetViews>
  <sheetFormatPr baseColWidth="10" defaultRowHeight="15" x14ac:dyDescent="0.25"/>
  <cols>
    <col min="6" max="6" width="14.7109375" customWidth="1"/>
    <col min="7" max="7" width="15" customWidth="1"/>
    <col min="8" max="8" width="13.5703125" customWidth="1"/>
    <col min="9" max="9" width="13" customWidth="1"/>
    <col min="10" max="10" width="13.7109375" customWidth="1"/>
  </cols>
  <sheetData>
    <row r="1" spans="6:14" ht="23.25" x14ac:dyDescent="0.35">
      <c r="G1" s="42" t="s">
        <v>207</v>
      </c>
      <c r="H1" s="42"/>
      <c r="I1" s="42"/>
    </row>
    <row r="4" spans="6:14" ht="23.25" x14ac:dyDescent="0.35">
      <c r="G4" s="253" t="s">
        <v>38</v>
      </c>
      <c r="H4" s="253"/>
      <c r="I4" s="253"/>
    </row>
    <row r="6" spans="6:14" ht="15.75" thickBot="1" x14ac:dyDescent="0.3"/>
    <row r="7" spans="6:14" ht="94.5" thickBot="1" x14ac:dyDescent="0.3">
      <c r="F7" s="16" t="s">
        <v>0</v>
      </c>
      <c r="G7" s="2" t="s">
        <v>1</v>
      </c>
      <c r="H7" s="2" t="s">
        <v>66</v>
      </c>
      <c r="I7" s="2" t="s">
        <v>64</v>
      </c>
      <c r="J7" s="31" t="s">
        <v>65</v>
      </c>
      <c r="K7" s="261" t="s">
        <v>174</v>
      </c>
      <c r="L7" s="261"/>
      <c r="M7" s="46" t="s">
        <v>175</v>
      </c>
      <c r="N7" s="46" t="s">
        <v>179</v>
      </c>
    </row>
    <row r="8" spans="6:14" ht="38.25" thickTop="1" x14ac:dyDescent="0.25">
      <c r="F8" s="28"/>
      <c r="G8" s="29"/>
      <c r="H8" s="29"/>
      <c r="I8" s="29"/>
      <c r="J8" s="32"/>
      <c r="K8" s="46" t="s">
        <v>177</v>
      </c>
      <c r="L8" s="46" t="s">
        <v>178</v>
      </c>
      <c r="M8" s="46"/>
      <c r="N8" s="34"/>
    </row>
    <row r="9" spans="6:14" ht="23.25" customHeight="1" thickBot="1" x14ac:dyDescent="0.3">
      <c r="F9" s="3" t="s">
        <v>5</v>
      </c>
      <c r="G9" s="36">
        <v>80</v>
      </c>
      <c r="H9" s="10">
        <v>65</v>
      </c>
      <c r="I9" s="10">
        <v>0</v>
      </c>
      <c r="J9" s="10">
        <v>0</v>
      </c>
      <c r="K9" s="10"/>
      <c r="L9" s="10"/>
      <c r="M9" s="10"/>
      <c r="N9" s="10"/>
    </row>
    <row r="10" spans="6:14" ht="27.75" customHeight="1" thickBot="1" x14ac:dyDescent="0.3">
      <c r="F10" s="45" t="s">
        <v>202</v>
      </c>
      <c r="G10" s="11">
        <v>80</v>
      </c>
      <c r="H10" s="11">
        <v>1475</v>
      </c>
      <c r="I10" s="17">
        <v>775.57</v>
      </c>
      <c r="J10" s="11">
        <v>44</v>
      </c>
      <c r="K10" s="11"/>
      <c r="L10" s="10"/>
      <c r="M10" s="11"/>
      <c r="N10" s="10"/>
    </row>
    <row r="11" spans="6:14" ht="26.25" customHeight="1" thickBot="1" x14ac:dyDescent="0.3">
      <c r="F11" s="45" t="s">
        <v>197</v>
      </c>
      <c r="G11" s="11">
        <v>80</v>
      </c>
      <c r="H11" s="11">
        <v>0</v>
      </c>
      <c r="I11" s="17">
        <v>0</v>
      </c>
      <c r="J11" s="11">
        <v>0</v>
      </c>
      <c r="K11" s="11"/>
      <c r="L11" s="10"/>
      <c r="M11" s="11"/>
      <c r="N11" s="10"/>
    </row>
    <row r="12" spans="6:14" ht="25.5" customHeight="1" thickBot="1" x14ac:dyDescent="0.3">
      <c r="F12" s="3" t="s">
        <v>7</v>
      </c>
      <c r="G12" s="11">
        <v>12</v>
      </c>
      <c r="H12" s="11">
        <v>0</v>
      </c>
      <c r="I12" s="17">
        <v>0</v>
      </c>
      <c r="J12" s="11">
        <v>0</v>
      </c>
      <c r="K12" s="11"/>
      <c r="L12" s="10"/>
      <c r="M12" s="11"/>
      <c r="N12" s="10"/>
    </row>
    <row r="13" spans="6:14" ht="22.5" customHeight="1" thickBot="1" x14ac:dyDescent="0.3">
      <c r="F13" s="3" t="s">
        <v>205</v>
      </c>
      <c r="G13" s="36">
        <v>12</v>
      </c>
      <c r="H13" s="10">
        <v>81.313999999999993</v>
      </c>
      <c r="I13" s="10">
        <v>53.314</v>
      </c>
      <c r="J13" s="10">
        <v>18</v>
      </c>
      <c r="K13" s="10"/>
      <c r="L13" s="10"/>
      <c r="M13" s="10"/>
      <c r="N13" s="10"/>
    </row>
    <row r="14" spans="6:14" ht="21" customHeight="1" thickBot="1" x14ac:dyDescent="0.3">
      <c r="F14" s="4" t="s">
        <v>8</v>
      </c>
      <c r="G14" s="38">
        <v>7.6</v>
      </c>
      <c r="H14" s="11">
        <v>73</v>
      </c>
      <c r="I14" s="13">
        <v>43</v>
      </c>
      <c r="J14" s="11">
        <v>30</v>
      </c>
      <c r="K14" s="11"/>
      <c r="L14" s="10"/>
      <c r="M14" s="11"/>
      <c r="N14" s="10"/>
    </row>
    <row r="15" spans="6:14" ht="23.25" customHeight="1" thickBot="1" x14ac:dyDescent="0.3">
      <c r="F15" s="3" t="s">
        <v>10</v>
      </c>
      <c r="G15" s="10">
        <v>9</v>
      </c>
      <c r="H15" s="10">
        <v>53.762999999999998</v>
      </c>
      <c r="I15" s="10">
        <v>24.242999999999999</v>
      </c>
      <c r="J15" s="10">
        <v>16</v>
      </c>
      <c r="K15" s="10"/>
      <c r="L15" s="10"/>
      <c r="M15" s="10"/>
      <c r="N15" s="10"/>
    </row>
    <row r="16" spans="6:14" ht="24.75" customHeight="1" thickBot="1" x14ac:dyDescent="0.3">
      <c r="F16" s="4" t="s">
        <v>63</v>
      </c>
      <c r="G16" s="11">
        <v>18</v>
      </c>
      <c r="H16" s="11">
        <v>264.92</v>
      </c>
      <c r="I16" s="11">
        <v>89.92</v>
      </c>
      <c r="J16" s="11">
        <v>22</v>
      </c>
      <c r="K16" s="11"/>
      <c r="L16" s="11"/>
      <c r="M16" s="11"/>
      <c r="N16" s="11"/>
    </row>
    <row r="17" spans="6:14" ht="21.75" customHeight="1" thickBot="1" x14ac:dyDescent="0.3">
      <c r="F17" s="24" t="s">
        <v>12</v>
      </c>
      <c r="G17" s="10">
        <v>18</v>
      </c>
      <c r="H17" s="10">
        <v>118.99</v>
      </c>
      <c r="I17" s="10">
        <v>82.99</v>
      </c>
      <c r="J17" s="11">
        <v>20.49</v>
      </c>
      <c r="K17" s="10"/>
      <c r="L17" s="10"/>
      <c r="M17" s="10"/>
      <c r="N17" s="10"/>
    </row>
    <row r="18" spans="6:14" ht="21.75" customHeight="1" thickBot="1" x14ac:dyDescent="0.3">
      <c r="F18" s="25" t="s">
        <v>13</v>
      </c>
      <c r="G18" s="35">
        <v>40</v>
      </c>
      <c r="H18" s="11">
        <v>106.955</v>
      </c>
      <c r="I18" s="11">
        <v>33.225000000000001</v>
      </c>
      <c r="J18" s="11">
        <v>2.46</v>
      </c>
      <c r="K18" s="11"/>
      <c r="L18" s="10"/>
      <c r="M18" s="11"/>
      <c r="N18" s="10"/>
    </row>
    <row r="19" spans="6:14" ht="22.5" customHeight="1" thickBot="1" x14ac:dyDescent="0.3">
      <c r="F19" s="3" t="s">
        <v>15</v>
      </c>
      <c r="G19" s="10">
        <v>15</v>
      </c>
      <c r="H19" s="10">
        <v>109.82899999999999</v>
      </c>
      <c r="I19" s="10">
        <v>49.829000000000001</v>
      </c>
      <c r="J19" s="10">
        <v>10</v>
      </c>
      <c r="K19" s="10"/>
      <c r="L19" s="10"/>
      <c r="M19" s="10"/>
      <c r="N19" s="10"/>
    </row>
    <row r="20" spans="6:14" ht="27" customHeight="1" thickBot="1" x14ac:dyDescent="0.3">
      <c r="F20" s="4" t="s">
        <v>16</v>
      </c>
      <c r="G20" s="11">
        <v>6</v>
      </c>
      <c r="H20" s="11"/>
      <c r="I20" s="11">
        <v>22.41</v>
      </c>
      <c r="J20" s="11">
        <v>11</v>
      </c>
      <c r="K20" s="11"/>
      <c r="L20" s="10"/>
      <c r="M20" s="11"/>
      <c r="N20" s="10"/>
    </row>
  </sheetData>
  <mergeCells count="2">
    <mergeCell ref="G4:I4"/>
    <mergeCell ref="K7:L7"/>
  </mergeCell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20"/>
  <sheetViews>
    <sheetView topLeftCell="B7" workbookViewId="0">
      <selection activeCell="O13" sqref="O13"/>
    </sheetView>
  </sheetViews>
  <sheetFormatPr baseColWidth="10" defaultRowHeight="15" x14ac:dyDescent="0.25"/>
  <cols>
    <col min="6" max="6" width="14.7109375" customWidth="1"/>
    <col min="7" max="7" width="15" customWidth="1"/>
    <col min="8" max="8" width="13.5703125" customWidth="1"/>
    <col min="9" max="9" width="13" customWidth="1"/>
    <col min="10" max="10" width="13.7109375" customWidth="1"/>
  </cols>
  <sheetData>
    <row r="1" spans="6:14" ht="23.25" x14ac:dyDescent="0.35">
      <c r="G1" s="42" t="s">
        <v>208</v>
      </c>
      <c r="H1" s="42"/>
      <c r="I1" s="42"/>
    </row>
    <row r="4" spans="6:14" ht="23.25" x14ac:dyDescent="0.35">
      <c r="G4" s="253" t="s">
        <v>20</v>
      </c>
      <c r="H4" s="253"/>
      <c r="I4" s="253"/>
    </row>
    <row r="6" spans="6:14" ht="15.75" thickBot="1" x14ac:dyDescent="0.3"/>
    <row r="7" spans="6:14" ht="94.5" thickBot="1" x14ac:dyDescent="0.3">
      <c r="F7" s="16" t="s">
        <v>0</v>
      </c>
      <c r="G7" s="2" t="s">
        <v>1</v>
      </c>
      <c r="H7" s="2" t="s">
        <v>66</v>
      </c>
      <c r="I7" s="2" t="s">
        <v>64</v>
      </c>
      <c r="J7" s="31" t="s">
        <v>65</v>
      </c>
      <c r="K7" s="261" t="s">
        <v>174</v>
      </c>
      <c r="L7" s="261"/>
      <c r="M7" s="47" t="s">
        <v>175</v>
      </c>
      <c r="N7" s="47" t="s">
        <v>179</v>
      </c>
    </row>
    <row r="8" spans="6:14" ht="38.25" thickTop="1" x14ac:dyDescent="0.25">
      <c r="F8" s="28"/>
      <c r="G8" s="29"/>
      <c r="H8" s="29"/>
      <c r="I8" s="29"/>
      <c r="J8" s="32"/>
      <c r="K8" s="47" t="s">
        <v>177</v>
      </c>
      <c r="L8" s="47" t="s">
        <v>178</v>
      </c>
      <c r="M8" s="47"/>
      <c r="N8" s="34"/>
    </row>
    <row r="9" spans="6:14" ht="23.25" customHeight="1" thickBot="1" x14ac:dyDescent="0.3">
      <c r="F9" s="3" t="s">
        <v>5</v>
      </c>
      <c r="G9" s="36">
        <v>80</v>
      </c>
      <c r="H9" s="10">
        <v>65</v>
      </c>
      <c r="I9" s="10">
        <v>0</v>
      </c>
      <c r="J9" s="10">
        <v>0</v>
      </c>
      <c r="K9" s="10"/>
      <c r="L9" s="10"/>
      <c r="M9" s="10"/>
      <c r="N9" s="10"/>
    </row>
    <row r="10" spans="6:14" ht="27.75" customHeight="1" thickBot="1" x14ac:dyDescent="0.3">
      <c r="F10" s="45" t="s">
        <v>202</v>
      </c>
      <c r="G10" s="11">
        <v>80</v>
      </c>
      <c r="H10" s="11">
        <v>1284</v>
      </c>
      <c r="I10" s="17">
        <v>584</v>
      </c>
      <c r="J10" s="11">
        <v>34</v>
      </c>
      <c r="K10" s="11"/>
      <c r="L10" s="10"/>
      <c r="M10" s="11"/>
      <c r="N10" s="10"/>
    </row>
    <row r="11" spans="6:14" ht="26.25" customHeight="1" thickBot="1" x14ac:dyDescent="0.3">
      <c r="F11" s="45" t="s">
        <v>197</v>
      </c>
      <c r="G11" s="11">
        <v>80</v>
      </c>
      <c r="H11" s="11">
        <v>0</v>
      </c>
      <c r="I11" s="17">
        <v>0</v>
      </c>
      <c r="J11" s="11">
        <v>0</v>
      </c>
      <c r="K11" s="11"/>
      <c r="L11" s="10"/>
      <c r="M11" s="11"/>
      <c r="N11" s="10"/>
    </row>
    <row r="12" spans="6:14" ht="25.5" customHeight="1" thickBot="1" x14ac:dyDescent="0.3">
      <c r="F12" s="3" t="s">
        <v>7</v>
      </c>
      <c r="G12" s="11">
        <v>12</v>
      </c>
      <c r="H12" s="11">
        <v>0</v>
      </c>
      <c r="I12" s="17">
        <v>0</v>
      </c>
      <c r="J12" s="11">
        <v>0</v>
      </c>
      <c r="K12" s="11"/>
      <c r="L12" s="10"/>
      <c r="M12" s="11"/>
      <c r="N12" s="10"/>
    </row>
    <row r="13" spans="6:14" ht="22.5" customHeight="1" thickBot="1" x14ac:dyDescent="0.3">
      <c r="F13" s="3" t="s">
        <v>205</v>
      </c>
      <c r="G13" s="36">
        <v>12</v>
      </c>
      <c r="H13" s="10">
        <v>69.69</v>
      </c>
      <c r="I13" s="10">
        <v>44.69</v>
      </c>
      <c r="J13" s="10">
        <v>14</v>
      </c>
      <c r="K13" s="10"/>
      <c r="L13" s="10"/>
      <c r="M13" s="10"/>
      <c r="N13" s="10"/>
    </row>
    <row r="14" spans="6:14" ht="21" customHeight="1" thickBot="1" x14ac:dyDescent="0.3">
      <c r="F14" s="4" t="s">
        <v>8</v>
      </c>
      <c r="G14" s="38">
        <v>7.6</v>
      </c>
      <c r="H14" s="11">
        <v>82</v>
      </c>
      <c r="I14" s="13">
        <v>63</v>
      </c>
      <c r="J14" s="11">
        <v>40</v>
      </c>
      <c r="K14" s="11"/>
      <c r="L14" s="10"/>
      <c r="M14" s="11"/>
      <c r="N14" s="10"/>
    </row>
    <row r="15" spans="6:14" ht="23.25" customHeight="1" thickBot="1" x14ac:dyDescent="0.3">
      <c r="F15" s="3" t="s">
        <v>10</v>
      </c>
      <c r="G15" s="10">
        <v>9</v>
      </c>
      <c r="H15" s="10">
        <v>44.279000000000003</v>
      </c>
      <c r="I15" s="10">
        <v>14.996</v>
      </c>
      <c r="J15" s="10">
        <v>7</v>
      </c>
      <c r="K15" s="10"/>
      <c r="L15" s="10"/>
      <c r="M15" s="10"/>
      <c r="N15" s="10"/>
    </row>
    <row r="16" spans="6:14" ht="24.75" customHeight="1" thickBot="1" x14ac:dyDescent="0.3">
      <c r="F16" s="4" t="s">
        <v>63</v>
      </c>
      <c r="G16" s="11">
        <v>18</v>
      </c>
      <c r="H16" s="11">
        <v>264.92</v>
      </c>
      <c r="I16" s="11">
        <v>89.92</v>
      </c>
      <c r="J16" s="11">
        <v>22</v>
      </c>
      <c r="K16" s="11"/>
      <c r="L16" s="11"/>
      <c r="M16" s="11"/>
      <c r="N16" s="11"/>
    </row>
    <row r="17" spans="6:14" ht="21.75" customHeight="1" thickBot="1" x14ac:dyDescent="0.3">
      <c r="F17" s="24" t="s">
        <v>12</v>
      </c>
      <c r="G17" s="10">
        <v>18</v>
      </c>
      <c r="H17" s="10">
        <v>118.99</v>
      </c>
      <c r="I17" s="10">
        <v>82.99</v>
      </c>
      <c r="J17" s="11">
        <v>20.49</v>
      </c>
      <c r="K17" s="10"/>
      <c r="L17" s="10"/>
      <c r="M17" s="10"/>
      <c r="N17" s="10"/>
    </row>
    <row r="18" spans="6:14" ht="21.75" customHeight="1" thickBot="1" x14ac:dyDescent="0.3">
      <c r="F18" s="25" t="s">
        <v>13</v>
      </c>
      <c r="G18" s="35">
        <v>40</v>
      </c>
      <c r="H18" s="11">
        <v>143.285</v>
      </c>
      <c r="I18" s="11">
        <v>69.555000000000007</v>
      </c>
      <c r="J18" s="11" t="s">
        <v>209</v>
      </c>
      <c r="K18" s="11"/>
      <c r="L18" s="10"/>
      <c r="M18" s="11"/>
      <c r="N18" s="10"/>
    </row>
    <row r="19" spans="6:14" ht="22.5" customHeight="1" thickBot="1" x14ac:dyDescent="0.3">
      <c r="F19" s="3" t="s">
        <v>15</v>
      </c>
      <c r="G19" s="10">
        <v>15</v>
      </c>
      <c r="H19" s="10">
        <v>109.502</v>
      </c>
      <c r="I19" s="10">
        <v>49.502000000000002</v>
      </c>
      <c r="J19" s="10">
        <v>10</v>
      </c>
      <c r="K19" s="10"/>
      <c r="L19" s="10"/>
      <c r="M19" s="10"/>
      <c r="N19" s="10"/>
    </row>
    <row r="20" spans="6:14" ht="27" customHeight="1" thickBot="1" x14ac:dyDescent="0.3">
      <c r="F20" s="4" t="s">
        <v>16</v>
      </c>
      <c r="G20" s="11">
        <v>6</v>
      </c>
      <c r="H20" s="11"/>
      <c r="I20" s="11">
        <v>25.408000000000001</v>
      </c>
      <c r="J20" s="11">
        <v>12</v>
      </c>
      <c r="K20" s="11"/>
      <c r="L20" s="10"/>
      <c r="M20" s="11"/>
      <c r="N20" s="10"/>
    </row>
  </sheetData>
  <mergeCells count="2">
    <mergeCell ref="G4:I4"/>
    <mergeCell ref="K7: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workbookViewId="0">
      <selection activeCell="G22" sqref="G22"/>
    </sheetView>
  </sheetViews>
  <sheetFormatPr baseColWidth="10" defaultRowHeight="15" x14ac:dyDescent="0.25"/>
  <cols>
    <col min="2" max="6" width="17.140625" customWidth="1"/>
  </cols>
  <sheetData>
    <row r="3" spans="2:6" ht="23.25" x14ac:dyDescent="0.35">
      <c r="D3" s="250" t="s">
        <v>35</v>
      </c>
      <c r="E3" s="250"/>
    </row>
    <row r="4" spans="2:6" x14ac:dyDescent="0.25">
      <c r="B4" s="7"/>
      <c r="D4" s="8"/>
      <c r="E4" s="9"/>
    </row>
    <row r="5" spans="2:6" ht="23.25" x14ac:dyDescent="0.35">
      <c r="D5" s="253" t="s">
        <v>33</v>
      </c>
      <c r="E5" s="253"/>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c r="E8" s="5">
        <v>380</v>
      </c>
      <c r="F8" s="5">
        <v>24</v>
      </c>
    </row>
    <row r="9" spans="2:6" ht="20.25" customHeight="1" thickBot="1" x14ac:dyDescent="0.3">
      <c r="B9" s="4" t="s">
        <v>6</v>
      </c>
      <c r="C9" s="6">
        <v>80</v>
      </c>
      <c r="D9" s="6">
        <v>17.399999999999999</v>
      </c>
      <c r="E9" s="6">
        <v>1004</v>
      </c>
      <c r="F9" s="6">
        <v>59</v>
      </c>
    </row>
    <row r="10" spans="2:6" ht="20.25" customHeight="1" thickBot="1" x14ac:dyDescent="0.3">
      <c r="B10" s="3" t="s">
        <v>7</v>
      </c>
      <c r="C10" s="5">
        <v>12</v>
      </c>
      <c r="D10" s="5"/>
      <c r="E10" s="5">
        <v>2.4700000000000002</v>
      </c>
      <c r="F10" s="5">
        <v>1</v>
      </c>
    </row>
    <row r="11" spans="2:6" ht="20.25" customHeight="1" thickBot="1" x14ac:dyDescent="0.3">
      <c r="B11" s="4" t="s">
        <v>8</v>
      </c>
      <c r="C11" s="6">
        <v>6.2</v>
      </c>
      <c r="D11" s="6"/>
      <c r="E11" s="6">
        <v>65</v>
      </c>
      <c r="F11" s="6">
        <v>40</v>
      </c>
    </row>
    <row r="12" spans="2:6" ht="20.25" customHeight="1" thickBot="1" x14ac:dyDescent="0.3">
      <c r="B12" s="3" t="s">
        <v>10</v>
      </c>
      <c r="C12" s="5">
        <v>6.2</v>
      </c>
      <c r="D12" s="5"/>
      <c r="E12" s="5">
        <v>124.14</v>
      </c>
      <c r="F12" s="5">
        <v>68</v>
      </c>
    </row>
    <row r="13" spans="2:6" ht="20.25" customHeight="1" thickBot="1" x14ac:dyDescent="0.3">
      <c r="B13" s="4" t="s">
        <v>11</v>
      </c>
      <c r="C13" s="248">
        <v>6</v>
      </c>
      <c r="D13" s="6"/>
      <c r="E13" s="6">
        <v>50.698</v>
      </c>
      <c r="F13" s="6">
        <v>35.9</v>
      </c>
    </row>
    <row r="14" spans="2:6" ht="20.25" customHeight="1" thickBot="1" x14ac:dyDescent="0.3">
      <c r="B14" s="3" t="s">
        <v>12</v>
      </c>
      <c r="C14" s="249"/>
      <c r="D14" s="5"/>
      <c r="E14" s="5">
        <v>79.834000000000003</v>
      </c>
      <c r="F14" s="5">
        <v>56.6</v>
      </c>
    </row>
    <row r="15" spans="2:6" ht="20.25" customHeight="1" thickBot="1" x14ac:dyDescent="0.3">
      <c r="B15" s="4" t="s">
        <v>13</v>
      </c>
      <c r="C15" s="6">
        <v>40</v>
      </c>
      <c r="D15" s="6"/>
      <c r="E15" s="6">
        <v>2.14</v>
      </c>
      <c r="F15" s="6" t="s">
        <v>34</v>
      </c>
    </row>
    <row r="16" spans="2:6" ht="20.25" customHeight="1" thickBot="1" x14ac:dyDescent="0.3">
      <c r="B16" s="3" t="s">
        <v>15</v>
      </c>
      <c r="C16" s="5">
        <v>17</v>
      </c>
      <c r="D16" s="5"/>
      <c r="E16" s="5">
        <v>204</v>
      </c>
      <c r="F16" s="5">
        <v>45</v>
      </c>
    </row>
    <row r="17" spans="2:6" ht="20.25" customHeight="1" thickBot="1" x14ac:dyDescent="0.3">
      <c r="B17" s="4" t="s">
        <v>16</v>
      </c>
      <c r="C17" s="6">
        <v>3</v>
      </c>
      <c r="D17" s="6"/>
      <c r="E17" s="6">
        <v>41.2</v>
      </c>
      <c r="F17" s="6">
        <v>44</v>
      </c>
    </row>
  </sheetData>
  <mergeCells count="3">
    <mergeCell ref="D3:E3"/>
    <mergeCell ref="D5:E5"/>
    <mergeCell ref="C13:C14"/>
  </mergeCell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20"/>
  <sheetViews>
    <sheetView topLeftCell="B1" workbookViewId="0">
      <selection activeCell="G1" sqref="G1:I4"/>
    </sheetView>
  </sheetViews>
  <sheetFormatPr baseColWidth="10" defaultRowHeight="15" x14ac:dyDescent="0.25"/>
  <cols>
    <col min="6" max="6" width="14.7109375" customWidth="1"/>
    <col min="7" max="7" width="15" customWidth="1"/>
    <col min="8" max="8" width="13.5703125" customWidth="1"/>
    <col min="9" max="9" width="13" customWidth="1"/>
    <col min="10" max="10" width="13.7109375" customWidth="1"/>
  </cols>
  <sheetData>
    <row r="1" spans="6:14" ht="23.25" x14ac:dyDescent="0.35">
      <c r="G1" s="42" t="s">
        <v>212</v>
      </c>
      <c r="H1" s="42"/>
      <c r="I1" s="42"/>
    </row>
    <row r="4" spans="6:14" ht="23.25" x14ac:dyDescent="0.35">
      <c r="G4" s="253" t="s">
        <v>20</v>
      </c>
      <c r="H4" s="253"/>
      <c r="I4" s="253"/>
    </row>
    <row r="6" spans="6:14" ht="15.75" thickBot="1" x14ac:dyDescent="0.3"/>
    <row r="7" spans="6:14" ht="94.5" thickBot="1" x14ac:dyDescent="0.3">
      <c r="F7" s="16" t="s">
        <v>0</v>
      </c>
      <c r="G7" s="2" t="s">
        <v>1</v>
      </c>
      <c r="H7" s="2" t="s">
        <v>66</v>
      </c>
      <c r="I7" s="2" t="s">
        <v>64</v>
      </c>
      <c r="J7" s="31" t="s">
        <v>65</v>
      </c>
      <c r="K7" s="261" t="s">
        <v>174</v>
      </c>
      <c r="L7" s="261"/>
      <c r="M7" s="48" t="s">
        <v>175</v>
      </c>
      <c r="N7" s="48" t="s">
        <v>179</v>
      </c>
    </row>
    <row r="8" spans="6:14" ht="38.25" thickTop="1" x14ac:dyDescent="0.25">
      <c r="F8" s="28"/>
      <c r="G8" s="29"/>
      <c r="H8" s="29"/>
      <c r="I8" s="29"/>
      <c r="J8" s="32"/>
      <c r="K8" s="48" t="s">
        <v>177</v>
      </c>
      <c r="L8" s="48" t="s">
        <v>178</v>
      </c>
      <c r="M8" s="48"/>
      <c r="N8" s="34"/>
    </row>
    <row r="9" spans="6:14" ht="23.25" customHeight="1" thickBot="1" x14ac:dyDescent="0.3">
      <c r="F9" s="3" t="s">
        <v>5</v>
      </c>
      <c r="G9" s="36">
        <v>80</v>
      </c>
      <c r="H9" s="10">
        <v>65</v>
      </c>
      <c r="I9" s="10">
        <v>0</v>
      </c>
      <c r="J9" s="10">
        <v>0</v>
      </c>
      <c r="K9" s="10"/>
      <c r="L9" s="10"/>
      <c r="M9" s="10"/>
      <c r="N9" s="10"/>
    </row>
    <row r="10" spans="6:14" ht="27.75" customHeight="1" thickBot="1" x14ac:dyDescent="0.3">
      <c r="F10" s="45" t="s">
        <v>202</v>
      </c>
      <c r="G10" s="11">
        <v>80</v>
      </c>
      <c r="H10" s="11">
        <v>1146.846</v>
      </c>
      <c r="I10" s="17">
        <v>446.846</v>
      </c>
      <c r="J10" s="11">
        <v>26</v>
      </c>
      <c r="K10" s="11"/>
      <c r="L10" s="10"/>
      <c r="M10" s="11"/>
      <c r="N10" s="10"/>
    </row>
    <row r="11" spans="6:14" ht="26.25" customHeight="1" thickBot="1" x14ac:dyDescent="0.3">
      <c r="F11" s="45" t="s">
        <v>197</v>
      </c>
      <c r="G11" s="11">
        <v>80</v>
      </c>
      <c r="H11" s="11">
        <v>0</v>
      </c>
      <c r="I11" s="17">
        <v>0</v>
      </c>
      <c r="J11" s="11">
        <v>0</v>
      </c>
      <c r="K11" s="11"/>
      <c r="L11" s="10"/>
      <c r="M11" s="11"/>
      <c r="N11" s="10"/>
    </row>
    <row r="12" spans="6:14" ht="25.5" customHeight="1" thickBot="1" x14ac:dyDescent="0.3">
      <c r="F12" s="3" t="s">
        <v>7</v>
      </c>
      <c r="G12" s="11">
        <v>12</v>
      </c>
      <c r="H12" s="11">
        <v>0</v>
      </c>
      <c r="I12" s="17">
        <v>0</v>
      </c>
      <c r="J12" s="11">
        <v>0</v>
      </c>
      <c r="K12" s="11"/>
      <c r="L12" s="10"/>
      <c r="M12" s="11"/>
      <c r="N12" s="10"/>
    </row>
    <row r="13" spans="6:14" ht="22.5" customHeight="1" thickBot="1" x14ac:dyDescent="0.3">
      <c r="F13" s="3" t="s">
        <v>205</v>
      </c>
      <c r="G13" s="36">
        <v>12</v>
      </c>
      <c r="H13" s="10">
        <v>57.548000000000002</v>
      </c>
      <c r="I13" s="10">
        <v>32.548000000000002</v>
      </c>
      <c r="J13" s="10">
        <v>10</v>
      </c>
      <c r="K13" s="10"/>
      <c r="L13" s="10"/>
      <c r="M13" s="10"/>
      <c r="N13" s="10"/>
    </row>
    <row r="14" spans="6:14" ht="21" customHeight="1" thickBot="1" x14ac:dyDescent="0.3">
      <c r="F14" s="4" t="s">
        <v>8</v>
      </c>
      <c r="G14" s="38">
        <v>7.6</v>
      </c>
      <c r="H14" s="11">
        <v>15</v>
      </c>
      <c r="I14" s="13">
        <v>54</v>
      </c>
      <c r="J14" s="11">
        <v>34</v>
      </c>
      <c r="K14" s="11"/>
      <c r="L14" s="10"/>
      <c r="M14" s="11"/>
      <c r="N14" s="10"/>
    </row>
    <row r="15" spans="6:14" ht="23.25" customHeight="1" thickBot="1" x14ac:dyDescent="0.3">
      <c r="F15" s="3" t="s">
        <v>10</v>
      </c>
      <c r="G15" s="10">
        <v>9</v>
      </c>
      <c r="H15" s="10">
        <v>27.95</v>
      </c>
      <c r="I15" s="10">
        <v>57.232999999999997</v>
      </c>
      <c r="J15" s="10" t="s">
        <v>211</v>
      </c>
      <c r="K15" s="10"/>
      <c r="L15" s="10"/>
      <c r="M15" s="10"/>
      <c r="N15" s="10"/>
    </row>
    <row r="16" spans="6:14" ht="24.75" customHeight="1" thickBot="1" x14ac:dyDescent="0.3">
      <c r="F16" s="4" t="s">
        <v>63</v>
      </c>
      <c r="G16" s="11">
        <v>18</v>
      </c>
      <c r="H16" s="11">
        <v>264.92</v>
      </c>
      <c r="I16" s="11">
        <v>89.92</v>
      </c>
      <c r="J16" s="11">
        <v>22</v>
      </c>
      <c r="K16" s="11"/>
      <c r="L16" s="11"/>
      <c r="M16" s="11"/>
      <c r="N16" s="11"/>
    </row>
    <row r="17" spans="6:14" ht="21.75" customHeight="1" thickBot="1" x14ac:dyDescent="0.3">
      <c r="F17" s="24" t="s">
        <v>12</v>
      </c>
      <c r="G17" s="10">
        <v>18</v>
      </c>
      <c r="H17" s="10">
        <v>118.99</v>
      </c>
      <c r="I17" s="10">
        <v>82.99</v>
      </c>
      <c r="J17" s="11">
        <v>20.49</v>
      </c>
      <c r="K17" s="10"/>
      <c r="L17" s="10"/>
      <c r="M17" s="10"/>
      <c r="N17" s="10"/>
    </row>
    <row r="18" spans="6:14" ht="21.75" customHeight="1" thickBot="1" x14ac:dyDescent="0.3">
      <c r="F18" s="25" t="s">
        <v>13</v>
      </c>
      <c r="G18" s="35">
        <v>40</v>
      </c>
      <c r="H18" s="11">
        <v>179.99700000000001</v>
      </c>
      <c r="I18" s="11">
        <v>186.267</v>
      </c>
      <c r="J18" s="11" t="s">
        <v>210</v>
      </c>
      <c r="K18" s="11"/>
      <c r="L18" s="10"/>
      <c r="M18" s="11"/>
      <c r="N18" s="10"/>
    </row>
    <row r="19" spans="6:14" ht="22.5" customHeight="1" thickBot="1" x14ac:dyDescent="0.3">
      <c r="F19" s="3" t="s">
        <v>15</v>
      </c>
      <c r="G19" s="10">
        <v>15</v>
      </c>
      <c r="H19" s="10">
        <v>105.964</v>
      </c>
      <c r="I19" s="10">
        <v>45.963999999999999</v>
      </c>
      <c r="J19" s="10">
        <v>9</v>
      </c>
      <c r="K19" s="10"/>
      <c r="L19" s="10"/>
      <c r="M19" s="10"/>
      <c r="N19" s="10"/>
    </row>
    <row r="20" spans="6:14" ht="27" customHeight="1" thickBot="1" x14ac:dyDescent="0.3">
      <c r="F20" s="4" t="s">
        <v>16</v>
      </c>
      <c r="G20" s="11">
        <v>6</v>
      </c>
      <c r="H20" s="11"/>
      <c r="I20" s="11">
        <v>22.8</v>
      </c>
      <c r="J20" s="11">
        <v>11</v>
      </c>
      <c r="K20" s="11"/>
      <c r="L20" s="10"/>
      <c r="M20" s="11"/>
      <c r="N20" s="10"/>
    </row>
  </sheetData>
  <mergeCells count="2">
    <mergeCell ref="G4:I4"/>
    <mergeCell ref="K7:L7"/>
  </mergeCell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O25"/>
  <sheetViews>
    <sheetView topLeftCell="A7" workbookViewId="0">
      <selection activeCell="K16" sqref="K16"/>
    </sheetView>
  </sheetViews>
  <sheetFormatPr baseColWidth="10" defaultRowHeight="15" x14ac:dyDescent="0.25"/>
  <cols>
    <col min="6" max="6" width="5.7109375" customWidth="1"/>
    <col min="7" max="7" width="15.5703125" customWidth="1"/>
  </cols>
  <sheetData>
    <row r="3" spans="7:15" ht="23.25" x14ac:dyDescent="0.35">
      <c r="H3" s="42" t="s">
        <v>217</v>
      </c>
      <c r="I3" s="42"/>
      <c r="J3" s="42"/>
    </row>
    <row r="6" spans="7:15" ht="23.25" x14ac:dyDescent="0.35">
      <c r="H6" s="253" t="s">
        <v>20</v>
      </c>
      <c r="I6" s="253"/>
      <c r="J6" s="253"/>
    </row>
    <row r="11" spans="7:15" ht="15.75" thickBot="1" x14ac:dyDescent="0.3"/>
    <row r="12" spans="7:15" ht="94.5" thickBot="1" x14ac:dyDescent="0.3">
      <c r="G12" s="16" t="s">
        <v>0</v>
      </c>
      <c r="H12" s="2" t="s">
        <v>1</v>
      </c>
      <c r="I12" s="2" t="s">
        <v>66</v>
      </c>
      <c r="J12" s="2" t="s">
        <v>64</v>
      </c>
      <c r="K12" s="31" t="s">
        <v>65</v>
      </c>
      <c r="L12" s="261" t="s">
        <v>174</v>
      </c>
      <c r="M12" s="261"/>
      <c r="N12" s="49" t="s">
        <v>175</v>
      </c>
      <c r="O12" s="49" t="s">
        <v>179</v>
      </c>
    </row>
    <row r="13" spans="7:15" ht="38.25" thickTop="1" x14ac:dyDescent="0.25">
      <c r="G13" s="28"/>
      <c r="H13" s="29"/>
      <c r="I13" s="29"/>
      <c r="J13" s="29"/>
      <c r="K13" s="32"/>
      <c r="L13" s="49" t="s">
        <v>177</v>
      </c>
      <c r="M13" s="49" t="s">
        <v>178</v>
      </c>
      <c r="N13" s="49"/>
      <c r="O13" s="34"/>
    </row>
    <row r="14" spans="7:15" ht="19.5" thickBot="1" x14ac:dyDescent="0.3">
      <c r="G14" s="3" t="s">
        <v>5</v>
      </c>
      <c r="H14" s="36">
        <v>80</v>
      </c>
      <c r="I14" s="10"/>
      <c r="J14" s="10"/>
      <c r="K14" s="10" t="s">
        <v>216</v>
      </c>
      <c r="L14" s="10"/>
      <c r="M14" s="10"/>
      <c r="N14" s="10"/>
      <c r="O14" s="10"/>
    </row>
    <row r="15" spans="7:15" ht="19.5" thickBot="1" x14ac:dyDescent="0.3">
      <c r="G15" s="45" t="s">
        <v>202</v>
      </c>
      <c r="H15" s="11">
        <v>80</v>
      </c>
      <c r="I15" s="11">
        <v>1518</v>
      </c>
      <c r="J15" s="17">
        <v>818</v>
      </c>
      <c r="K15" s="11">
        <v>48</v>
      </c>
      <c r="L15" s="11"/>
      <c r="M15" s="10"/>
      <c r="N15" s="11"/>
      <c r="O15" s="10"/>
    </row>
    <row r="16" spans="7:15" ht="19.5" thickBot="1" x14ac:dyDescent="0.3">
      <c r="G16" s="45" t="s">
        <v>197</v>
      </c>
      <c r="H16" s="11">
        <v>80</v>
      </c>
      <c r="I16" s="11"/>
      <c r="J16" s="17"/>
      <c r="K16" s="11"/>
      <c r="L16" s="11"/>
      <c r="M16" s="10"/>
      <c r="N16" s="11"/>
      <c r="O16" s="10"/>
    </row>
    <row r="17" spans="7:15" ht="19.5" thickBot="1" x14ac:dyDescent="0.3">
      <c r="G17" s="3" t="s">
        <v>7</v>
      </c>
      <c r="H17" s="11">
        <v>12</v>
      </c>
      <c r="I17" s="11">
        <v>0</v>
      </c>
      <c r="J17" s="17">
        <v>0</v>
      </c>
      <c r="K17" s="11">
        <v>0</v>
      </c>
      <c r="L17" s="11"/>
      <c r="M17" s="10"/>
      <c r="N17" s="11"/>
      <c r="O17" s="10"/>
    </row>
    <row r="18" spans="7:15" ht="19.5" thickBot="1" x14ac:dyDescent="0.3">
      <c r="G18" s="3" t="s">
        <v>205</v>
      </c>
      <c r="H18" s="36">
        <v>12</v>
      </c>
      <c r="I18" s="10">
        <v>96.546999999999997</v>
      </c>
      <c r="J18" s="10">
        <v>71.546999999999997</v>
      </c>
      <c r="K18" s="10">
        <v>22</v>
      </c>
      <c r="L18" s="10"/>
      <c r="M18" s="10"/>
      <c r="N18" s="10"/>
      <c r="O18" s="10"/>
    </row>
    <row r="19" spans="7:15" ht="19.5" thickBot="1" x14ac:dyDescent="0.3">
      <c r="G19" s="4" t="s">
        <v>8</v>
      </c>
      <c r="H19" s="38">
        <v>7.6</v>
      </c>
      <c r="I19" s="11"/>
      <c r="J19" s="11">
        <v>70.986999999999995</v>
      </c>
      <c r="K19" s="11">
        <v>48</v>
      </c>
      <c r="L19" s="11"/>
      <c r="M19" s="10"/>
      <c r="N19" s="11"/>
      <c r="O19" s="10"/>
    </row>
    <row r="20" spans="7:15" ht="19.5" thickBot="1" x14ac:dyDescent="0.3">
      <c r="G20" s="3" t="s">
        <v>10</v>
      </c>
      <c r="H20" s="10">
        <v>9</v>
      </c>
      <c r="I20" s="10">
        <v>52.728999999999999</v>
      </c>
      <c r="J20" s="10">
        <v>23.440999999999999</v>
      </c>
      <c r="K20" s="10" t="s">
        <v>215</v>
      </c>
      <c r="L20" s="10"/>
      <c r="M20" s="10"/>
      <c r="N20" s="10"/>
      <c r="O20" s="10"/>
    </row>
    <row r="21" spans="7:15" ht="19.5" thickBot="1" x14ac:dyDescent="0.3">
      <c r="G21" s="4" t="s">
        <v>63</v>
      </c>
      <c r="H21" s="11">
        <v>18</v>
      </c>
      <c r="I21" s="11">
        <v>259.505</v>
      </c>
      <c r="J21" s="11">
        <v>84.504999999999995</v>
      </c>
      <c r="K21" s="11">
        <v>20.87</v>
      </c>
      <c r="L21" s="11"/>
      <c r="M21" s="11"/>
      <c r="N21" s="11"/>
      <c r="O21" s="11"/>
    </row>
    <row r="22" spans="7:15" ht="19.5" thickBot="1" x14ac:dyDescent="0.3">
      <c r="G22" s="24" t="s">
        <v>12</v>
      </c>
      <c r="H22" s="10">
        <v>18</v>
      </c>
      <c r="I22" s="10">
        <v>158.63200000000001</v>
      </c>
      <c r="J22" s="10">
        <v>122.63200000000001</v>
      </c>
      <c r="K22" s="11">
        <v>30.28</v>
      </c>
      <c r="L22" s="10"/>
      <c r="M22" s="10"/>
      <c r="N22" s="10"/>
      <c r="O22" s="10"/>
    </row>
    <row r="23" spans="7:15" ht="19.5" thickBot="1" x14ac:dyDescent="0.3">
      <c r="G23" s="25" t="s">
        <v>13</v>
      </c>
      <c r="H23" s="35">
        <v>40</v>
      </c>
      <c r="I23" s="11">
        <v>179.99</v>
      </c>
      <c r="J23" s="11">
        <v>106.267</v>
      </c>
      <c r="K23" s="11" t="s">
        <v>213</v>
      </c>
      <c r="L23" s="11"/>
      <c r="M23" s="10"/>
      <c r="N23" s="11"/>
      <c r="O23" s="10"/>
    </row>
    <row r="24" spans="7:15" ht="19.5" thickBot="1" x14ac:dyDescent="0.3">
      <c r="G24" s="3" t="s">
        <v>15</v>
      </c>
      <c r="H24" s="10">
        <v>15</v>
      </c>
      <c r="I24" s="10">
        <v>132.99</v>
      </c>
      <c r="J24" s="10">
        <v>72.989999999999995</v>
      </c>
      <c r="K24" s="10" t="s">
        <v>214</v>
      </c>
      <c r="L24" s="10"/>
      <c r="M24" s="10"/>
      <c r="N24" s="10"/>
      <c r="O24" s="10"/>
    </row>
    <row r="25" spans="7:15" ht="19.5" thickBot="1" x14ac:dyDescent="0.3">
      <c r="G25" s="4" t="s">
        <v>16</v>
      </c>
      <c r="H25" s="11">
        <v>6</v>
      </c>
      <c r="I25" s="11"/>
      <c r="J25" s="11">
        <v>17</v>
      </c>
      <c r="K25" s="11">
        <v>16</v>
      </c>
      <c r="L25" s="11"/>
      <c r="M25" s="10"/>
      <c r="N25" s="11"/>
      <c r="O25" s="10"/>
    </row>
  </sheetData>
  <mergeCells count="2">
    <mergeCell ref="L12:M12"/>
    <mergeCell ref="H6:J6"/>
  </mergeCell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O25"/>
  <sheetViews>
    <sheetView topLeftCell="A7" workbookViewId="0">
      <selection activeCell="D19" sqref="D19"/>
    </sheetView>
  </sheetViews>
  <sheetFormatPr baseColWidth="10" defaultRowHeight="15" x14ac:dyDescent="0.25"/>
  <cols>
    <col min="6" max="6" width="5.7109375" customWidth="1"/>
    <col min="7" max="7" width="15.5703125" customWidth="1"/>
  </cols>
  <sheetData>
    <row r="3" spans="7:15" ht="23.25" x14ac:dyDescent="0.35">
      <c r="H3" s="42" t="s">
        <v>217</v>
      </c>
      <c r="I3" s="42"/>
      <c r="J3" s="42"/>
    </row>
    <row r="6" spans="7:15" ht="23.25" x14ac:dyDescent="0.35">
      <c r="H6" s="253" t="s">
        <v>20</v>
      </c>
      <c r="I6" s="253"/>
      <c r="J6" s="253"/>
    </row>
    <row r="11" spans="7:15" ht="15.75" thickBot="1" x14ac:dyDescent="0.3"/>
    <row r="12" spans="7:15" ht="94.5" thickBot="1" x14ac:dyDescent="0.3">
      <c r="G12" s="16" t="s">
        <v>0</v>
      </c>
      <c r="H12" s="2" t="s">
        <v>1</v>
      </c>
      <c r="I12" s="2" t="s">
        <v>66</v>
      </c>
      <c r="J12" s="2" t="s">
        <v>64</v>
      </c>
      <c r="K12" s="31" t="s">
        <v>65</v>
      </c>
      <c r="L12" s="261" t="s">
        <v>174</v>
      </c>
      <c r="M12" s="261"/>
      <c r="N12" s="49" t="s">
        <v>175</v>
      </c>
      <c r="O12" s="49" t="s">
        <v>179</v>
      </c>
    </row>
    <row r="13" spans="7:15" ht="38.25" thickTop="1" x14ac:dyDescent="0.25">
      <c r="G13" s="28"/>
      <c r="H13" s="29"/>
      <c r="I13" s="29"/>
      <c r="J13" s="29"/>
      <c r="K13" s="32"/>
      <c r="L13" s="49" t="s">
        <v>177</v>
      </c>
      <c r="M13" s="49" t="s">
        <v>178</v>
      </c>
      <c r="N13" s="49"/>
      <c r="O13" s="34"/>
    </row>
    <row r="14" spans="7:15" ht="19.5" thickBot="1" x14ac:dyDescent="0.3">
      <c r="G14" s="3" t="s">
        <v>5</v>
      </c>
      <c r="H14" s="36">
        <v>80</v>
      </c>
      <c r="I14" s="10"/>
      <c r="J14" s="10"/>
      <c r="K14" s="10" t="s">
        <v>216</v>
      </c>
      <c r="L14" s="10"/>
      <c r="M14" s="10"/>
      <c r="N14" s="10"/>
      <c r="O14" s="10"/>
    </row>
    <row r="15" spans="7:15" ht="19.5" thickBot="1" x14ac:dyDescent="0.3">
      <c r="G15" s="45" t="s">
        <v>202</v>
      </c>
      <c r="H15" s="11">
        <v>80</v>
      </c>
      <c r="I15" s="11">
        <v>1518</v>
      </c>
      <c r="J15" s="17">
        <v>818</v>
      </c>
      <c r="K15" s="11">
        <v>48</v>
      </c>
      <c r="L15" s="11"/>
      <c r="M15" s="10"/>
      <c r="N15" s="11"/>
      <c r="O15" s="10"/>
    </row>
    <row r="16" spans="7:15" ht="19.5" thickBot="1" x14ac:dyDescent="0.3">
      <c r="G16" s="45" t="s">
        <v>197</v>
      </c>
      <c r="H16" s="11">
        <v>80</v>
      </c>
      <c r="I16" s="11"/>
      <c r="J16" s="17"/>
      <c r="K16" s="11"/>
      <c r="L16" s="11"/>
      <c r="M16" s="10"/>
      <c r="N16" s="11"/>
      <c r="O16" s="10"/>
    </row>
    <row r="17" spans="7:15" ht="19.5" thickBot="1" x14ac:dyDescent="0.3">
      <c r="G17" s="3" t="s">
        <v>7</v>
      </c>
      <c r="H17" s="11">
        <v>12</v>
      </c>
      <c r="I17" s="11">
        <v>0</v>
      </c>
      <c r="J17" s="17">
        <v>0</v>
      </c>
      <c r="K17" s="11">
        <v>0</v>
      </c>
      <c r="L17" s="11"/>
      <c r="M17" s="10"/>
      <c r="N17" s="11"/>
      <c r="O17" s="10"/>
    </row>
    <row r="18" spans="7:15" ht="19.5" thickBot="1" x14ac:dyDescent="0.3">
      <c r="G18" s="3" t="s">
        <v>205</v>
      </c>
      <c r="H18" s="36">
        <v>12</v>
      </c>
      <c r="I18" s="10">
        <v>96.546999999999997</v>
      </c>
      <c r="J18" s="10">
        <v>71.546999999999997</v>
      </c>
      <c r="K18" s="10">
        <v>22</v>
      </c>
      <c r="L18" s="10"/>
      <c r="M18" s="10"/>
      <c r="N18" s="10"/>
      <c r="O18" s="10"/>
    </row>
    <row r="19" spans="7:15" ht="19.5" thickBot="1" x14ac:dyDescent="0.3">
      <c r="G19" s="4" t="s">
        <v>8</v>
      </c>
      <c r="H19" s="38">
        <v>7.6</v>
      </c>
      <c r="I19" s="11"/>
      <c r="J19" s="11">
        <v>70.986999999999995</v>
      </c>
      <c r="K19" s="11">
        <v>48</v>
      </c>
      <c r="L19" s="11"/>
      <c r="M19" s="10"/>
      <c r="N19" s="11"/>
      <c r="O19" s="10"/>
    </row>
    <row r="20" spans="7:15" ht="19.5" thickBot="1" x14ac:dyDescent="0.3">
      <c r="G20" s="3" t="s">
        <v>10</v>
      </c>
      <c r="H20" s="10">
        <v>9</v>
      </c>
      <c r="I20" s="10">
        <v>52.728999999999999</v>
      </c>
      <c r="J20" s="10">
        <v>23.440999999999999</v>
      </c>
      <c r="K20" s="10" t="s">
        <v>215</v>
      </c>
      <c r="L20" s="10"/>
      <c r="M20" s="10"/>
      <c r="N20" s="10"/>
      <c r="O20" s="10"/>
    </row>
    <row r="21" spans="7:15" ht="19.5" thickBot="1" x14ac:dyDescent="0.3">
      <c r="G21" s="4" t="s">
        <v>63</v>
      </c>
      <c r="H21" s="11">
        <v>18</v>
      </c>
      <c r="I21" s="11">
        <v>259.505</v>
      </c>
      <c r="J21" s="11">
        <v>84.504999999999995</v>
      </c>
      <c r="K21" s="11">
        <v>20.87</v>
      </c>
      <c r="L21" s="11"/>
      <c r="M21" s="11"/>
      <c r="N21" s="11"/>
      <c r="O21" s="11"/>
    </row>
    <row r="22" spans="7:15" ht="19.5" thickBot="1" x14ac:dyDescent="0.3">
      <c r="G22" s="24" t="s">
        <v>12</v>
      </c>
      <c r="H22" s="10">
        <v>18</v>
      </c>
      <c r="I22" s="10">
        <v>158.63200000000001</v>
      </c>
      <c r="J22" s="10">
        <v>122.63200000000001</v>
      </c>
      <c r="K22" s="11">
        <v>30.28</v>
      </c>
      <c r="L22" s="10"/>
      <c r="M22" s="10"/>
      <c r="N22" s="10"/>
      <c r="O22" s="10"/>
    </row>
    <row r="23" spans="7:15" ht="19.5" thickBot="1" x14ac:dyDescent="0.3">
      <c r="G23" s="25" t="s">
        <v>13</v>
      </c>
      <c r="H23" s="35">
        <v>40</v>
      </c>
      <c r="I23" s="11">
        <v>179.99</v>
      </c>
      <c r="J23" s="11">
        <v>106.267</v>
      </c>
      <c r="K23" s="11" t="s">
        <v>213</v>
      </c>
      <c r="L23" s="11"/>
      <c r="M23" s="10"/>
      <c r="N23" s="11"/>
      <c r="O23" s="10"/>
    </row>
    <row r="24" spans="7:15" ht="19.5" thickBot="1" x14ac:dyDescent="0.3">
      <c r="G24" s="3" t="s">
        <v>15</v>
      </c>
      <c r="H24" s="10">
        <v>15</v>
      </c>
      <c r="I24" s="10">
        <v>132.99</v>
      </c>
      <c r="J24" s="10">
        <v>72.989999999999995</v>
      </c>
      <c r="K24" s="10" t="s">
        <v>214</v>
      </c>
      <c r="L24" s="10"/>
      <c r="M24" s="10"/>
      <c r="N24" s="10"/>
      <c r="O24" s="10"/>
    </row>
    <row r="25" spans="7:15" ht="19.5" thickBot="1" x14ac:dyDescent="0.3">
      <c r="G25" s="4" t="s">
        <v>16</v>
      </c>
      <c r="H25" s="11">
        <v>6</v>
      </c>
      <c r="I25" s="11"/>
      <c r="J25" s="11">
        <v>17</v>
      </c>
      <c r="K25" s="11">
        <v>16</v>
      </c>
      <c r="L25" s="11"/>
      <c r="M25" s="10"/>
      <c r="N25" s="11"/>
      <c r="O25" s="10"/>
    </row>
  </sheetData>
  <mergeCells count="2">
    <mergeCell ref="H6:J6"/>
    <mergeCell ref="L12:M12"/>
  </mergeCell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O25"/>
  <sheetViews>
    <sheetView topLeftCell="A10" workbookViewId="0">
      <selection activeCell="M15" sqref="M15"/>
    </sheetView>
  </sheetViews>
  <sheetFormatPr baseColWidth="10" defaultRowHeight="15" x14ac:dyDescent="0.25"/>
  <cols>
    <col min="6" max="6" width="5.7109375" customWidth="1"/>
    <col min="7" max="7" width="15.5703125" customWidth="1"/>
  </cols>
  <sheetData>
    <row r="3" spans="7:15" ht="23.25" x14ac:dyDescent="0.35">
      <c r="H3" s="42" t="s">
        <v>218</v>
      </c>
      <c r="I3" s="42"/>
      <c r="J3" s="42"/>
    </row>
    <row r="6" spans="7:15" ht="23.25" x14ac:dyDescent="0.35">
      <c r="H6" s="253" t="s">
        <v>20</v>
      </c>
      <c r="I6" s="253"/>
      <c r="J6" s="253"/>
    </row>
    <row r="11" spans="7:15" ht="15.75" thickBot="1" x14ac:dyDescent="0.3"/>
    <row r="12" spans="7:15" ht="94.5" thickBot="1" x14ac:dyDescent="0.3">
      <c r="G12" s="16" t="s">
        <v>0</v>
      </c>
      <c r="H12" s="2" t="s">
        <v>1</v>
      </c>
      <c r="I12" s="2" t="s">
        <v>66</v>
      </c>
      <c r="J12" s="2" t="s">
        <v>64</v>
      </c>
      <c r="K12" s="31" t="s">
        <v>65</v>
      </c>
      <c r="L12" s="261" t="s">
        <v>174</v>
      </c>
      <c r="M12" s="261"/>
      <c r="N12" s="49" t="s">
        <v>175</v>
      </c>
      <c r="O12" s="49" t="s">
        <v>179</v>
      </c>
    </row>
    <row r="13" spans="7:15" ht="38.25" thickTop="1" x14ac:dyDescent="0.25">
      <c r="G13" s="28"/>
      <c r="H13" s="29"/>
      <c r="I13" s="29"/>
      <c r="J13" s="29"/>
      <c r="K13" s="32"/>
      <c r="L13" s="49" t="s">
        <v>177</v>
      </c>
      <c r="M13" s="49" t="s">
        <v>178</v>
      </c>
      <c r="N13" s="49"/>
      <c r="O13" s="34"/>
    </row>
    <row r="14" spans="7:15" ht="19.5" thickBot="1" x14ac:dyDescent="0.3">
      <c r="G14" s="3" t="s">
        <v>5</v>
      </c>
      <c r="H14" s="36">
        <v>80</v>
      </c>
      <c r="I14" s="10"/>
      <c r="J14" s="10"/>
      <c r="K14" s="10">
        <v>8</v>
      </c>
      <c r="L14" s="10"/>
      <c r="M14" s="10"/>
      <c r="N14" s="10"/>
      <c r="O14" s="10"/>
    </row>
    <row r="15" spans="7:15" ht="19.5" thickBot="1" x14ac:dyDescent="0.3">
      <c r="G15" s="45" t="s">
        <v>202</v>
      </c>
      <c r="H15" s="11">
        <v>80</v>
      </c>
      <c r="I15" s="11">
        <v>561</v>
      </c>
      <c r="J15" s="17">
        <v>1261</v>
      </c>
      <c r="K15" s="11">
        <v>33</v>
      </c>
      <c r="L15" s="11"/>
      <c r="M15" s="10"/>
      <c r="N15" s="11"/>
      <c r="O15" s="10"/>
    </row>
    <row r="16" spans="7:15" ht="19.5" thickBot="1" x14ac:dyDescent="0.3">
      <c r="G16" s="45" t="s">
        <v>197</v>
      </c>
      <c r="H16" s="11">
        <v>80</v>
      </c>
      <c r="I16" s="11"/>
      <c r="J16" s="17"/>
      <c r="K16" s="11"/>
      <c r="L16" s="11"/>
      <c r="M16" s="10"/>
      <c r="N16" s="11"/>
      <c r="O16" s="10"/>
    </row>
    <row r="17" spans="7:15" ht="19.5" thickBot="1" x14ac:dyDescent="0.3">
      <c r="G17" s="3" t="s">
        <v>7</v>
      </c>
      <c r="H17" s="11">
        <v>12</v>
      </c>
      <c r="I17" s="11">
        <v>0</v>
      </c>
      <c r="J17" s="17">
        <v>0</v>
      </c>
      <c r="K17" s="11">
        <v>0</v>
      </c>
      <c r="L17" s="11"/>
      <c r="M17" s="10"/>
      <c r="N17" s="11"/>
      <c r="O17" s="10"/>
    </row>
    <row r="18" spans="7:15" ht="19.5" thickBot="1" x14ac:dyDescent="0.3">
      <c r="G18" s="3" t="s">
        <v>205</v>
      </c>
      <c r="H18" s="36">
        <v>12</v>
      </c>
      <c r="I18" s="10">
        <v>96.546999999999997</v>
      </c>
      <c r="J18" s="10">
        <v>71.546999999999997</v>
      </c>
      <c r="K18" s="10">
        <v>22</v>
      </c>
      <c r="L18" s="10"/>
      <c r="M18" s="10"/>
      <c r="N18" s="10"/>
      <c r="O18" s="10"/>
    </row>
    <row r="19" spans="7:15" ht="19.5" thickBot="1" x14ac:dyDescent="0.3">
      <c r="G19" s="4" t="s">
        <v>8</v>
      </c>
      <c r="H19" s="38">
        <v>7.6</v>
      </c>
      <c r="I19" s="11"/>
      <c r="J19" s="11">
        <v>66</v>
      </c>
      <c r="K19" s="11">
        <v>44</v>
      </c>
      <c r="L19" s="11"/>
      <c r="M19" s="10"/>
      <c r="N19" s="11"/>
      <c r="O19" s="10"/>
    </row>
    <row r="20" spans="7:15" ht="19.5" thickBot="1" x14ac:dyDescent="0.3">
      <c r="G20" s="3" t="s">
        <v>10</v>
      </c>
      <c r="H20" s="10">
        <v>9</v>
      </c>
      <c r="I20" s="10">
        <v>64.117999999999995</v>
      </c>
      <c r="J20" s="10">
        <v>34.835000000000001</v>
      </c>
      <c r="K20" s="10">
        <v>16</v>
      </c>
      <c r="L20" s="10"/>
      <c r="M20" s="10"/>
      <c r="N20" s="10"/>
      <c r="O20" s="10"/>
    </row>
    <row r="21" spans="7:15" ht="19.5" thickBot="1" x14ac:dyDescent="0.3">
      <c r="G21" s="4" t="s">
        <v>63</v>
      </c>
      <c r="H21" s="11">
        <v>18</v>
      </c>
      <c r="I21" s="11">
        <v>259.505</v>
      </c>
      <c r="J21" s="11">
        <v>84.504999999999995</v>
      </c>
      <c r="K21" s="11">
        <v>29</v>
      </c>
      <c r="L21" s="11"/>
      <c r="M21" s="11"/>
      <c r="N21" s="11"/>
      <c r="O21" s="11"/>
    </row>
    <row r="22" spans="7:15" ht="19.5" thickBot="1" x14ac:dyDescent="0.3">
      <c r="G22" s="24" t="s">
        <v>12</v>
      </c>
      <c r="H22" s="10">
        <v>18</v>
      </c>
      <c r="I22" s="10">
        <v>158.63200000000001</v>
      </c>
      <c r="J22" s="10">
        <v>122.63200000000001</v>
      </c>
      <c r="K22" s="10">
        <v>30.28</v>
      </c>
      <c r="L22" s="10"/>
      <c r="M22" s="10"/>
      <c r="N22" s="10"/>
      <c r="O22" s="10"/>
    </row>
    <row r="23" spans="7:15" ht="19.5" thickBot="1" x14ac:dyDescent="0.3">
      <c r="G23" s="25" t="s">
        <v>13</v>
      </c>
      <c r="H23" s="35">
        <v>40</v>
      </c>
      <c r="I23" s="11">
        <v>179.99</v>
      </c>
      <c r="J23" s="11">
        <v>106.267</v>
      </c>
      <c r="K23" s="11" t="s">
        <v>213</v>
      </c>
      <c r="L23" s="11"/>
      <c r="M23" s="10"/>
      <c r="N23" s="11"/>
      <c r="O23" s="10"/>
    </row>
    <row r="24" spans="7:15" ht="19.5" thickBot="1" x14ac:dyDescent="0.3">
      <c r="G24" s="3" t="s">
        <v>15</v>
      </c>
      <c r="H24" s="10">
        <v>15</v>
      </c>
      <c r="I24" s="10">
        <v>77.025000000000006</v>
      </c>
      <c r="J24" s="10">
        <v>137.02500000000001</v>
      </c>
      <c r="K24" s="10">
        <v>16</v>
      </c>
      <c r="L24" s="10"/>
      <c r="M24" s="10"/>
      <c r="N24" s="10"/>
      <c r="O24" s="10"/>
    </row>
    <row r="25" spans="7:15" ht="19.5" thickBot="1" x14ac:dyDescent="0.3">
      <c r="G25" s="4" t="s">
        <v>16</v>
      </c>
      <c r="H25" s="11">
        <v>6</v>
      </c>
      <c r="I25" s="11">
        <v>24</v>
      </c>
      <c r="J25" s="11">
        <v>22</v>
      </c>
      <c r="K25" s="11">
        <v>11</v>
      </c>
      <c r="L25" s="11"/>
      <c r="M25" s="10"/>
      <c r="N25" s="11"/>
      <c r="O25" s="10"/>
    </row>
  </sheetData>
  <mergeCells count="2">
    <mergeCell ref="H6:J6"/>
    <mergeCell ref="L12:M12"/>
  </mergeCell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O25"/>
  <sheetViews>
    <sheetView topLeftCell="A7" workbookViewId="0">
      <selection activeCell="M18" sqref="M18"/>
    </sheetView>
  </sheetViews>
  <sheetFormatPr baseColWidth="10" defaultRowHeight="15" x14ac:dyDescent="0.25"/>
  <cols>
    <col min="6" max="6" width="5.7109375" customWidth="1"/>
    <col min="7" max="7" width="15.5703125" customWidth="1"/>
  </cols>
  <sheetData>
    <row r="3" spans="7:15" ht="23.25" x14ac:dyDescent="0.35">
      <c r="H3" s="42" t="s">
        <v>219</v>
      </c>
      <c r="I3" s="42"/>
      <c r="J3" s="42"/>
    </row>
    <row r="6" spans="7:15" ht="23.25" x14ac:dyDescent="0.35">
      <c r="H6" s="253" t="s">
        <v>20</v>
      </c>
      <c r="I6" s="253"/>
      <c r="J6" s="253"/>
    </row>
    <row r="11" spans="7:15" ht="15.75" thickBot="1" x14ac:dyDescent="0.3"/>
    <row r="12" spans="7:15" ht="94.5" thickBot="1" x14ac:dyDescent="0.3">
      <c r="G12" s="16" t="s">
        <v>0</v>
      </c>
      <c r="H12" s="2" t="s">
        <v>1</v>
      </c>
      <c r="I12" s="2" t="s">
        <v>66</v>
      </c>
      <c r="J12" s="2" t="s">
        <v>64</v>
      </c>
      <c r="K12" s="31" t="s">
        <v>65</v>
      </c>
      <c r="L12" s="261" t="s">
        <v>174</v>
      </c>
      <c r="M12" s="261"/>
      <c r="N12" s="49" t="s">
        <v>175</v>
      </c>
      <c r="O12" s="49" t="s">
        <v>179</v>
      </c>
    </row>
    <row r="13" spans="7:15" ht="38.25" thickTop="1" x14ac:dyDescent="0.25">
      <c r="G13" s="28"/>
      <c r="H13" s="29"/>
      <c r="I13" s="29"/>
      <c r="J13" s="29"/>
      <c r="K13" s="32"/>
      <c r="L13" s="49" t="s">
        <v>177</v>
      </c>
      <c r="M13" s="49" t="s">
        <v>178</v>
      </c>
      <c r="N13" s="49"/>
      <c r="O13" s="34"/>
    </row>
    <row r="14" spans="7:15" ht="19.5" thickBot="1" x14ac:dyDescent="0.3">
      <c r="G14" s="3" t="s">
        <v>5</v>
      </c>
      <c r="H14" s="36">
        <v>80</v>
      </c>
      <c r="I14" s="10"/>
      <c r="J14" s="10">
        <v>150</v>
      </c>
      <c r="K14" s="10">
        <v>8.5</v>
      </c>
      <c r="L14" s="10"/>
      <c r="M14" s="10"/>
      <c r="N14" s="10"/>
      <c r="O14" s="10"/>
    </row>
    <row r="15" spans="7:15" ht="19.5" thickBot="1" x14ac:dyDescent="0.3">
      <c r="G15" s="45" t="s">
        <v>202</v>
      </c>
      <c r="H15" s="11">
        <v>80</v>
      </c>
      <c r="I15" s="11">
        <v>1233</v>
      </c>
      <c r="J15" s="17">
        <v>533</v>
      </c>
      <c r="K15" s="11">
        <v>30</v>
      </c>
      <c r="L15" s="11"/>
      <c r="M15" s="10"/>
      <c r="N15" s="11"/>
      <c r="O15" s="10"/>
    </row>
    <row r="16" spans="7:15" ht="19.5" thickBot="1" x14ac:dyDescent="0.3">
      <c r="G16" s="45" t="s">
        <v>197</v>
      </c>
      <c r="H16" s="11">
        <v>80</v>
      </c>
      <c r="I16" s="11"/>
      <c r="J16" s="17"/>
      <c r="K16" s="11"/>
      <c r="L16" s="11"/>
      <c r="M16" s="10"/>
      <c r="N16" s="11"/>
      <c r="O16" s="10"/>
    </row>
    <row r="17" spans="7:15" ht="19.5" thickBot="1" x14ac:dyDescent="0.3">
      <c r="G17" s="3" t="s">
        <v>7</v>
      </c>
      <c r="H17" s="11">
        <v>12</v>
      </c>
      <c r="I17" s="11">
        <v>0</v>
      </c>
      <c r="J17" s="17">
        <v>0</v>
      </c>
      <c r="K17" s="11">
        <v>0</v>
      </c>
      <c r="L17" s="11"/>
      <c r="M17" s="10"/>
      <c r="N17" s="11"/>
      <c r="O17" s="10"/>
    </row>
    <row r="18" spans="7:15" ht="19.5" thickBot="1" x14ac:dyDescent="0.3">
      <c r="G18" s="3" t="s">
        <v>205</v>
      </c>
      <c r="H18" s="36">
        <v>12</v>
      </c>
      <c r="I18" s="10">
        <v>96.546999999999997</v>
      </c>
      <c r="J18" s="10">
        <v>71.546999999999997</v>
      </c>
      <c r="K18" s="10">
        <v>22</v>
      </c>
      <c r="L18" s="10"/>
      <c r="M18" s="10"/>
      <c r="N18" s="10"/>
      <c r="O18" s="10"/>
    </row>
    <row r="19" spans="7:15" ht="19.5" thickBot="1" x14ac:dyDescent="0.3">
      <c r="G19" s="4" t="s">
        <v>8</v>
      </c>
      <c r="H19" s="38">
        <v>7.6</v>
      </c>
      <c r="I19" s="11"/>
      <c r="J19" s="11">
        <v>66</v>
      </c>
      <c r="K19" s="11">
        <v>44</v>
      </c>
      <c r="L19" s="11"/>
      <c r="M19" s="10"/>
      <c r="N19" s="11"/>
      <c r="O19" s="10"/>
    </row>
    <row r="20" spans="7:15" ht="19.5" thickBot="1" x14ac:dyDescent="0.3">
      <c r="G20" s="3" t="s">
        <v>10</v>
      </c>
      <c r="H20" s="10">
        <v>9</v>
      </c>
      <c r="I20" s="10">
        <v>61.222000000000001</v>
      </c>
      <c r="J20" s="10">
        <v>31.939</v>
      </c>
      <c r="K20" s="10">
        <v>15</v>
      </c>
      <c r="L20" s="10"/>
      <c r="M20" s="10"/>
      <c r="N20" s="10"/>
      <c r="O20" s="10"/>
    </row>
    <row r="21" spans="7:15" ht="19.5" thickBot="1" x14ac:dyDescent="0.3">
      <c r="G21" s="4" t="s">
        <v>63</v>
      </c>
      <c r="H21" s="11">
        <v>18</v>
      </c>
      <c r="I21" s="11">
        <v>102.273</v>
      </c>
      <c r="J21" s="11">
        <v>277.27300000000002</v>
      </c>
      <c r="K21" s="11">
        <v>25.25</v>
      </c>
      <c r="L21" s="11"/>
      <c r="M21" s="11"/>
      <c r="N21" s="11"/>
      <c r="O21" s="11"/>
    </row>
    <row r="22" spans="7:15" ht="19.5" thickBot="1" x14ac:dyDescent="0.3">
      <c r="G22" s="24" t="s">
        <v>12</v>
      </c>
      <c r="H22" s="10">
        <v>18</v>
      </c>
      <c r="I22" s="10">
        <v>158.63200000000001</v>
      </c>
      <c r="J22" s="10">
        <v>122.63200000000001</v>
      </c>
      <c r="K22" s="10">
        <v>30.28</v>
      </c>
      <c r="L22" s="10"/>
      <c r="M22" s="10"/>
      <c r="N22" s="10"/>
      <c r="O22" s="10"/>
    </row>
    <row r="23" spans="7:15" ht="19.5" thickBot="1" x14ac:dyDescent="0.3">
      <c r="G23" s="25" t="s">
        <v>13</v>
      </c>
      <c r="H23" s="35">
        <v>40</v>
      </c>
      <c r="I23" s="11">
        <v>179.99</v>
      </c>
      <c r="J23" s="11">
        <v>106.267</v>
      </c>
      <c r="K23" s="11" t="s">
        <v>213</v>
      </c>
      <c r="L23" s="11"/>
      <c r="M23" s="10"/>
      <c r="N23" s="11"/>
      <c r="O23" s="10"/>
    </row>
    <row r="24" spans="7:15" ht="19.5" thickBot="1" x14ac:dyDescent="0.3">
      <c r="G24" s="3" t="s">
        <v>15</v>
      </c>
      <c r="H24" s="10">
        <v>15</v>
      </c>
      <c r="I24" s="10">
        <v>134.727</v>
      </c>
      <c r="J24" s="10">
        <v>74.727000000000004</v>
      </c>
      <c r="K24" s="10">
        <v>15</v>
      </c>
      <c r="L24" s="10"/>
      <c r="M24" s="10"/>
      <c r="N24" s="10"/>
      <c r="O24" s="10"/>
    </row>
    <row r="25" spans="7:15" ht="19.5" thickBot="1" x14ac:dyDescent="0.3">
      <c r="G25" s="4" t="s">
        <v>16</v>
      </c>
      <c r="H25" s="11">
        <v>6</v>
      </c>
      <c r="I25" s="11">
        <v>42.3</v>
      </c>
      <c r="J25" s="11">
        <v>40.308</v>
      </c>
      <c r="K25" s="11">
        <v>20</v>
      </c>
      <c r="L25" s="11"/>
      <c r="M25" s="10"/>
      <c r="N25" s="11"/>
      <c r="O25" s="10"/>
    </row>
  </sheetData>
  <mergeCells count="2">
    <mergeCell ref="H6:J6"/>
    <mergeCell ref="L12:M12"/>
  </mergeCell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O25"/>
  <sheetViews>
    <sheetView topLeftCell="A16" workbookViewId="0">
      <selection activeCell="F11" sqref="F11:O26"/>
    </sheetView>
  </sheetViews>
  <sheetFormatPr baseColWidth="10" defaultRowHeight="15" x14ac:dyDescent="0.25"/>
  <cols>
    <col min="6" max="6" width="5.7109375" customWidth="1"/>
    <col min="7" max="7" width="15.5703125" customWidth="1"/>
  </cols>
  <sheetData>
    <row r="3" spans="7:15" ht="23.25" x14ac:dyDescent="0.35">
      <c r="H3" s="42" t="s">
        <v>220</v>
      </c>
      <c r="I3" s="42"/>
      <c r="J3" s="42"/>
    </row>
    <row r="6" spans="7:15" ht="23.25" x14ac:dyDescent="0.35">
      <c r="H6" s="253" t="s">
        <v>20</v>
      </c>
      <c r="I6" s="253"/>
      <c r="J6" s="253"/>
    </row>
    <row r="11" spans="7:15" ht="15.75" thickBot="1" x14ac:dyDescent="0.3"/>
    <row r="12" spans="7:15" ht="94.5" thickBot="1" x14ac:dyDescent="0.3">
      <c r="G12" s="16" t="s">
        <v>0</v>
      </c>
      <c r="H12" s="2" t="s">
        <v>1</v>
      </c>
      <c r="I12" s="2" t="s">
        <v>66</v>
      </c>
      <c r="J12" s="2" t="s">
        <v>64</v>
      </c>
      <c r="K12" s="31" t="s">
        <v>65</v>
      </c>
      <c r="L12" s="261" t="s">
        <v>174</v>
      </c>
      <c r="M12" s="261"/>
      <c r="N12" s="49" t="s">
        <v>175</v>
      </c>
      <c r="O12" s="49" t="s">
        <v>179</v>
      </c>
    </row>
    <row r="13" spans="7:15" ht="38.25" thickTop="1" x14ac:dyDescent="0.25">
      <c r="G13" s="28"/>
      <c r="H13" s="29"/>
      <c r="I13" s="29"/>
      <c r="J13" s="29"/>
      <c r="K13" s="32"/>
      <c r="L13" s="49" t="s">
        <v>177</v>
      </c>
      <c r="M13" s="49" t="s">
        <v>178</v>
      </c>
      <c r="N13" s="49"/>
      <c r="O13" s="34"/>
    </row>
    <row r="14" spans="7:15" ht="19.5" thickBot="1" x14ac:dyDescent="0.3">
      <c r="G14" s="3" t="s">
        <v>5</v>
      </c>
      <c r="H14" s="36">
        <v>80</v>
      </c>
      <c r="I14" s="10"/>
      <c r="J14" s="10">
        <v>150</v>
      </c>
      <c r="K14" s="10">
        <v>8</v>
      </c>
      <c r="L14" s="10"/>
      <c r="M14" s="10"/>
      <c r="N14" s="10"/>
      <c r="O14" s="10"/>
    </row>
    <row r="15" spans="7:15" ht="19.5" thickBot="1" x14ac:dyDescent="0.3">
      <c r="G15" s="45" t="s">
        <v>202</v>
      </c>
      <c r="H15" s="11">
        <v>80</v>
      </c>
      <c r="I15" s="11">
        <v>1109</v>
      </c>
      <c r="J15" s="17">
        <v>409</v>
      </c>
      <c r="K15" s="11">
        <v>23</v>
      </c>
      <c r="L15" s="11"/>
      <c r="M15" s="10"/>
      <c r="N15" s="11"/>
      <c r="O15" s="10"/>
    </row>
    <row r="16" spans="7:15" ht="19.5" thickBot="1" x14ac:dyDescent="0.3">
      <c r="G16" s="45" t="s">
        <v>197</v>
      </c>
      <c r="H16" s="11">
        <v>80</v>
      </c>
      <c r="I16" s="11"/>
      <c r="J16" s="17"/>
      <c r="K16" s="11"/>
      <c r="L16" s="11"/>
      <c r="M16" s="10"/>
      <c r="N16" s="11"/>
      <c r="O16" s="10"/>
    </row>
    <row r="17" spans="7:15" ht="19.5" thickBot="1" x14ac:dyDescent="0.3">
      <c r="G17" s="3" t="s">
        <v>7</v>
      </c>
      <c r="H17" s="11">
        <v>12</v>
      </c>
      <c r="I17" s="11">
        <v>0</v>
      </c>
      <c r="J17" s="17">
        <v>0</v>
      </c>
      <c r="K17" s="11">
        <v>0</v>
      </c>
      <c r="L17" s="11"/>
      <c r="M17" s="10"/>
      <c r="N17" s="11"/>
      <c r="O17" s="10"/>
    </row>
    <row r="18" spans="7:15" ht="19.5" thickBot="1" x14ac:dyDescent="0.3">
      <c r="G18" s="3" t="s">
        <v>205</v>
      </c>
      <c r="H18" s="36">
        <v>12</v>
      </c>
      <c r="I18" s="10">
        <v>96.546999999999997</v>
      </c>
      <c r="J18" s="10">
        <v>71.546999999999997</v>
      </c>
      <c r="K18" s="10">
        <v>22</v>
      </c>
      <c r="L18" s="10"/>
      <c r="M18" s="10"/>
      <c r="N18" s="10"/>
      <c r="O18" s="10"/>
    </row>
    <row r="19" spans="7:15" ht="19.5" thickBot="1" x14ac:dyDescent="0.3">
      <c r="G19" s="4" t="s">
        <v>8</v>
      </c>
      <c r="H19" s="38">
        <v>7.6</v>
      </c>
      <c r="I19" s="11">
        <v>86</v>
      </c>
      <c r="J19" s="11">
        <v>70</v>
      </c>
      <c r="K19" s="11">
        <v>43</v>
      </c>
      <c r="L19" s="11"/>
      <c r="M19" s="10"/>
      <c r="N19" s="11"/>
      <c r="O19" s="10"/>
    </row>
    <row r="20" spans="7:15" ht="19.5" thickBot="1" x14ac:dyDescent="0.3">
      <c r="G20" s="3" t="s">
        <v>10</v>
      </c>
      <c r="H20" s="10">
        <v>9</v>
      </c>
      <c r="I20" s="10">
        <v>56.305</v>
      </c>
      <c r="J20" s="10">
        <v>27.021999999999998</v>
      </c>
      <c r="K20" s="10">
        <v>12</v>
      </c>
      <c r="L20" s="10"/>
      <c r="M20" s="10"/>
      <c r="N20" s="10"/>
      <c r="O20" s="10"/>
    </row>
    <row r="21" spans="7:15" ht="19.5" thickBot="1" x14ac:dyDescent="0.3">
      <c r="G21" s="4" t="s">
        <v>63</v>
      </c>
      <c r="H21" s="11">
        <v>18</v>
      </c>
      <c r="I21" s="11">
        <v>260.45299999999997</v>
      </c>
      <c r="J21" s="11">
        <v>85.453000000000003</v>
      </c>
      <c r="K21" s="11">
        <v>21.8</v>
      </c>
      <c r="L21" s="11"/>
      <c r="M21" s="11"/>
      <c r="N21" s="11"/>
      <c r="O21" s="11"/>
    </row>
    <row r="22" spans="7:15" ht="19.5" thickBot="1" x14ac:dyDescent="0.3">
      <c r="G22" s="24" t="s">
        <v>12</v>
      </c>
      <c r="H22" s="10">
        <v>18</v>
      </c>
      <c r="I22" s="10">
        <v>158.63200000000001</v>
      </c>
      <c r="J22" s="10">
        <v>122.63200000000001</v>
      </c>
      <c r="K22" s="10">
        <v>30.28</v>
      </c>
      <c r="L22" s="10"/>
      <c r="M22" s="10"/>
      <c r="N22" s="10"/>
      <c r="O22" s="10"/>
    </row>
    <row r="23" spans="7:15" ht="19.5" thickBot="1" x14ac:dyDescent="0.3">
      <c r="G23" s="25" t="s">
        <v>13</v>
      </c>
      <c r="H23" s="35">
        <v>40</v>
      </c>
      <c r="I23" s="11">
        <v>179.99</v>
      </c>
      <c r="J23" s="11">
        <v>106.267</v>
      </c>
      <c r="K23" s="11" t="s">
        <v>213</v>
      </c>
      <c r="L23" s="11"/>
      <c r="M23" s="10"/>
      <c r="N23" s="11"/>
      <c r="O23" s="10"/>
    </row>
    <row r="24" spans="7:15" ht="19.5" thickBot="1" x14ac:dyDescent="0.3">
      <c r="G24" s="3" t="s">
        <v>15</v>
      </c>
      <c r="H24" s="10">
        <v>15</v>
      </c>
      <c r="I24" s="10">
        <v>127.57</v>
      </c>
      <c r="J24" s="10">
        <v>67.569999999999993</v>
      </c>
      <c r="K24" s="10">
        <v>14</v>
      </c>
      <c r="L24" s="10"/>
      <c r="M24" s="10"/>
      <c r="N24" s="10"/>
      <c r="O24" s="10"/>
    </row>
    <row r="25" spans="7:15" ht="19.5" thickBot="1" x14ac:dyDescent="0.3">
      <c r="G25" s="4" t="s">
        <v>16</v>
      </c>
      <c r="H25" s="11">
        <v>6</v>
      </c>
      <c r="I25" s="11">
        <v>40</v>
      </c>
      <c r="J25" s="11">
        <v>38</v>
      </c>
      <c r="K25" s="11">
        <v>19</v>
      </c>
      <c r="L25" s="11"/>
      <c r="M25" s="10"/>
      <c r="N25" s="11"/>
      <c r="O25" s="10"/>
    </row>
  </sheetData>
  <mergeCells count="2">
    <mergeCell ref="H6:J6"/>
    <mergeCell ref="L12:M12"/>
  </mergeCell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M21"/>
  <sheetViews>
    <sheetView topLeftCell="A18" workbookViewId="0">
      <selection activeCell="D7" sqref="D7:N22"/>
    </sheetView>
  </sheetViews>
  <sheetFormatPr baseColWidth="10" defaultRowHeight="15" x14ac:dyDescent="0.25"/>
  <cols>
    <col min="4" max="4" width="9.7109375" customWidth="1"/>
    <col min="5" max="5" width="16.28515625" customWidth="1"/>
    <col min="6" max="6" width="14.28515625" customWidth="1"/>
    <col min="7" max="7" width="13.140625" customWidth="1"/>
    <col min="8" max="8" width="14.5703125" customWidth="1"/>
    <col min="9" max="9" width="12.42578125" customWidth="1"/>
  </cols>
  <sheetData>
    <row r="2" spans="5:13" ht="23.25" x14ac:dyDescent="0.35">
      <c r="F2" s="42" t="s">
        <v>220</v>
      </c>
      <c r="G2" s="42"/>
      <c r="H2" s="42"/>
    </row>
    <row r="5" spans="5:13" ht="23.25" x14ac:dyDescent="0.35">
      <c r="F5" s="253" t="s">
        <v>20</v>
      </c>
      <c r="G5" s="253"/>
      <c r="H5" s="253"/>
    </row>
    <row r="7" spans="5:13" ht="15.75" thickBot="1" x14ac:dyDescent="0.3"/>
    <row r="8" spans="5:13" ht="94.5" thickBot="1" x14ac:dyDescent="0.3">
      <c r="E8" s="16" t="s">
        <v>0</v>
      </c>
      <c r="F8" s="2" t="s">
        <v>1</v>
      </c>
      <c r="G8" s="2" t="s">
        <v>66</v>
      </c>
      <c r="H8" s="2" t="s">
        <v>64</v>
      </c>
      <c r="I8" s="31" t="s">
        <v>65</v>
      </c>
      <c r="J8" s="261" t="s">
        <v>174</v>
      </c>
      <c r="K8" s="261"/>
      <c r="L8" s="49" t="s">
        <v>175</v>
      </c>
      <c r="M8" s="49" t="s">
        <v>179</v>
      </c>
    </row>
    <row r="9" spans="5:13" ht="38.25" thickTop="1" x14ac:dyDescent="0.25">
      <c r="E9" s="28"/>
      <c r="F9" s="29"/>
      <c r="G9" s="29"/>
      <c r="H9" s="29"/>
      <c r="I9" s="32"/>
      <c r="J9" s="49" t="s">
        <v>177</v>
      </c>
      <c r="K9" s="49" t="s">
        <v>178</v>
      </c>
      <c r="L9" s="49"/>
      <c r="M9" s="34"/>
    </row>
    <row r="10" spans="5:13" ht="21.75" customHeight="1" thickBot="1" x14ac:dyDescent="0.3">
      <c r="E10" s="3" t="s">
        <v>5</v>
      </c>
      <c r="F10" s="36">
        <v>80</v>
      </c>
      <c r="G10" s="10"/>
      <c r="H10" s="10">
        <v>150</v>
      </c>
      <c r="I10" s="10">
        <v>8</v>
      </c>
      <c r="J10" s="10"/>
      <c r="K10" s="10"/>
      <c r="L10" s="10"/>
      <c r="M10" s="10"/>
    </row>
    <row r="11" spans="5:13" ht="24.75" customHeight="1" thickBot="1" x14ac:dyDescent="0.3">
      <c r="E11" s="45" t="s">
        <v>202</v>
      </c>
      <c r="F11" s="11">
        <v>80</v>
      </c>
      <c r="G11" s="11">
        <v>938</v>
      </c>
      <c r="H11" s="17">
        <v>238</v>
      </c>
      <c r="I11" s="11">
        <v>14</v>
      </c>
      <c r="J11" s="11"/>
      <c r="K11" s="10"/>
      <c r="L11" s="11"/>
      <c r="M11" s="10"/>
    </row>
    <row r="12" spans="5:13" ht="26.25" customHeight="1" thickBot="1" x14ac:dyDescent="0.3">
      <c r="E12" s="45" t="s">
        <v>197</v>
      </c>
      <c r="F12" s="11">
        <v>80</v>
      </c>
      <c r="G12" s="11"/>
      <c r="H12" s="17"/>
      <c r="I12" s="11"/>
      <c r="J12" s="11"/>
      <c r="K12" s="10"/>
      <c r="L12" s="11"/>
      <c r="M12" s="10"/>
    </row>
    <row r="13" spans="5:13" ht="24" customHeight="1" thickBot="1" x14ac:dyDescent="0.3">
      <c r="E13" s="3" t="s">
        <v>7</v>
      </c>
      <c r="F13" s="11">
        <v>12</v>
      </c>
      <c r="G13" s="11">
        <v>305.77</v>
      </c>
      <c r="H13" s="17">
        <v>115.77</v>
      </c>
      <c r="I13" s="11">
        <v>37</v>
      </c>
      <c r="J13" s="11"/>
      <c r="K13" s="10"/>
      <c r="L13" s="11"/>
      <c r="M13" s="10"/>
    </row>
    <row r="14" spans="5:13" ht="24" customHeight="1" thickBot="1" x14ac:dyDescent="0.3">
      <c r="E14" s="3" t="s">
        <v>205</v>
      </c>
      <c r="F14" s="36">
        <v>12</v>
      </c>
      <c r="G14" s="10">
        <v>96.546999999999997</v>
      </c>
      <c r="H14" s="10">
        <v>71.546999999999997</v>
      </c>
      <c r="I14" s="10">
        <v>22</v>
      </c>
      <c r="J14" s="10" t="s">
        <v>221</v>
      </c>
      <c r="K14" s="10"/>
      <c r="L14" s="10"/>
      <c r="M14" s="10"/>
    </row>
    <row r="15" spans="5:13" ht="23.25" customHeight="1" thickBot="1" x14ac:dyDescent="0.3">
      <c r="E15" s="4" t="s">
        <v>8</v>
      </c>
      <c r="F15" s="38">
        <v>7.6</v>
      </c>
      <c r="G15" s="11">
        <v>86</v>
      </c>
      <c r="H15" s="11">
        <v>70</v>
      </c>
      <c r="I15" s="11">
        <v>43</v>
      </c>
      <c r="J15" s="11"/>
      <c r="K15" s="10"/>
      <c r="L15" s="11"/>
      <c r="M15" s="10"/>
    </row>
    <row r="16" spans="5:13" ht="24" customHeight="1" thickBot="1" x14ac:dyDescent="0.3">
      <c r="E16" s="3" t="s">
        <v>10</v>
      </c>
      <c r="F16" s="10">
        <v>9</v>
      </c>
      <c r="G16" s="10">
        <v>90.754999999999995</v>
      </c>
      <c r="H16" s="10">
        <v>31.47</v>
      </c>
      <c r="I16" s="10">
        <v>29.27</v>
      </c>
      <c r="J16" s="10"/>
      <c r="K16" s="10"/>
      <c r="L16" s="10"/>
      <c r="M16" s="10"/>
    </row>
    <row r="17" spans="5:13" ht="23.25" customHeight="1" thickBot="1" x14ac:dyDescent="0.3">
      <c r="E17" s="4" t="s">
        <v>63</v>
      </c>
      <c r="F17" s="11">
        <v>18</v>
      </c>
      <c r="G17" s="11">
        <v>246.41499999999999</v>
      </c>
      <c r="H17" s="11">
        <v>71.415000000000006</v>
      </c>
      <c r="I17" s="11">
        <v>24.43</v>
      </c>
      <c r="J17" s="11"/>
      <c r="K17" s="11"/>
      <c r="L17" s="11"/>
      <c r="M17" s="11"/>
    </row>
    <row r="18" spans="5:13" ht="23.25" customHeight="1" thickBot="1" x14ac:dyDescent="0.3">
      <c r="E18" s="24" t="s">
        <v>12</v>
      </c>
      <c r="F18" s="10">
        <v>18</v>
      </c>
      <c r="G18" s="10">
        <v>178.63200000000001</v>
      </c>
      <c r="H18" s="10">
        <v>142.63200000000001</v>
      </c>
      <c r="I18" s="10">
        <v>35.32</v>
      </c>
      <c r="J18" s="10"/>
      <c r="K18" s="10"/>
      <c r="L18" s="10"/>
      <c r="M18" s="10"/>
    </row>
    <row r="19" spans="5:13" ht="23.25" customHeight="1" thickBot="1" x14ac:dyDescent="0.3">
      <c r="E19" s="25" t="s">
        <v>13</v>
      </c>
      <c r="F19" s="35">
        <v>40</v>
      </c>
      <c r="G19" s="11">
        <v>179.99</v>
      </c>
      <c r="H19" s="11">
        <v>106.267</v>
      </c>
      <c r="I19" s="11" t="s">
        <v>213</v>
      </c>
      <c r="J19" s="11"/>
      <c r="K19" s="10"/>
      <c r="L19" s="11"/>
      <c r="M19" s="10"/>
    </row>
    <row r="20" spans="5:13" ht="22.5" customHeight="1" thickBot="1" x14ac:dyDescent="0.3">
      <c r="E20" s="3" t="s">
        <v>15</v>
      </c>
      <c r="F20" s="10">
        <v>15</v>
      </c>
      <c r="G20" s="10">
        <v>121.623</v>
      </c>
      <c r="H20" s="10">
        <v>61.622999999999998</v>
      </c>
      <c r="I20" s="10">
        <v>13</v>
      </c>
      <c r="J20" s="10"/>
      <c r="K20" s="10"/>
      <c r="L20" s="10"/>
      <c r="M20" s="10"/>
    </row>
    <row r="21" spans="5:13" ht="23.25" customHeight="1" thickBot="1" x14ac:dyDescent="0.3">
      <c r="E21" s="4" t="s">
        <v>16</v>
      </c>
      <c r="F21" s="11">
        <v>6</v>
      </c>
      <c r="G21" s="11">
        <v>41.7</v>
      </c>
      <c r="H21" s="11">
        <v>39.700000000000003</v>
      </c>
      <c r="I21" s="11">
        <v>9</v>
      </c>
      <c r="J21" s="11"/>
      <c r="K21" s="10"/>
      <c r="L21" s="11"/>
      <c r="M21" s="10"/>
    </row>
  </sheetData>
  <mergeCells count="2">
    <mergeCell ref="F5:H5"/>
    <mergeCell ref="J8:K8"/>
  </mergeCell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M23"/>
  <sheetViews>
    <sheetView topLeftCell="A12" workbookViewId="0">
      <selection activeCell="D9" sqref="D9:N25"/>
    </sheetView>
  </sheetViews>
  <sheetFormatPr baseColWidth="10" defaultRowHeight="15" x14ac:dyDescent="0.25"/>
  <cols>
    <col min="5" max="5" width="15.28515625" customWidth="1"/>
    <col min="6" max="6" width="14" customWidth="1"/>
    <col min="7" max="7" width="12.85546875" customWidth="1"/>
    <col min="8" max="8" width="13.42578125" customWidth="1"/>
    <col min="9" max="9" width="13.5703125" customWidth="1"/>
  </cols>
  <sheetData>
    <row r="2" spans="5:13" ht="23.25" x14ac:dyDescent="0.35">
      <c r="G2" s="42" t="s">
        <v>222</v>
      </c>
      <c r="H2" s="42"/>
      <c r="I2" s="42"/>
    </row>
    <row r="5" spans="5:13" ht="23.25" x14ac:dyDescent="0.35">
      <c r="G5" s="253" t="s">
        <v>38</v>
      </c>
      <c r="H5" s="253"/>
      <c r="I5" s="253"/>
    </row>
    <row r="9" spans="5:13" ht="15.75" thickBot="1" x14ac:dyDescent="0.3"/>
    <row r="10" spans="5:13" ht="94.5" thickBot="1" x14ac:dyDescent="0.3">
      <c r="E10" s="16" t="s">
        <v>0</v>
      </c>
      <c r="F10" s="2" t="s">
        <v>1</v>
      </c>
      <c r="G10" s="2" t="s">
        <v>66</v>
      </c>
      <c r="H10" s="2" t="s">
        <v>64</v>
      </c>
      <c r="I10" s="31" t="s">
        <v>65</v>
      </c>
      <c r="J10" s="261" t="s">
        <v>174</v>
      </c>
      <c r="K10" s="261"/>
      <c r="L10" s="50" t="s">
        <v>175</v>
      </c>
      <c r="M10" s="50" t="s">
        <v>179</v>
      </c>
    </row>
    <row r="11" spans="5:13" ht="38.25" thickTop="1" x14ac:dyDescent="0.25">
      <c r="E11" s="28"/>
      <c r="F11" s="29"/>
      <c r="G11" s="29"/>
      <c r="H11" s="29"/>
      <c r="I11" s="32"/>
      <c r="J11" s="50" t="s">
        <v>177</v>
      </c>
      <c r="K11" s="50" t="s">
        <v>178</v>
      </c>
      <c r="L11" s="50"/>
      <c r="M11" s="34"/>
    </row>
    <row r="12" spans="5:13" ht="19.5" thickBot="1" x14ac:dyDescent="0.3">
      <c r="E12" s="3" t="s">
        <v>5</v>
      </c>
      <c r="F12" s="36">
        <v>80</v>
      </c>
      <c r="G12" s="10">
        <v>1500</v>
      </c>
      <c r="H12" s="10">
        <v>100</v>
      </c>
      <c r="I12" s="10">
        <v>5.3</v>
      </c>
      <c r="J12" s="10"/>
      <c r="K12" s="10"/>
      <c r="L12" s="10"/>
      <c r="M12" s="10"/>
    </row>
    <row r="13" spans="5:13" ht="19.5" thickBot="1" x14ac:dyDescent="0.3">
      <c r="E13" s="45" t="s">
        <v>202</v>
      </c>
      <c r="F13" s="11">
        <v>80</v>
      </c>
      <c r="G13" s="11">
        <v>1734</v>
      </c>
      <c r="H13" s="17">
        <v>1034</v>
      </c>
      <c r="I13" s="11">
        <v>58</v>
      </c>
      <c r="J13" s="11"/>
      <c r="K13" s="10"/>
      <c r="L13" s="11"/>
      <c r="M13" s="10"/>
    </row>
    <row r="14" spans="5:13" ht="19.5" thickBot="1" x14ac:dyDescent="0.3">
      <c r="E14" s="45" t="s">
        <v>197</v>
      </c>
      <c r="F14" s="11">
        <v>80</v>
      </c>
      <c r="G14" s="11"/>
      <c r="H14" s="17"/>
      <c r="I14" s="11"/>
      <c r="J14" s="11"/>
      <c r="K14" s="10"/>
      <c r="L14" s="11"/>
      <c r="M14" s="10"/>
    </row>
    <row r="15" spans="5:13" ht="19.5" thickBot="1" x14ac:dyDescent="0.3">
      <c r="E15" s="3" t="s">
        <v>7</v>
      </c>
      <c r="F15" s="11">
        <v>12</v>
      </c>
      <c r="G15" s="11">
        <v>305.77</v>
      </c>
      <c r="H15" s="17">
        <v>115.77</v>
      </c>
      <c r="I15" s="11">
        <v>37</v>
      </c>
      <c r="J15" s="11"/>
      <c r="K15" s="10"/>
      <c r="L15" s="11"/>
      <c r="M15" s="10"/>
    </row>
    <row r="16" spans="5:13" ht="19.5" thickBot="1" x14ac:dyDescent="0.3">
      <c r="E16" s="3" t="s">
        <v>205</v>
      </c>
      <c r="F16" s="36">
        <v>12</v>
      </c>
      <c r="G16" s="10">
        <v>96.546999999999997</v>
      </c>
      <c r="H16" s="10">
        <v>71.546999999999997</v>
      </c>
      <c r="I16" s="10">
        <v>22</v>
      </c>
      <c r="J16" s="10" t="s">
        <v>221</v>
      </c>
      <c r="K16" s="10"/>
      <c r="L16" s="10"/>
      <c r="M16" s="10"/>
    </row>
    <row r="17" spans="5:13" ht="19.5" thickBot="1" x14ac:dyDescent="0.3">
      <c r="E17" s="4" t="s">
        <v>8</v>
      </c>
      <c r="F17" s="38">
        <v>7.6</v>
      </c>
      <c r="G17" s="11">
        <v>89</v>
      </c>
      <c r="H17" s="11">
        <v>73</v>
      </c>
      <c r="I17" s="11">
        <v>43</v>
      </c>
      <c r="J17" s="11"/>
      <c r="K17" s="10"/>
      <c r="L17" s="11"/>
      <c r="M17" s="10"/>
    </row>
    <row r="18" spans="5:13" ht="19.5" thickBot="1" x14ac:dyDescent="0.3">
      <c r="E18" s="3" t="s">
        <v>10</v>
      </c>
      <c r="F18" s="10">
        <v>9</v>
      </c>
      <c r="G18" s="10">
        <v>106.32</v>
      </c>
      <c r="H18" s="10">
        <v>77.400000000000006</v>
      </c>
      <c r="I18" s="10">
        <v>36.6</v>
      </c>
      <c r="J18" s="10"/>
      <c r="K18" s="10"/>
      <c r="L18" s="10"/>
      <c r="M18" s="10"/>
    </row>
    <row r="19" spans="5:13" ht="19.5" thickBot="1" x14ac:dyDescent="0.3">
      <c r="E19" s="4" t="s">
        <v>63</v>
      </c>
      <c r="F19" s="11">
        <v>18</v>
      </c>
      <c r="G19" s="11">
        <v>212.64</v>
      </c>
      <c r="H19" s="11">
        <v>37.649000000000001</v>
      </c>
      <c r="I19" s="11">
        <v>9.3000000000000007</v>
      </c>
      <c r="J19" s="11"/>
      <c r="K19" s="11"/>
      <c r="L19" s="11"/>
      <c r="M19" s="11"/>
    </row>
    <row r="20" spans="5:13" ht="19.5" thickBot="1" x14ac:dyDescent="0.3">
      <c r="E20" s="24" t="s">
        <v>12</v>
      </c>
      <c r="F20" s="10">
        <v>18</v>
      </c>
      <c r="G20" s="10">
        <v>178.63200000000001</v>
      </c>
      <c r="H20" s="10">
        <v>142.63200000000001</v>
      </c>
      <c r="I20" s="10">
        <v>35.32</v>
      </c>
      <c r="J20" s="10"/>
      <c r="K20" s="10"/>
      <c r="L20" s="10"/>
      <c r="M20" s="10"/>
    </row>
    <row r="21" spans="5:13" ht="19.5" thickBot="1" x14ac:dyDescent="0.3">
      <c r="E21" s="25" t="s">
        <v>13</v>
      </c>
      <c r="F21" s="35">
        <v>40</v>
      </c>
      <c r="G21" s="11">
        <v>179.99</v>
      </c>
      <c r="H21" s="11">
        <v>106.267</v>
      </c>
      <c r="I21" s="11" t="s">
        <v>213</v>
      </c>
      <c r="J21" s="11"/>
      <c r="K21" s="10"/>
      <c r="L21" s="11"/>
      <c r="M21" s="10"/>
    </row>
    <row r="22" spans="5:13" ht="19.5" thickBot="1" x14ac:dyDescent="0.3">
      <c r="E22" s="3" t="s">
        <v>15</v>
      </c>
      <c r="F22" s="10">
        <v>15</v>
      </c>
      <c r="G22" s="10">
        <v>239</v>
      </c>
      <c r="H22" s="10">
        <v>179</v>
      </c>
      <c r="I22" s="10">
        <v>37</v>
      </c>
      <c r="J22" s="10"/>
      <c r="K22" s="10"/>
      <c r="L22" s="10"/>
      <c r="M22" s="10"/>
    </row>
    <row r="23" spans="5:13" ht="19.5" thickBot="1" x14ac:dyDescent="0.3">
      <c r="E23" s="4" t="s">
        <v>16</v>
      </c>
      <c r="F23" s="11">
        <v>6</v>
      </c>
      <c r="G23" s="11">
        <v>53.368000000000002</v>
      </c>
      <c r="H23" s="11">
        <v>53.368000000000002</v>
      </c>
      <c r="I23" s="11">
        <v>26</v>
      </c>
      <c r="J23" s="11"/>
      <c r="K23" s="10"/>
      <c r="L23" s="11"/>
      <c r="M23" s="10"/>
    </row>
  </sheetData>
  <mergeCells count="2">
    <mergeCell ref="G5:I5"/>
    <mergeCell ref="J10:K10"/>
  </mergeCell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M22"/>
  <sheetViews>
    <sheetView topLeftCell="A4" workbookViewId="0">
      <selection activeCell="L17" sqref="L17"/>
    </sheetView>
  </sheetViews>
  <sheetFormatPr baseColWidth="10" defaultRowHeight="15" x14ac:dyDescent="0.25"/>
  <cols>
    <col min="5" max="5" width="15.28515625" customWidth="1"/>
    <col min="6" max="6" width="13.5703125" customWidth="1"/>
    <col min="7" max="7" width="13.42578125" customWidth="1"/>
    <col min="8" max="8" width="12.28515625" customWidth="1"/>
    <col min="9" max="9" width="12" customWidth="1"/>
    <col min="11" max="12" width="12.85546875" customWidth="1"/>
    <col min="13" max="13" width="12.28515625" customWidth="1"/>
  </cols>
  <sheetData>
    <row r="3" spans="5:13" ht="23.25" x14ac:dyDescent="0.35">
      <c r="F3" s="42" t="s">
        <v>223</v>
      </c>
      <c r="G3" s="42"/>
      <c r="H3" s="42"/>
    </row>
    <row r="6" spans="5:13" ht="23.25" x14ac:dyDescent="0.35">
      <c r="F6" s="253" t="s">
        <v>20</v>
      </c>
      <c r="G6" s="253"/>
      <c r="H6" s="253"/>
    </row>
    <row r="8" spans="5:13" ht="15.75" thickBot="1" x14ac:dyDescent="0.3"/>
    <row r="9" spans="5:13" ht="75.75" thickBot="1" x14ac:dyDescent="0.3">
      <c r="E9" s="16" t="s">
        <v>0</v>
      </c>
      <c r="F9" s="2" t="s">
        <v>1</v>
      </c>
      <c r="G9" s="2" t="s">
        <v>66</v>
      </c>
      <c r="H9" s="2" t="s">
        <v>64</v>
      </c>
      <c r="I9" s="31" t="s">
        <v>65</v>
      </c>
      <c r="J9" s="261" t="s">
        <v>174</v>
      </c>
      <c r="K9" s="261"/>
      <c r="L9" s="51" t="s">
        <v>175</v>
      </c>
      <c r="M9" s="51" t="s">
        <v>179</v>
      </c>
    </row>
    <row r="10" spans="5:13" ht="38.25" thickTop="1" x14ac:dyDescent="0.25">
      <c r="E10" s="28"/>
      <c r="F10" s="29"/>
      <c r="G10" s="29"/>
      <c r="H10" s="29"/>
      <c r="I10" s="32"/>
      <c r="J10" s="51" t="s">
        <v>177</v>
      </c>
      <c r="K10" s="51" t="s">
        <v>178</v>
      </c>
      <c r="L10" s="51"/>
      <c r="M10" s="34"/>
    </row>
    <row r="11" spans="5:13" ht="19.5" thickBot="1" x14ac:dyDescent="0.3">
      <c r="E11" s="3" t="s">
        <v>5</v>
      </c>
      <c r="F11" s="36">
        <v>80</v>
      </c>
      <c r="G11" s="10">
        <v>1400</v>
      </c>
      <c r="H11" s="10">
        <v>150</v>
      </c>
      <c r="I11" s="10">
        <v>8.5</v>
      </c>
      <c r="J11" s="10"/>
      <c r="K11" s="10"/>
      <c r="L11" s="10"/>
      <c r="M11" s="10"/>
    </row>
    <row r="12" spans="5:13" ht="24.75" customHeight="1" thickBot="1" x14ac:dyDescent="0.3">
      <c r="E12" s="45" t="s">
        <v>202</v>
      </c>
      <c r="F12" s="11">
        <v>80</v>
      </c>
      <c r="G12" s="11">
        <v>1547</v>
      </c>
      <c r="H12" s="17">
        <v>847</v>
      </c>
      <c r="I12" s="11">
        <v>49</v>
      </c>
      <c r="J12" s="11"/>
      <c r="K12" s="10"/>
      <c r="L12" s="11"/>
      <c r="M12" s="10"/>
    </row>
    <row r="13" spans="5:13" ht="19.5" thickBot="1" x14ac:dyDescent="0.3">
      <c r="E13" s="45" t="s">
        <v>197</v>
      </c>
      <c r="F13" s="11">
        <v>80</v>
      </c>
      <c r="G13" s="11"/>
      <c r="H13" s="17"/>
      <c r="I13" s="11"/>
      <c r="J13" s="11"/>
      <c r="K13" s="10"/>
      <c r="L13" s="11"/>
      <c r="M13" s="10"/>
    </row>
    <row r="14" spans="5:13" ht="19.5" thickBot="1" x14ac:dyDescent="0.3">
      <c r="E14" s="3" t="s">
        <v>7</v>
      </c>
      <c r="F14" s="11">
        <v>12</v>
      </c>
      <c r="G14" s="11">
        <v>366.15699999999998</v>
      </c>
      <c r="H14" s="17">
        <v>176.17500000000001</v>
      </c>
      <c r="I14" s="11">
        <v>56</v>
      </c>
      <c r="J14" s="11"/>
      <c r="K14" s="10"/>
      <c r="L14" s="11"/>
      <c r="M14" s="10"/>
    </row>
    <row r="15" spans="5:13" ht="19.5" thickBot="1" x14ac:dyDescent="0.3">
      <c r="E15" s="3" t="s">
        <v>205</v>
      </c>
      <c r="F15" s="36">
        <v>12</v>
      </c>
      <c r="G15" s="10">
        <v>96.546999999999997</v>
      </c>
      <c r="H15" s="10">
        <v>71.546999999999997</v>
      </c>
      <c r="I15" s="10">
        <v>22</v>
      </c>
      <c r="J15" s="10" t="s">
        <v>221</v>
      </c>
      <c r="K15" s="10"/>
      <c r="L15" s="10"/>
      <c r="M15" s="10"/>
    </row>
    <row r="16" spans="5:13" ht="19.5" thickBot="1" x14ac:dyDescent="0.3">
      <c r="E16" s="4" t="s">
        <v>8</v>
      </c>
      <c r="F16" s="38">
        <v>7.6</v>
      </c>
      <c r="G16" s="11">
        <v>98</v>
      </c>
      <c r="H16" s="11">
        <v>77</v>
      </c>
      <c r="I16" s="11">
        <v>43</v>
      </c>
      <c r="J16" s="11"/>
      <c r="K16" s="10"/>
      <c r="L16" s="11"/>
      <c r="M16" s="10"/>
    </row>
    <row r="17" spans="5:13" ht="19.5" thickBot="1" x14ac:dyDescent="0.3">
      <c r="E17" s="3" t="s">
        <v>10</v>
      </c>
      <c r="F17" s="10">
        <v>9</v>
      </c>
      <c r="G17" s="10">
        <v>134</v>
      </c>
      <c r="H17" s="10">
        <v>74.188000000000002</v>
      </c>
      <c r="I17" s="10">
        <v>35</v>
      </c>
      <c r="J17" s="10"/>
      <c r="K17" s="10"/>
      <c r="L17" s="10"/>
      <c r="M17" s="10"/>
    </row>
    <row r="18" spans="5:13" ht="19.5" thickBot="1" x14ac:dyDescent="0.3">
      <c r="E18" s="4" t="s">
        <v>63</v>
      </c>
      <c r="F18" s="11">
        <v>18</v>
      </c>
      <c r="G18" s="11">
        <v>198.92500000000001</v>
      </c>
      <c r="H18" s="11">
        <v>23.927</v>
      </c>
      <c r="I18" s="11">
        <v>5.91</v>
      </c>
      <c r="J18" s="11"/>
      <c r="K18" s="11"/>
      <c r="L18" s="11"/>
      <c r="M18" s="11"/>
    </row>
    <row r="19" spans="5:13" ht="19.5" thickBot="1" x14ac:dyDescent="0.3">
      <c r="E19" s="24" t="s">
        <v>12</v>
      </c>
      <c r="F19" s="10">
        <v>18</v>
      </c>
      <c r="G19" s="10">
        <v>178.63200000000001</v>
      </c>
      <c r="H19" s="10">
        <v>142.63200000000001</v>
      </c>
      <c r="I19" s="10">
        <v>35.32</v>
      </c>
      <c r="J19" s="10"/>
      <c r="K19" s="10"/>
      <c r="L19" s="10"/>
      <c r="M19" s="10"/>
    </row>
    <row r="20" spans="5:13" ht="19.5" thickBot="1" x14ac:dyDescent="0.3">
      <c r="E20" s="25" t="s">
        <v>13</v>
      </c>
      <c r="F20" s="35">
        <v>40</v>
      </c>
      <c r="G20" s="11">
        <v>179.99</v>
      </c>
      <c r="H20" s="11">
        <v>106.267</v>
      </c>
      <c r="I20" s="11" t="s">
        <v>213</v>
      </c>
      <c r="J20" s="11"/>
      <c r="K20" s="10"/>
      <c r="L20" s="11"/>
      <c r="M20" s="10"/>
    </row>
    <row r="21" spans="5:13" ht="19.5" thickBot="1" x14ac:dyDescent="0.3">
      <c r="E21" s="3" t="s">
        <v>15</v>
      </c>
      <c r="F21" s="10">
        <v>15</v>
      </c>
      <c r="G21" s="10">
        <v>109.605</v>
      </c>
      <c r="H21" s="10">
        <v>49.604999999999997</v>
      </c>
      <c r="I21" s="10">
        <v>10</v>
      </c>
      <c r="J21" s="10"/>
      <c r="K21" s="10"/>
      <c r="L21" s="10"/>
      <c r="M21" s="10"/>
    </row>
    <row r="22" spans="5:13" ht="19.5" thickBot="1" x14ac:dyDescent="0.3">
      <c r="E22" s="4" t="s">
        <v>16</v>
      </c>
      <c r="F22" s="11">
        <v>6</v>
      </c>
      <c r="G22" s="11">
        <v>48.468000000000004</v>
      </c>
      <c r="H22" s="11">
        <v>48.468000000000004</v>
      </c>
      <c r="I22" s="11">
        <v>24</v>
      </c>
      <c r="J22" s="11"/>
      <c r="K22" s="10"/>
      <c r="L22" s="11"/>
      <c r="M22" s="10"/>
    </row>
  </sheetData>
  <mergeCells count="2">
    <mergeCell ref="F6:H6"/>
    <mergeCell ref="J9:K9"/>
  </mergeCell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26"/>
  <sheetViews>
    <sheetView topLeftCell="A7" workbookViewId="0">
      <selection activeCell="F27" sqref="F27"/>
    </sheetView>
  </sheetViews>
  <sheetFormatPr baseColWidth="10" defaultRowHeight="15" x14ac:dyDescent="0.25"/>
  <cols>
    <col min="5" max="5" width="15.28515625" customWidth="1"/>
    <col min="6" max="6" width="13.5703125" customWidth="1"/>
    <col min="7" max="7" width="13.42578125" customWidth="1"/>
    <col min="8" max="8" width="12.28515625" customWidth="1"/>
    <col min="9" max="9" width="12" customWidth="1"/>
    <col min="11" max="12" width="12.85546875" customWidth="1"/>
    <col min="13" max="13" width="12.28515625" customWidth="1"/>
  </cols>
  <sheetData>
    <row r="3" spans="5:15" ht="23.25" x14ac:dyDescent="0.35">
      <c r="F3" s="42" t="s">
        <v>223</v>
      </c>
      <c r="G3" s="42"/>
      <c r="H3" s="42"/>
    </row>
    <row r="6" spans="5:15" ht="23.25" x14ac:dyDescent="0.35">
      <c r="F6" s="253" t="s">
        <v>20</v>
      </c>
      <c r="G6" s="253"/>
      <c r="H6" s="253"/>
    </row>
    <row r="8" spans="5:15" ht="15.75" thickBot="1" x14ac:dyDescent="0.3"/>
    <row r="9" spans="5:15" ht="75.75" thickBot="1" x14ac:dyDescent="0.3">
      <c r="E9" s="16" t="s">
        <v>0</v>
      </c>
      <c r="F9" s="2" t="s">
        <v>1</v>
      </c>
      <c r="G9" s="2" t="s">
        <v>66</v>
      </c>
      <c r="H9" s="2" t="s">
        <v>64</v>
      </c>
      <c r="I9" s="31" t="s">
        <v>65</v>
      </c>
      <c r="J9" s="261" t="s">
        <v>174</v>
      </c>
      <c r="K9" s="261"/>
      <c r="L9" s="51" t="s">
        <v>175</v>
      </c>
      <c r="M9" s="51" t="s">
        <v>179</v>
      </c>
    </row>
    <row r="10" spans="5:15" ht="38.25" thickTop="1" x14ac:dyDescent="0.25">
      <c r="E10" s="28"/>
      <c r="F10" s="29"/>
      <c r="G10" s="29"/>
      <c r="H10" s="29"/>
      <c r="I10" s="32"/>
      <c r="J10" s="51" t="s">
        <v>177</v>
      </c>
      <c r="K10" s="51" t="s">
        <v>178</v>
      </c>
      <c r="L10" s="51"/>
      <c r="M10" s="34"/>
    </row>
    <row r="11" spans="5:15" ht="19.5" thickBot="1" x14ac:dyDescent="0.3">
      <c r="E11" s="3" t="s">
        <v>5</v>
      </c>
      <c r="F11" s="36">
        <v>80</v>
      </c>
      <c r="G11" s="10">
        <f>700+500+190</f>
        <v>1390</v>
      </c>
      <c r="H11" s="10">
        <v>140</v>
      </c>
      <c r="I11" s="10">
        <v>8</v>
      </c>
      <c r="J11" s="10"/>
      <c r="K11" s="10"/>
      <c r="L11" s="10"/>
      <c r="M11" s="10"/>
    </row>
    <row r="12" spans="5:15" ht="24.75" customHeight="1" thickBot="1" x14ac:dyDescent="0.3">
      <c r="E12" s="45" t="s">
        <v>202</v>
      </c>
      <c r="F12" s="11">
        <v>80</v>
      </c>
      <c r="G12" s="11">
        <v>1394</v>
      </c>
      <c r="H12" s="17">
        <v>694</v>
      </c>
      <c r="I12" s="11">
        <v>39</v>
      </c>
      <c r="J12" s="11"/>
      <c r="K12" s="10"/>
      <c r="L12" s="11"/>
      <c r="M12" s="10"/>
      <c r="O12" t="s">
        <v>221</v>
      </c>
    </row>
    <row r="13" spans="5:15" ht="19.5" thickBot="1" x14ac:dyDescent="0.3">
      <c r="E13" s="45" t="s">
        <v>197</v>
      </c>
      <c r="F13" s="11">
        <v>80</v>
      </c>
      <c r="G13" s="11"/>
      <c r="H13" s="17"/>
      <c r="I13" s="11"/>
      <c r="J13" s="11"/>
      <c r="K13" s="10"/>
      <c r="L13" s="11"/>
      <c r="M13" s="10"/>
    </row>
    <row r="14" spans="5:15" ht="19.5" thickBot="1" x14ac:dyDescent="0.3">
      <c r="E14" s="3" t="s">
        <v>7</v>
      </c>
      <c r="F14" s="11">
        <v>12</v>
      </c>
      <c r="G14" s="11">
        <v>329.779</v>
      </c>
      <c r="H14" s="17">
        <v>139.779</v>
      </c>
      <c r="I14" s="11">
        <v>44</v>
      </c>
      <c r="J14" s="11"/>
      <c r="K14" s="10"/>
      <c r="L14" s="11"/>
      <c r="M14" s="10"/>
    </row>
    <row r="15" spans="5:15" ht="19.5" thickBot="1" x14ac:dyDescent="0.3">
      <c r="E15" s="3" t="s">
        <v>205</v>
      </c>
      <c r="F15" s="36">
        <v>12</v>
      </c>
      <c r="G15" s="10">
        <v>96.546999999999997</v>
      </c>
      <c r="H15" s="10">
        <v>71.546999999999997</v>
      </c>
      <c r="I15" s="10">
        <v>22</v>
      </c>
      <c r="J15" s="10" t="s">
        <v>221</v>
      </c>
      <c r="K15" s="10"/>
      <c r="L15" s="10"/>
      <c r="M15" s="10"/>
    </row>
    <row r="16" spans="5:15" ht="19.5" thickBot="1" x14ac:dyDescent="0.3">
      <c r="E16" s="4" t="s">
        <v>8</v>
      </c>
      <c r="F16" s="38">
        <v>7.6</v>
      </c>
      <c r="G16" s="11">
        <v>113</v>
      </c>
      <c r="H16" s="11">
        <v>92</v>
      </c>
      <c r="I16" s="11">
        <v>64</v>
      </c>
      <c r="J16" s="11"/>
      <c r="K16" s="10"/>
      <c r="L16" s="11"/>
      <c r="M16" s="10"/>
    </row>
    <row r="17" spans="5:13" ht="19.5" thickBot="1" x14ac:dyDescent="0.3">
      <c r="E17" s="3" t="s">
        <v>10</v>
      </c>
      <c r="F17" s="10">
        <v>9</v>
      </c>
      <c r="G17" s="10">
        <v>100.941</v>
      </c>
      <c r="H17" s="10">
        <v>71.11</v>
      </c>
      <c r="I17" s="10">
        <v>34</v>
      </c>
      <c r="J17" s="10"/>
      <c r="K17" s="10"/>
      <c r="L17" s="10"/>
      <c r="M17" s="10"/>
    </row>
    <row r="18" spans="5:13" ht="19.5" thickBot="1" x14ac:dyDescent="0.3">
      <c r="E18" s="4" t="s">
        <v>63</v>
      </c>
      <c r="F18" s="11">
        <v>18</v>
      </c>
      <c r="G18" s="11"/>
      <c r="H18" s="11">
        <v>23.927</v>
      </c>
      <c r="I18" s="11">
        <v>1</v>
      </c>
      <c r="J18" s="11"/>
      <c r="K18" s="11"/>
      <c r="L18" s="11"/>
      <c r="M18" s="11"/>
    </row>
    <row r="19" spans="5:13" ht="19.5" thickBot="1" x14ac:dyDescent="0.3">
      <c r="E19" s="24" t="s">
        <v>12</v>
      </c>
      <c r="F19" s="10">
        <v>18</v>
      </c>
      <c r="G19" s="10">
        <v>178.63200000000001</v>
      </c>
      <c r="H19" s="10">
        <v>142.63200000000001</v>
      </c>
      <c r="I19" s="10">
        <v>35.32</v>
      </c>
      <c r="J19" s="10"/>
      <c r="K19" s="10"/>
      <c r="L19" s="10"/>
      <c r="M19" s="10"/>
    </row>
    <row r="20" spans="5:13" ht="19.5" thickBot="1" x14ac:dyDescent="0.3">
      <c r="E20" s="25" t="s">
        <v>13</v>
      </c>
      <c r="F20" s="35">
        <v>40</v>
      </c>
      <c r="G20" s="11">
        <v>179.99</v>
      </c>
      <c r="H20" s="11">
        <v>106.267</v>
      </c>
      <c r="I20" s="11" t="s">
        <v>213</v>
      </c>
      <c r="J20" s="11"/>
      <c r="K20" s="10"/>
      <c r="L20" s="11"/>
      <c r="M20" s="10"/>
    </row>
    <row r="21" spans="5:13" ht="19.5" thickBot="1" x14ac:dyDescent="0.3">
      <c r="E21" s="3" t="s">
        <v>15</v>
      </c>
      <c r="F21" s="10">
        <v>15</v>
      </c>
      <c r="G21" s="10">
        <v>104.19799999999999</v>
      </c>
      <c r="H21" s="10">
        <v>44.198</v>
      </c>
      <c r="I21" s="10">
        <v>9</v>
      </c>
      <c r="J21" s="10"/>
      <c r="K21" s="10"/>
      <c r="L21" s="10"/>
      <c r="M21" s="10"/>
    </row>
    <row r="22" spans="5:13" ht="19.5" thickBot="1" x14ac:dyDescent="0.3">
      <c r="E22" s="4" t="s">
        <v>16</v>
      </c>
      <c r="F22" s="11">
        <v>6</v>
      </c>
      <c r="G22" s="11">
        <v>43.165999999999997</v>
      </c>
      <c r="H22" s="11">
        <v>41.165999999999997</v>
      </c>
      <c r="I22" s="11">
        <v>21</v>
      </c>
      <c r="J22" s="11"/>
      <c r="K22" s="10"/>
      <c r="L22" s="11"/>
      <c r="M22" s="10"/>
    </row>
    <row r="26" spans="5:13" x14ac:dyDescent="0.25">
      <c r="F26">
        <f>694/39</f>
        <v>17.794871794871796</v>
      </c>
    </row>
  </sheetData>
  <mergeCells count="2">
    <mergeCell ref="F6:H6"/>
    <mergeCell ref="J9:K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workbookViewId="0">
      <selection activeCell="J15" sqref="J15"/>
    </sheetView>
  </sheetViews>
  <sheetFormatPr baseColWidth="10" defaultRowHeight="15" x14ac:dyDescent="0.25"/>
  <cols>
    <col min="2" max="6" width="17.140625" customWidth="1"/>
  </cols>
  <sheetData>
    <row r="3" spans="2:6" ht="23.25" x14ac:dyDescent="0.35">
      <c r="D3" s="250" t="s">
        <v>36</v>
      </c>
      <c r="E3" s="250"/>
    </row>
    <row r="4" spans="2:6" x14ac:dyDescent="0.25">
      <c r="B4" s="7"/>
      <c r="D4" s="8"/>
      <c r="E4" s="9"/>
    </row>
    <row r="5" spans="2:6" ht="23.25" x14ac:dyDescent="0.35">
      <c r="D5" s="253" t="s">
        <v>33</v>
      </c>
      <c r="E5" s="253"/>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c r="E8" s="5">
        <v>210</v>
      </c>
      <c r="F8" s="5">
        <v>11</v>
      </c>
    </row>
    <row r="9" spans="2:6" ht="20.25" customHeight="1" thickBot="1" x14ac:dyDescent="0.3">
      <c r="B9" s="4" t="s">
        <v>6</v>
      </c>
      <c r="C9" s="6">
        <v>80</v>
      </c>
      <c r="D9" s="6"/>
      <c r="E9" s="6"/>
      <c r="F9" s="6"/>
    </row>
    <row r="10" spans="2:6" ht="20.25" customHeight="1" thickBot="1" x14ac:dyDescent="0.3">
      <c r="B10" s="3" t="s">
        <v>7</v>
      </c>
      <c r="C10" s="5">
        <v>12</v>
      </c>
      <c r="D10" s="5"/>
      <c r="E10" s="5">
        <v>0</v>
      </c>
      <c r="F10" s="5">
        <v>0</v>
      </c>
    </row>
    <row r="11" spans="2:6" ht="20.25" customHeight="1" thickBot="1" x14ac:dyDescent="0.3">
      <c r="B11" s="4" t="s">
        <v>8</v>
      </c>
      <c r="C11" s="6">
        <v>6.2</v>
      </c>
      <c r="D11" s="6"/>
      <c r="E11" s="6">
        <v>31.863</v>
      </c>
      <c r="F11" s="6">
        <v>21</v>
      </c>
    </row>
    <row r="12" spans="2:6" ht="20.25" customHeight="1" thickBot="1" x14ac:dyDescent="0.3">
      <c r="B12" s="3" t="s">
        <v>10</v>
      </c>
      <c r="C12" s="5">
        <v>6.2</v>
      </c>
      <c r="D12" s="5">
        <v>124.51600000000001</v>
      </c>
      <c r="E12" s="5">
        <v>108.15600000000001</v>
      </c>
      <c r="F12" s="5">
        <v>60.08</v>
      </c>
    </row>
    <row r="13" spans="2:6" ht="20.25" customHeight="1" thickBot="1" x14ac:dyDescent="0.3">
      <c r="B13" s="4" t="s">
        <v>11</v>
      </c>
      <c r="C13" s="248">
        <v>6</v>
      </c>
      <c r="D13" s="6">
        <v>31.273</v>
      </c>
      <c r="E13" s="6">
        <v>56.273000000000003</v>
      </c>
      <c r="F13" s="6">
        <v>56.5</v>
      </c>
    </row>
    <row r="14" spans="2:6" ht="20.25" customHeight="1" thickBot="1" x14ac:dyDescent="0.3">
      <c r="B14" s="3" t="s">
        <v>12</v>
      </c>
      <c r="C14" s="249"/>
      <c r="D14" s="5">
        <v>0</v>
      </c>
      <c r="E14" s="5">
        <v>0</v>
      </c>
      <c r="F14" s="5">
        <v>0</v>
      </c>
    </row>
    <row r="15" spans="2:6" ht="20.25" customHeight="1" thickBot="1" x14ac:dyDescent="0.3">
      <c r="B15" s="4" t="s">
        <v>13</v>
      </c>
      <c r="C15" s="6">
        <v>40</v>
      </c>
      <c r="D15" s="6">
        <v>149.488</v>
      </c>
      <c r="E15" s="6">
        <v>74.488</v>
      </c>
      <c r="F15" s="6" t="s">
        <v>37</v>
      </c>
    </row>
    <row r="16" spans="2:6" ht="20.25" customHeight="1" thickBot="1" x14ac:dyDescent="0.3">
      <c r="B16" s="3" t="s">
        <v>15</v>
      </c>
      <c r="C16" s="5">
        <v>17</v>
      </c>
      <c r="D16" s="5">
        <v>250</v>
      </c>
      <c r="E16" s="5">
        <v>170</v>
      </c>
      <c r="F16" s="5">
        <v>36</v>
      </c>
    </row>
    <row r="17" spans="2:6" ht="20.25" customHeight="1" thickBot="1" x14ac:dyDescent="0.3">
      <c r="B17" s="4" t="s">
        <v>16</v>
      </c>
      <c r="C17" s="6">
        <v>3</v>
      </c>
      <c r="D17" s="6"/>
      <c r="E17" s="6">
        <v>20.84</v>
      </c>
      <c r="F17" s="6">
        <v>20</v>
      </c>
    </row>
  </sheetData>
  <mergeCells count="3">
    <mergeCell ref="D3:E3"/>
    <mergeCell ref="D5:E5"/>
    <mergeCell ref="C13:C14"/>
  </mergeCell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topLeftCell="A4" workbookViewId="0">
      <selection activeCell="B21" sqref="B21"/>
    </sheetView>
  </sheetViews>
  <sheetFormatPr baseColWidth="10" defaultRowHeight="15" x14ac:dyDescent="0.25"/>
  <cols>
    <col min="5" max="5" width="15.28515625" customWidth="1"/>
    <col min="6" max="6" width="13.5703125" customWidth="1"/>
    <col min="7" max="7" width="13.42578125" customWidth="1"/>
    <col min="8" max="8" width="12.28515625" customWidth="1"/>
    <col min="9" max="9" width="12" customWidth="1"/>
    <col min="11" max="12" width="12.85546875" customWidth="1"/>
    <col min="13" max="13" width="12.28515625" customWidth="1"/>
  </cols>
  <sheetData>
    <row r="3" spans="5:15" ht="23.25" x14ac:dyDescent="0.35">
      <c r="F3" s="42" t="s">
        <v>224</v>
      </c>
      <c r="G3" s="42"/>
      <c r="H3" s="42"/>
    </row>
    <row r="6" spans="5:15" ht="23.25" x14ac:dyDescent="0.35">
      <c r="F6" s="253" t="s">
        <v>20</v>
      </c>
      <c r="G6" s="253"/>
      <c r="H6" s="253"/>
    </row>
    <row r="8" spans="5:15" ht="15.75" thickBot="1" x14ac:dyDescent="0.3"/>
    <row r="9" spans="5:15" ht="75.75" thickBot="1" x14ac:dyDescent="0.3">
      <c r="E9" s="16" t="s">
        <v>0</v>
      </c>
      <c r="F9" s="2" t="s">
        <v>1</v>
      </c>
      <c r="G9" s="2" t="s">
        <v>66</v>
      </c>
      <c r="H9" s="2" t="s">
        <v>64</v>
      </c>
      <c r="I9" s="31" t="s">
        <v>65</v>
      </c>
      <c r="J9" s="261" t="s">
        <v>174</v>
      </c>
      <c r="K9" s="261"/>
      <c r="L9" s="51" t="s">
        <v>175</v>
      </c>
      <c r="M9" s="51" t="s">
        <v>179</v>
      </c>
    </row>
    <row r="10" spans="5:15" ht="38.25" thickTop="1" x14ac:dyDescent="0.25">
      <c r="E10" s="28"/>
      <c r="F10" s="29"/>
      <c r="G10" s="29"/>
      <c r="H10" s="29"/>
      <c r="I10" s="32"/>
      <c r="J10" s="51" t="s">
        <v>177</v>
      </c>
      <c r="K10" s="51" t="s">
        <v>178</v>
      </c>
      <c r="L10" s="51"/>
      <c r="M10" s="34"/>
    </row>
    <row r="11" spans="5:15" ht="19.5" thickBot="1" x14ac:dyDescent="0.3">
      <c r="E11" s="3" t="s">
        <v>5</v>
      </c>
      <c r="F11" s="36">
        <v>80</v>
      </c>
      <c r="G11" s="10">
        <v>1325</v>
      </c>
      <c r="H11" s="10">
        <v>75</v>
      </c>
      <c r="I11" s="10">
        <v>4</v>
      </c>
      <c r="J11" s="10"/>
      <c r="K11" s="10"/>
      <c r="L11" s="10"/>
      <c r="M11" s="10"/>
    </row>
    <row r="12" spans="5:15" ht="24.75" customHeight="1" thickBot="1" x14ac:dyDescent="0.3">
      <c r="E12" s="45" t="s">
        <v>202</v>
      </c>
      <c r="F12" s="11">
        <v>80</v>
      </c>
      <c r="G12" s="11">
        <v>957</v>
      </c>
      <c r="H12" s="17">
        <v>257</v>
      </c>
      <c r="I12" s="11">
        <v>15</v>
      </c>
      <c r="J12" s="11"/>
      <c r="K12" s="10"/>
      <c r="L12" s="11"/>
      <c r="M12" s="10"/>
      <c r="O12" t="s">
        <v>221</v>
      </c>
    </row>
    <row r="13" spans="5:15" ht="19.5" thickBot="1" x14ac:dyDescent="0.3">
      <c r="E13" s="45" t="s">
        <v>197</v>
      </c>
      <c r="F13" s="11">
        <v>80</v>
      </c>
      <c r="G13" s="11"/>
      <c r="H13" s="17"/>
      <c r="I13" s="11"/>
      <c r="J13" s="11"/>
      <c r="K13" s="10"/>
      <c r="L13" s="11"/>
      <c r="M13" s="10"/>
    </row>
    <row r="14" spans="5:15" ht="19.5" thickBot="1" x14ac:dyDescent="0.3">
      <c r="E14" s="3" t="s">
        <v>7</v>
      </c>
      <c r="F14" s="11">
        <v>12</v>
      </c>
      <c r="G14" s="11">
        <v>293.64999999999998</v>
      </c>
      <c r="H14" s="17">
        <v>103.65</v>
      </c>
      <c r="I14" s="11">
        <v>33</v>
      </c>
      <c r="J14" s="11"/>
      <c r="K14" s="10"/>
      <c r="L14" s="11"/>
      <c r="M14" s="10"/>
    </row>
    <row r="15" spans="5:15" ht="19.5" thickBot="1" x14ac:dyDescent="0.3">
      <c r="E15" s="3" t="s">
        <v>205</v>
      </c>
      <c r="F15" s="36">
        <v>12</v>
      </c>
      <c r="G15" s="10">
        <v>96.546999999999997</v>
      </c>
      <c r="H15" s="10">
        <v>71.546999999999997</v>
      </c>
      <c r="I15" s="10">
        <v>22</v>
      </c>
      <c r="J15" s="10" t="s">
        <v>221</v>
      </c>
      <c r="K15" s="10"/>
      <c r="L15" s="10"/>
      <c r="M15" s="10"/>
    </row>
    <row r="16" spans="5:15" ht="19.5" thickBot="1" x14ac:dyDescent="0.3">
      <c r="E16" s="4" t="s">
        <v>8</v>
      </c>
      <c r="F16" s="38">
        <v>7.6</v>
      </c>
      <c r="G16" s="11">
        <v>94.41</v>
      </c>
      <c r="H16" s="11">
        <v>79.41</v>
      </c>
      <c r="I16" s="11">
        <v>53</v>
      </c>
      <c r="J16" s="11"/>
      <c r="K16" s="10"/>
      <c r="L16" s="11"/>
      <c r="M16" s="10"/>
    </row>
    <row r="17" spans="2:13" ht="19.5" thickBot="1" x14ac:dyDescent="0.3">
      <c r="E17" s="3" t="s">
        <v>10</v>
      </c>
      <c r="F17" s="10">
        <v>9</v>
      </c>
      <c r="G17" s="10">
        <v>85.941000000000003</v>
      </c>
      <c r="H17" s="10">
        <v>56.658000000000001</v>
      </c>
      <c r="I17" s="10">
        <v>26</v>
      </c>
      <c r="J17" s="10"/>
      <c r="K17" s="10"/>
      <c r="L17" s="10"/>
      <c r="M17" s="10"/>
    </row>
    <row r="18" spans="2:13" ht="19.5" thickBot="1" x14ac:dyDescent="0.3">
      <c r="E18" s="4" t="s">
        <v>63</v>
      </c>
      <c r="F18" s="11">
        <v>18</v>
      </c>
      <c r="G18" s="11"/>
      <c r="H18" s="11"/>
      <c r="I18" s="11">
        <v>0</v>
      </c>
      <c r="J18" s="11"/>
      <c r="K18" s="11"/>
      <c r="L18" s="11"/>
      <c r="M18" s="11"/>
    </row>
    <row r="19" spans="2:13" ht="19.5" thickBot="1" x14ac:dyDescent="0.3">
      <c r="E19" s="24" t="s">
        <v>12</v>
      </c>
      <c r="F19" s="10">
        <v>18</v>
      </c>
      <c r="G19" s="10">
        <v>169.8</v>
      </c>
      <c r="H19" s="10">
        <v>133.80000000000001</v>
      </c>
      <c r="I19" s="10">
        <v>33</v>
      </c>
      <c r="J19" s="10"/>
      <c r="K19" s="10"/>
      <c r="L19" s="10"/>
      <c r="M19" s="10"/>
    </row>
    <row r="20" spans="2:13" ht="19.5" thickBot="1" x14ac:dyDescent="0.3">
      <c r="B20">
        <f>257/15</f>
        <v>17.133333333333333</v>
      </c>
      <c r="E20" s="25" t="s">
        <v>13</v>
      </c>
      <c r="F20" s="35">
        <v>40</v>
      </c>
      <c r="G20" s="11">
        <v>179.99</v>
      </c>
      <c r="H20" s="11">
        <v>106.267</v>
      </c>
      <c r="I20" s="11" t="s">
        <v>213</v>
      </c>
      <c r="J20" s="11"/>
      <c r="K20" s="10"/>
      <c r="L20" s="11"/>
      <c r="M20" s="10"/>
    </row>
    <row r="21" spans="2:13" ht="19.5" thickBot="1" x14ac:dyDescent="0.3">
      <c r="E21" s="3" t="s">
        <v>15</v>
      </c>
      <c r="F21" s="10">
        <v>15</v>
      </c>
      <c r="G21" s="10">
        <v>209</v>
      </c>
      <c r="H21" s="10">
        <v>149</v>
      </c>
      <c r="I21" s="10">
        <v>30</v>
      </c>
      <c r="J21" s="10"/>
      <c r="K21" s="10"/>
      <c r="L21" s="10"/>
      <c r="M21" s="10"/>
    </row>
    <row r="22" spans="2:13" ht="19.5" thickBot="1" x14ac:dyDescent="0.3">
      <c r="E22" s="4" t="s">
        <v>16</v>
      </c>
      <c r="F22" s="11">
        <v>6</v>
      </c>
      <c r="G22" s="11">
        <v>35.6</v>
      </c>
      <c r="H22" s="11">
        <v>33.1</v>
      </c>
      <c r="I22" s="11">
        <v>16</v>
      </c>
      <c r="J22" s="11"/>
      <c r="K22" s="10"/>
      <c r="L22" s="11"/>
      <c r="M22" s="10"/>
    </row>
  </sheetData>
  <mergeCells count="2">
    <mergeCell ref="F6:H6"/>
    <mergeCell ref="J9:K9"/>
  </mergeCell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22"/>
  <sheetViews>
    <sheetView topLeftCell="A7" workbookViewId="0">
      <selection activeCell="F20" sqref="F20:I20"/>
    </sheetView>
  </sheetViews>
  <sheetFormatPr baseColWidth="10" defaultRowHeight="15" x14ac:dyDescent="0.25"/>
  <cols>
    <col min="5" max="5" width="15.28515625" customWidth="1"/>
    <col min="6" max="6" width="13.5703125" customWidth="1"/>
    <col min="7" max="7" width="13.42578125" customWidth="1"/>
    <col min="8" max="8" width="12.28515625" customWidth="1"/>
    <col min="9" max="9" width="12" customWidth="1"/>
    <col min="11" max="12" width="12.85546875" customWidth="1"/>
    <col min="13" max="13" width="12.28515625" customWidth="1"/>
  </cols>
  <sheetData>
    <row r="3" spans="5:15" ht="23.25" x14ac:dyDescent="0.35">
      <c r="F3" s="42" t="s">
        <v>225</v>
      </c>
      <c r="G3" s="42"/>
      <c r="H3" s="42"/>
    </row>
    <row r="6" spans="5:15" ht="23.25" x14ac:dyDescent="0.35">
      <c r="F6" s="253" t="s">
        <v>20</v>
      </c>
      <c r="G6" s="253"/>
      <c r="H6" s="253"/>
    </row>
    <row r="8" spans="5:15" ht="15.75" thickBot="1" x14ac:dyDescent="0.3"/>
    <row r="9" spans="5:15" ht="75.75" thickBot="1" x14ac:dyDescent="0.3">
      <c r="E9" s="16" t="s">
        <v>0</v>
      </c>
      <c r="F9" s="2" t="s">
        <v>1</v>
      </c>
      <c r="G9" s="2" t="s">
        <v>66</v>
      </c>
      <c r="H9" s="2" t="s">
        <v>64</v>
      </c>
      <c r="I9" s="31" t="s">
        <v>65</v>
      </c>
      <c r="J9" s="261" t="s">
        <v>174</v>
      </c>
      <c r="K9" s="261"/>
      <c r="L9" s="52" t="s">
        <v>175</v>
      </c>
      <c r="M9" s="52" t="s">
        <v>179</v>
      </c>
    </row>
    <row r="10" spans="5:15" ht="38.25" thickTop="1" x14ac:dyDescent="0.25">
      <c r="E10" s="28"/>
      <c r="F10" s="29"/>
      <c r="G10" s="29"/>
      <c r="H10" s="29"/>
      <c r="I10" s="32"/>
      <c r="J10" s="52" t="s">
        <v>177</v>
      </c>
      <c r="K10" s="52" t="s">
        <v>178</v>
      </c>
      <c r="L10" s="52"/>
      <c r="M10" s="34"/>
    </row>
    <row r="11" spans="5:15" ht="19.5" thickBot="1" x14ac:dyDescent="0.3">
      <c r="E11" s="3" t="s">
        <v>5</v>
      </c>
      <c r="F11" s="36">
        <v>80</v>
      </c>
      <c r="G11" s="10">
        <v>1325</v>
      </c>
      <c r="H11" s="10">
        <v>150</v>
      </c>
      <c r="I11" s="10">
        <v>8.5</v>
      </c>
      <c r="J11" s="10"/>
      <c r="K11" s="10"/>
      <c r="L11" s="10"/>
      <c r="M11" s="10"/>
    </row>
    <row r="12" spans="5:15" ht="24.75" customHeight="1" thickBot="1" x14ac:dyDescent="0.3">
      <c r="E12" s="45" t="s">
        <v>202</v>
      </c>
      <c r="F12" s="11">
        <v>80</v>
      </c>
      <c r="G12" s="11">
        <v>1252</v>
      </c>
      <c r="H12" s="17">
        <v>552</v>
      </c>
      <c r="I12" s="11">
        <v>30</v>
      </c>
      <c r="J12" s="11"/>
      <c r="K12" s="10"/>
      <c r="L12" s="11"/>
      <c r="M12" s="10"/>
      <c r="O12" t="s">
        <v>221</v>
      </c>
    </row>
    <row r="13" spans="5:15" ht="19.5" thickBot="1" x14ac:dyDescent="0.3">
      <c r="E13" s="45" t="s">
        <v>197</v>
      </c>
      <c r="F13" s="11">
        <v>80</v>
      </c>
      <c r="G13" s="11"/>
      <c r="H13" s="17"/>
      <c r="I13" s="11"/>
      <c r="J13" s="11"/>
      <c r="K13" s="10"/>
      <c r="L13" s="11"/>
      <c r="M13" s="10"/>
    </row>
    <row r="14" spans="5:15" ht="19.5" thickBot="1" x14ac:dyDescent="0.3">
      <c r="E14" s="3" t="s">
        <v>7</v>
      </c>
      <c r="F14" s="11">
        <v>12</v>
      </c>
      <c r="G14" s="11">
        <v>293.64999999999998</v>
      </c>
      <c r="H14" s="17">
        <v>103.65</v>
      </c>
      <c r="I14" s="11">
        <v>20</v>
      </c>
      <c r="J14" s="11"/>
      <c r="K14" s="10"/>
      <c r="L14" s="11"/>
      <c r="M14" s="10"/>
    </row>
    <row r="15" spans="5:15" ht="19.5" thickBot="1" x14ac:dyDescent="0.3">
      <c r="E15" s="3" t="s">
        <v>205</v>
      </c>
      <c r="F15" s="36">
        <v>12</v>
      </c>
      <c r="G15" s="10">
        <v>96.546999999999997</v>
      </c>
      <c r="H15" s="10">
        <v>71.546999999999997</v>
      </c>
      <c r="I15" s="10">
        <v>22</v>
      </c>
      <c r="J15" s="10" t="s">
        <v>221</v>
      </c>
      <c r="K15" s="10"/>
      <c r="L15" s="10"/>
      <c r="M15" s="10"/>
    </row>
    <row r="16" spans="5:15" ht="19.5" thickBot="1" x14ac:dyDescent="0.3">
      <c r="E16" s="4" t="s">
        <v>8</v>
      </c>
      <c r="F16" s="38">
        <v>7.6</v>
      </c>
      <c r="G16" s="11">
        <v>90.012</v>
      </c>
      <c r="H16" s="11">
        <v>75.012</v>
      </c>
      <c r="I16" s="11">
        <v>50</v>
      </c>
      <c r="J16" s="11"/>
      <c r="K16" s="10"/>
      <c r="L16" s="11"/>
      <c r="M16" s="10"/>
    </row>
    <row r="17" spans="5:13" ht="19.5" thickBot="1" x14ac:dyDescent="0.3">
      <c r="E17" s="3" t="s">
        <v>10</v>
      </c>
      <c r="F17" s="10">
        <v>9</v>
      </c>
      <c r="G17" s="10">
        <v>80.369</v>
      </c>
      <c r="H17" s="10">
        <v>51.085999999999999</v>
      </c>
      <c r="I17" s="10">
        <v>24.32</v>
      </c>
      <c r="J17" s="10"/>
      <c r="K17" s="10"/>
      <c r="L17" s="10"/>
      <c r="M17" s="10"/>
    </row>
    <row r="18" spans="5:13" ht="19.5" thickBot="1" x14ac:dyDescent="0.3">
      <c r="E18" s="4" t="s">
        <v>63</v>
      </c>
      <c r="F18" s="11">
        <v>18</v>
      </c>
      <c r="G18" s="11">
        <v>0</v>
      </c>
      <c r="H18" s="11">
        <v>0</v>
      </c>
      <c r="I18" s="11">
        <v>0</v>
      </c>
      <c r="J18" s="11"/>
      <c r="K18" s="11"/>
      <c r="L18" s="11"/>
      <c r="M18" s="11"/>
    </row>
    <row r="19" spans="5:13" ht="19.5" thickBot="1" x14ac:dyDescent="0.3">
      <c r="E19" s="24" t="s">
        <v>12</v>
      </c>
      <c r="F19" s="10">
        <v>18</v>
      </c>
      <c r="G19" s="10">
        <v>156.32599999999999</v>
      </c>
      <c r="H19" s="10">
        <v>120.32599999999999</v>
      </c>
      <c r="I19" s="10">
        <v>29</v>
      </c>
      <c r="J19" s="10"/>
      <c r="K19" s="10"/>
      <c r="L19" s="10"/>
      <c r="M19" s="10"/>
    </row>
    <row r="20" spans="5:13" ht="19.5" thickBot="1" x14ac:dyDescent="0.3">
      <c r="E20" s="25" t="s">
        <v>13</v>
      </c>
      <c r="F20" s="35">
        <v>40</v>
      </c>
      <c r="G20" s="11">
        <v>179.99</v>
      </c>
      <c r="H20" s="11">
        <v>106.267</v>
      </c>
      <c r="I20" s="11" t="s">
        <v>213</v>
      </c>
      <c r="J20" s="11"/>
      <c r="K20" s="10"/>
      <c r="L20" s="11"/>
      <c r="M20" s="10"/>
    </row>
    <row r="21" spans="5:13" ht="19.5" thickBot="1" x14ac:dyDescent="0.3">
      <c r="E21" s="3" t="s">
        <v>15</v>
      </c>
      <c r="F21" s="10">
        <v>15</v>
      </c>
      <c r="G21" s="10">
        <v>229</v>
      </c>
      <c r="H21" s="10">
        <v>169</v>
      </c>
      <c r="I21" s="10">
        <v>33</v>
      </c>
      <c r="J21" s="10"/>
      <c r="K21" s="10"/>
      <c r="L21" s="10"/>
      <c r="M21" s="10"/>
    </row>
    <row r="22" spans="5:13" ht="19.5" thickBot="1" x14ac:dyDescent="0.3">
      <c r="E22" s="4" t="s">
        <v>16</v>
      </c>
      <c r="F22" s="11">
        <v>6</v>
      </c>
      <c r="G22" s="11">
        <v>29.08</v>
      </c>
      <c r="H22" s="11">
        <v>26.58</v>
      </c>
      <c r="I22" s="11">
        <v>13</v>
      </c>
      <c r="J22" s="11"/>
      <c r="K22" s="10"/>
      <c r="L22" s="11"/>
      <c r="M22" s="10"/>
    </row>
  </sheetData>
  <mergeCells count="2">
    <mergeCell ref="F6:H6"/>
    <mergeCell ref="J9:K9"/>
  </mergeCell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22"/>
  <sheetViews>
    <sheetView topLeftCell="A7" workbookViewId="0">
      <selection activeCell="G16" sqref="G16"/>
    </sheetView>
  </sheetViews>
  <sheetFormatPr baseColWidth="10" defaultRowHeight="15" x14ac:dyDescent="0.25"/>
  <cols>
    <col min="5" max="5" width="15.28515625" customWidth="1"/>
    <col min="6" max="6" width="13.5703125" customWidth="1"/>
    <col min="7" max="7" width="13.42578125" customWidth="1"/>
    <col min="8" max="8" width="12.28515625" customWidth="1"/>
    <col min="9" max="9" width="12" customWidth="1"/>
    <col min="11" max="12" width="12.85546875" customWidth="1"/>
    <col min="13" max="13" width="12.28515625" customWidth="1"/>
  </cols>
  <sheetData>
    <row r="3" spans="5:15" ht="23.25" x14ac:dyDescent="0.35">
      <c r="F3" s="42" t="s">
        <v>225</v>
      </c>
      <c r="G3" s="42"/>
      <c r="H3" s="42"/>
    </row>
    <row r="6" spans="5:15" ht="23.25" x14ac:dyDescent="0.35">
      <c r="F6" s="253" t="s">
        <v>20</v>
      </c>
      <c r="G6" s="253"/>
      <c r="H6" s="253"/>
    </row>
    <row r="8" spans="5:15" ht="15.75" thickBot="1" x14ac:dyDescent="0.3"/>
    <row r="9" spans="5:15" ht="75.75" thickBot="1" x14ac:dyDescent="0.3">
      <c r="E9" s="16" t="s">
        <v>0</v>
      </c>
      <c r="F9" s="2" t="s">
        <v>1</v>
      </c>
      <c r="G9" s="2" t="s">
        <v>66</v>
      </c>
      <c r="H9" s="2" t="s">
        <v>64</v>
      </c>
      <c r="I9" s="31" t="s">
        <v>65</v>
      </c>
      <c r="J9" s="261" t="s">
        <v>174</v>
      </c>
      <c r="K9" s="261"/>
      <c r="L9" s="53" t="s">
        <v>175</v>
      </c>
      <c r="M9" s="53" t="s">
        <v>179</v>
      </c>
    </row>
    <row r="10" spans="5:15" ht="38.25" thickTop="1" x14ac:dyDescent="0.25">
      <c r="E10" s="28"/>
      <c r="F10" s="29"/>
      <c r="G10" s="29"/>
      <c r="H10" s="29"/>
      <c r="I10" s="32"/>
      <c r="J10" s="53" t="s">
        <v>177</v>
      </c>
      <c r="K10" s="53" t="s">
        <v>178</v>
      </c>
      <c r="L10" s="53"/>
      <c r="M10" s="34"/>
    </row>
    <row r="11" spans="5:15" ht="19.5" thickBot="1" x14ac:dyDescent="0.3">
      <c r="E11" s="3" t="s">
        <v>5</v>
      </c>
      <c r="F11" s="36">
        <v>80</v>
      </c>
      <c r="G11" s="10">
        <v>1350</v>
      </c>
      <c r="H11" s="10">
        <v>103</v>
      </c>
      <c r="I11" s="10">
        <v>5</v>
      </c>
      <c r="J11" s="10"/>
      <c r="K11" s="10"/>
      <c r="L11" s="10"/>
      <c r="M11" s="10"/>
    </row>
    <row r="12" spans="5:15" ht="24.75" customHeight="1" thickBot="1" x14ac:dyDescent="0.3">
      <c r="E12" s="45" t="s">
        <v>202</v>
      </c>
      <c r="F12" s="11">
        <v>80</v>
      </c>
      <c r="G12" s="11">
        <v>942</v>
      </c>
      <c r="H12" s="17">
        <v>242</v>
      </c>
      <c r="I12" s="11">
        <v>14</v>
      </c>
      <c r="J12" s="11"/>
      <c r="K12" s="10"/>
      <c r="L12" s="11"/>
      <c r="M12" s="10"/>
      <c r="O12" t="s">
        <v>221</v>
      </c>
    </row>
    <row r="13" spans="5:15" ht="19.5" thickBot="1" x14ac:dyDescent="0.3">
      <c r="E13" s="45" t="s">
        <v>197</v>
      </c>
      <c r="F13" s="11"/>
      <c r="G13" s="11"/>
      <c r="H13" s="17"/>
      <c r="I13" s="11"/>
      <c r="J13" s="11"/>
      <c r="K13" s="10"/>
      <c r="L13" s="11"/>
      <c r="M13" s="10"/>
    </row>
    <row r="14" spans="5:15" ht="19.5" thickBot="1" x14ac:dyDescent="0.3">
      <c r="E14" s="3" t="s">
        <v>7</v>
      </c>
      <c r="F14" s="11">
        <v>12</v>
      </c>
      <c r="G14" s="11">
        <v>213.251</v>
      </c>
      <c r="H14" s="11">
        <v>17.420999999999999</v>
      </c>
      <c r="I14" s="11">
        <v>6</v>
      </c>
      <c r="J14" s="11"/>
      <c r="K14" s="10"/>
      <c r="L14" s="11"/>
      <c r="M14" s="10"/>
    </row>
    <row r="15" spans="5:15" ht="19.5" thickBot="1" x14ac:dyDescent="0.3">
      <c r="E15" s="3" t="s">
        <v>205</v>
      </c>
      <c r="F15" s="36">
        <v>12</v>
      </c>
      <c r="G15" s="10">
        <v>18</v>
      </c>
      <c r="H15" s="10">
        <v>8</v>
      </c>
      <c r="I15" s="10" t="s">
        <v>226</v>
      </c>
      <c r="J15" s="10" t="s">
        <v>221</v>
      </c>
      <c r="K15" s="10"/>
      <c r="L15" s="10"/>
      <c r="M15" s="10"/>
    </row>
    <row r="16" spans="5:15" ht="19.5" thickBot="1" x14ac:dyDescent="0.3">
      <c r="E16" s="4" t="s">
        <v>8</v>
      </c>
      <c r="F16" s="38">
        <v>7.6</v>
      </c>
      <c r="G16" s="11">
        <v>47</v>
      </c>
      <c r="H16" s="11">
        <v>70.623000000000005</v>
      </c>
      <c r="I16" s="11">
        <v>47</v>
      </c>
      <c r="J16" s="11"/>
      <c r="K16" s="10"/>
      <c r="L16" s="11"/>
      <c r="M16" s="10"/>
    </row>
    <row r="17" spans="5:13" ht="19.5" thickBot="1" x14ac:dyDescent="0.3">
      <c r="E17" s="3" t="s">
        <v>10</v>
      </c>
      <c r="F17" s="10">
        <v>9</v>
      </c>
      <c r="G17" s="10">
        <v>73.914000000000001</v>
      </c>
      <c r="H17" s="10">
        <v>44.631</v>
      </c>
      <c r="I17" s="10">
        <v>21</v>
      </c>
      <c r="J17" s="10"/>
      <c r="K17" s="10"/>
      <c r="L17" s="10"/>
      <c r="M17" s="10"/>
    </row>
    <row r="18" spans="5:13" ht="19.5" thickBot="1" x14ac:dyDescent="0.3">
      <c r="E18" s="4" t="s">
        <v>63</v>
      </c>
      <c r="F18" s="11">
        <v>18</v>
      </c>
      <c r="G18" s="11">
        <v>0</v>
      </c>
      <c r="H18" s="11">
        <v>0</v>
      </c>
      <c r="I18" s="11">
        <v>0</v>
      </c>
      <c r="J18" s="11"/>
      <c r="K18" s="11"/>
      <c r="L18" s="11"/>
      <c r="M18" s="11"/>
    </row>
    <row r="19" spans="5:13" ht="19.5" thickBot="1" x14ac:dyDescent="0.3">
      <c r="E19" s="24" t="s">
        <v>12</v>
      </c>
      <c r="F19" s="10">
        <v>18</v>
      </c>
      <c r="G19" s="10">
        <v>141.375</v>
      </c>
      <c r="H19" s="10">
        <v>105.375</v>
      </c>
      <c r="I19" s="10">
        <v>26</v>
      </c>
      <c r="J19" s="10"/>
      <c r="K19" s="10"/>
      <c r="L19" s="10"/>
      <c r="M19" s="10"/>
    </row>
    <row r="20" spans="5:13" ht="19.5" thickBot="1" x14ac:dyDescent="0.3">
      <c r="E20" s="25" t="s">
        <v>13</v>
      </c>
      <c r="F20" s="35">
        <v>40</v>
      </c>
      <c r="G20" s="11">
        <v>179.99</v>
      </c>
      <c r="H20" s="11">
        <v>106.267</v>
      </c>
      <c r="I20" s="11" t="s">
        <v>213</v>
      </c>
      <c r="J20" s="11"/>
      <c r="K20" s="10"/>
      <c r="L20" s="11"/>
      <c r="M20" s="10"/>
    </row>
    <row r="21" spans="5:13" ht="19.5" thickBot="1" x14ac:dyDescent="0.3">
      <c r="E21" s="3" t="s">
        <v>15</v>
      </c>
      <c r="F21" s="10">
        <v>15</v>
      </c>
      <c r="G21" s="10">
        <v>224.33</v>
      </c>
      <c r="H21" s="10">
        <v>164.33</v>
      </c>
      <c r="I21" s="10">
        <v>32</v>
      </c>
      <c r="J21" s="10"/>
      <c r="K21" s="10"/>
      <c r="L21" s="10"/>
      <c r="M21" s="10"/>
    </row>
    <row r="22" spans="5:13" ht="19.5" thickBot="1" x14ac:dyDescent="0.3">
      <c r="E22" s="4" t="s">
        <v>16</v>
      </c>
      <c r="F22" s="11">
        <v>6</v>
      </c>
      <c r="G22" s="11"/>
      <c r="H22" s="11"/>
      <c r="I22" s="11"/>
      <c r="J22" s="11"/>
      <c r="K22" s="10"/>
      <c r="L22" s="11"/>
      <c r="M22" s="10"/>
    </row>
  </sheetData>
  <mergeCells count="2">
    <mergeCell ref="F6:H6"/>
    <mergeCell ref="J9:K9"/>
  </mergeCell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22"/>
  <sheetViews>
    <sheetView topLeftCell="A7" workbookViewId="0">
      <selection activeCell="C18" sqref="C18"/>
    </sheetView>
  </sheetViews>
  <sheetFormatPr baseColWidth="10" defaultRowHeight="15" x14ac:dyDescent="0.25"/>
  <cols>
    <col min="5" max="5" width="15.28515625" customWidth="1"/>
    <col min="6" max="6" width="13.5703125" customWidth="1"/>
    <col min="7" max="7" width="13.42578125" customWidth="1"/>
    <col min="8" max="8" width="12.28515625" customWidth="1"/>
    <col min="9" max="9" width="12" customWidth="1"/>
    <col min="11" max="12" width="12.85546875" customWidth="1"/>
    <col min="13" max="13" width="12.28515625" customWidth="1"/>
  </cols>
  <sheetData>
    <row r="3" spans="5:15" ht="23.25" x14ac:dyDescent="0.35">
      <c r="F3" s="42" t="s">
        <v>225</v>
      </c>
      <c r="G3" s="42"/>
      <c r="H3" s="42"/>
    </row>
    <row r="6" spans="5:15" ht="23.25" x14ac:dyDescent="0.35">
      <c r="F6" s="253" t="s">
        <v>20</v>
      </c>
      <c r="G6" s="253"/>
      <c r="H6" s="253"/>
    </row>
    <row r="8" spans="5:15" ht="15.75" thickBot="1" x14ac:dyDescent="0.3"/>
    <row r="9" spans="5:15" ht="75.75" thickBot="1" x14ac:dyDescent="0.3">
      <c r="E9" s="16" t="s">
        <v>0</v>
      </c>
      <c r="F9" s="2" t="s">
        <v>1</v>
      </c>
      <c r="G9" s="2" t="s">
        <v>66</v>
      </c>
      <c r="H9" s="2" t="s">
        <v>64</v>
      </c>
      <c r="I9" s="31" t="s">
        <v>65</v>
      </c>
      <c r="J9" s="261" t="s">
        <v>174</v>
      </c>
      <c r="K9" s="261"/>
      <c r="L9" s="54" t="s">
        <v>175</v>
      </c>
      <c r="M9" s="54" t="s">
        <v>179</v>
      </c>
    </row>
    <row r="10" spans="5:15" ht="38.25" thickTop="1" x14ac:dyDescent="0.25">
      <c r="E10" s="28"/>
      <c r="F10" s="29"/>
      <c r="G10" s="29"/>
      <c r="H10" s="29"/>
      <c r="I10" s="32"/>
      <c r="J10" s="54" t="s">
        <v>177</v>
      </c>
      <c r="K10" s="54" t="s">
        <v>178</v>
      </c>
      <c r="L10" s="54"/>
      <c r="M10" s="34"/>
    </row>
    <row r="11" spans="5:15" ht="19.5" thickBot="1" x14ac:dyDescent="0.3">
      <c r="E11" s="3" t="s">
        <v>5</v>
      </c>
      <c r="F11" s="36">
        <v>30</v>
      </c>
      <c r="G11" s="10">
        <v>1270</v>
      </c>
      <c r="H11" s="10">
        <v>20</v>
      </c>
      <c r="I11" s="10">
        <v>3</v>
      </c>
      <c r="J11" s="10"/>
      <c r="K11" s="10"/>
      <c r="L11" s="10"/>
      <c r="M11" s="10"/>
    </row>
    <row r="12" spans="5:15" ht="21.75" customHeight="1" thickBot="1" x14ac:dyDescent="0.3">
      <c r="E12" s="45" t="s">
        <v>202</v>
      </c>
      <c r="F12" s="11">
        <v>80</v>
      </c>
      <c r="G12" s="11">
        <v>786</v>
      </c>
      <c r="H12" s="17">
        <v>86</v>
      </c>
      <c r="I12" s="11">
        <v>4</v>
      </c>
      <c r="J12" s="11"/>
      <c r="K12" s="10"/>
      <c r="L12" s="11"/>
      <c r="M12" s="10"/>
      <c r="O12" t="s">
        <v>221</v>
      </c>
    </row>
    <row r="13" spans="5:15" ht="19.5" thickBot="1" x14ac:dyDescent="0.3">
      <c r="E13" s="45" t="s">
        <v>197</v>
      </c>
      <c r="F13" s="11"/>
      <c r="G13" s="11"/>
      <c r="H13" s="17"/>
      <c r="I13" s="11"/>
      <c r="J13" s="11"/>
      <c r="K13" s="10"/>
      <c r="L13" s="11"/>
      <c r="M13" s="10"/>
    </row>
    <row r="14" spans="5:15" ht="19.5" thickBot="1" x14ac:dyDescent="0.3">
      <c r="E14" s="3" t="s">
        <v>7</v>
      </c>
      <c r="F14" s="11">
        <v>12</v>
      </c>
      <c r="G14" s="11">
        <v>41.433999999999997</v>
      </c>
      <c r="H14" s="11">
        <v>16.434000000000001</v>
      </c>
      <c r="I14" s="11">
        <v>5</v>
      </c>
      <c r="J14" s="11"/>
      <c r="K14" s="10"/>
      <c r="L14" s="11"/>
      <c r="M14" s="10"/>
    </row>
    <row r="15" spans="5:15" ht="19.5" thickBot="1" x14ac:dyDescent="0.3">
      <c r="E15" s="3" t="s">
        <v>205</v>
      </c>
      <c r="F15" s="36">
        <v>12</v>
      </c>
      <c r="G15" s="10">
        <v>125.64100000000001</v>
      </c>
      <c r="H15" s="10">
        <v>100.64100000000001</v>
      </c>
      <c r="I15" s="10">
        <v>32</v>
      </c>
      <c r="J15" s="10" t="s">
        <v>221</v>
      </c>
      <c r="K15" s="10"/>
      <c r="L15" s="10"/>
      <c r="M15" s="10"/>
    </row>
    <row r="16" spans="5:15" ht="19.5" thickBot="1" x14ac:dyDescent="0.3">
      <c r="E16" s="4" t="s">
        <v>8</v>
      </c>
      <c r="F16" s="38">
        <v>7.6</v>
      </c>
      <c r="G16" s="11"/>
      <c r="H16" s="11">
        <v>65</v>
      </c>
      <c r="I16" s="11">
        <v>45</v>
      </c>
      <c r="J16" s="11"/>
      <c r="K16" s="10"/>
      <c r="L16" s="11"/>
      <c r="M16" s="10"/>
    </row>
    <row r="17" spans="5:13" ht="19.5" thickBot="1" x14ac:dyDescent="0.3">
      <c r="E17" s="3" t="s">
        <v>10</v>
      </c>
      <c r="F17" s="10">
        <v>9</v>
      </c>
      <c r="G17" s="10">
        <v>66.265000000000001</v>
      </c>
      <c r="H17" s="10">
        <v>36.981999999999999</v>
      </c>
      <c r="I17" s="10">
        <v>17.61</v>
      </c>
      <c r="J17" s="10"/>
      <c r="K17" s="10"/>
      <c r="L17" s="10"/>
      <c r="M17" s="10"/>
    </row>
    <row r="18" spans="5:13" ht="19.5" thickBot="1" x14ac:dyDescent="0.3">
      <c r="E18" s="4" t="s">
        <v>63</v>
      </c>
      <c r="F18" s="11">
        <v>18</v>
      </c>
      <c r="G18" s="11"/>
      <c r="H18" s="11"/>
      <c r="I18" s="11"/>
      <c r="J18" s="11"/>
      <c r="K18" s="11"/>
      <c r="L18" s="11"/>
      <c r="M18" s="11"/>
    </row>
    <row r="19" spans="5:13" ht="19.5" thickBot="1" x14ac:dyDescent="0.3">
      <c r="E19" s="24" t="s">
        <v>12</v>
      </c>
      <c r="F19" s="10">
        <v>18</v>
      </c>
      <c r="G19" s="10">
        <v>123.878</v>
      </c>
      <c r="H19" s="10">
        <v>87.878</v>
      </c>
      <c r="I19" s="10">
        <v>21.7</v>
      </c>
      <c r="J19" s="10"/>
      <c r="K19" s="10"/>
      <c r="L19" s="10"/>
      <c r="M19" s="10"/>
    </row>
    <row r="20" spans="5:13" ht="19.5" thickBot="1" x14ac:dyDescent="0.3">
      <c r="E20" s="25" t="s">
        <v>13</v>
      </c>
      <c r="F20" s="35">
        <v>40</v>
      </c>
      <c r="G20" s="11">
        <v>179.99</v>
      </c>
      <c r="H20" s="11">
        <v>106.267</v>
      </c>
      <c r="I20" s="11" t="s">
        <v>213</v>
      </c>
      <c r="J20" s="11"/>
      <c r="K20" s="10"/>
      <c r="L20" s="11"/>
      <c r="M20" s="10"/>
    </row>
    <row r="21" spans="5:13" ht="19.5" thickBot="1" x14ac:dyDescent="0.3">
      <c r="E21" s="3" t="s">
        <v>15</v>
      </c>
      <c r="F21" s="10">
        <v>15</v>
      </c>
      <c r="G21" s="10">
        <v>217.76900000000001</v>
      </c>
      <c r="H21" s="10">
        <v>157.76900000000001</v>
      </c>
      <c r="I21" s="10">
        <v>31</v>
      </c>
      <c r="J21" s="10"/>
      <c r="K21" s="10"/>
      <c r="L21" s="10"/>
      <c r="M21" s="10"/>
    </row>
    <row r="22" spans="5:13" ht="19.5" thickBot="1" x14ac:dyDescent="0.3">
      <c r="E22" s="4" t="s">
        <v>16</v>
      </c>
      <c r="F22" s="11">
        <v>6</v>
      </c>
      <c r="G22" s="11">
        <v>16.02</v>
      </c>
      <c r="H22" s="11">
        <v>14.02</v>
      </c>
      <c r="I22" s="11">
        <v>7</v>
      </c>
      <c r="J22" s="11"/>
      <c r="K22" s="10"/>
      <c r="L22" s="11"/>
      <c r="M22" s="10"/>
    </row>
  </sheetData>
  <mergeCells count="2">
    <mergeCell ref="F6:H6"/>
    <mergeCell ref="J9:K9"/>
  </mergeCell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22"/>
  <sheetViews>
    <sheetView topLeftCell="A4" workbookViewId="0">
      <selection activeCell="I23" sqref="I23"/>
    </sheetView>
  </sheetViews>
  <sheetFormatPr baseColWidth="10" defaultRowHeight="15" x14ac:dyDescent="0.25"/>
  <cols>
    <col min="5" max="5" width="15.28515625" customWidth="1"/>
    <col min="6" max="6" width="13.5703125" customWidth="1"/>
    <col min="7" max="7" width="13.42578125" customWidth="1"/>
    <col min="8" max="8" width="12.28515625" customWidth="1"/>
    <col min="9" max="9" width="12" customWidth="1"/>
    <col min="11" max="12" width="12.85546875" customWidth="1"/>
    <col min="13" max="13" width="12.28515625" customWidth="1"/>
  </cols>
  <sheetData>
    <row r="3" spans="5:15" ht="23.25" x14ac:dyDescent="0.35">
      <c r="F3" s="42" t="s">
        <v>225</v>
      </c>
      <c r="G3" s="42"/>
      <c r="H3" s="42"/>
    </row>
    <row r="6" spans="5:15" ht="23.25" x14ac:dyDescent="0.35">
      <c r="F6" s="253" t="s">
        <v>20</v>
      </c>
      <c r="G6" s="253"/>
      <c r="H6" s="253"/>
    </row>
    <row r="8" spans="5:15" ht="15.75" thickBot="1" x14ac:dyDescent="0.3"/>
    <row r="9" spans="5:15" ht="75.75" thickBot="1" x14ac:dyDescent="0.3">
      <c r="E9" s="16" t="s">
        <v>0</v>
      </c>
      <c r="F9" s="2" t="s">
        <v>1</v>
      </c>
      <c r="G9" s="2" t="s">
        <v>66</v>
      </c>
      <c r="H9" s="2" t="s">
        <v>64</v>
      </c>
      <c r="I9" s="31" t="s">
        <v>65</v>
      </c>
      <c r="J9" s="261" t="s">
        <v>174</v>
      </c>
      <c r="K9" s="261"/>
      <c r="L9" s="54" t="s">
        <v>175</v>
      </c>
      <c r="M9" s="54" t="s">
        <v>179</v>
      </c>
    </row>
    <row r="10" spans="5:15" ht="38.25" thickTop="1" x14ac:dyDescent="0.25">
      <c r="E10" s="28"/>
      <c r="F10" s="29"/>
      <c r="G10" s="29"/>
      <c r="H10" s="29"/>
      <c r="I10" s="32"/>
      <c r="J10" s="54" t="s">
        <v>177</v>
      </c>
      <c r="K10" s="54" t="s">
        <v>178</v>
      </c>
      <c r="L10" s="54"/>
      <c r="M10" s="34"/>
    </row>
    <row r="11" spans="5:15" ht="19.5" thickBot="1" x14ac:dyDescent="0.3">
      <c r="E11" s="3" t="s">
        <v>5</v>
      </c>
      <c r="F11" s="36">
        <v>80</v>
      </c>
      <c r="G11" s="10">
        <v>1380</v>
      </c>
      <c r="H11" s="10">
        <v>130</v>
      </c>
      <c r="I11" s="10">
        <v>7</v>
      </c>
      <c r="J11" s="10"/>
      <c r="K11" s="10"/>
      <c r="L11" s="10"/>
      <c r="M11" s="10"/>
    </row>
    <row r="12" spans="5:15" ht="21.75" customHeight="1" thickBot="1" x14ac:dyDescent="0.3">
      <c r="E12" s="45" t="s">
        <v>202</v>
      </c>
      <c r="F12" s="11">
        <v>80</v>
      </c>
      <c r="G12" s="11">
        <v>1567.07</v>
      </c>
      <c r="H12" s="17">
        <v>867.07</v>
      </c>
      <c r="I12" s="11">
        <v>51</v>
      </c>
      <c r="J12" s="11"/>
      <c r="K12" s="10"/>
      <c r="L12" s="11"/>
      <c r="M12" s="10"/>
      <c r="O12" t="s">
        <v>221</v>
      </c>
    </row>
    <row r="13" spans="5:15" ht="19.5" thickBot="1" x14ac:dyDescent="0.3">
      <c r="E13" s="45" t="s">
        <v>197</v>
      </c>
      <c r="F13" s="11">
        <v>80</v>
      </c>
      <c r="G13" s="11">
        <v>123</v>
      </c>
      <c r="H13" s="17">
        <v>100</v>
      </c>
      <c r="I13" s="11"/>
      <c r="J13" s="11"/>
      <c r="K13" s="10"/>
      <c r="L13" s="11"/>
      <c r="M13" s="10"/>
    </row>
    <row r="14" spans="5:15" ht="19.5" thickBot="1" x14ac:dyDescent="0.3">
      <c r="E14" s="3" t="s">
        <v>7</v>
      </c>
      <c r="F14" s="11">
        <v>12</v>
      </c>
      <c r="G14" s="11">
        <v>203.94200000000001</v>
      </c>
      <c r="H14" s="11">
        <v>7.9710000000000001</v>
      </c>
      <c r="I14" s="11" t="s">
        <v>228</v>
      </c>
      <c r="J14" s="11"/>
      <c r="K14" s="10"/>
      <c r="L14" s="11"/>
      <c r="M14" s="10"/>
    </row>
    <row r="15" spans="5:15" ht="19.5" thickBot="1" x14ac:dyDescent="0.3">
      <c r="E15" s="3" t="s">
        <v>205</v>
      </c>
      <c r="F15" s="36">
        <v>12</v>
      </c>
      <c r="G15" s="10">
        <v>127.82899999999999</v>
      </c>
      <c r="H15" s="10">
        <v>102.82899999999999</v>
      </c>
      <c r="I15" s="10">
        <v>33</v>
      </c>
      <c r="J15" s="10" t="s">
        <v>221</v>
      </c>
      <c r="K15" s="10"/>
      <c r="L15" s="10"/>
      <c r="M15" s="10"/>
    </row>
    <row r="16" spans="5:15" ht="19.5" thickBot="1" x14ac:dyDescent="0.3">
      <c r="E16" s="4" t="s">
        <v>8</v>
      </c>
      <c r="F16" s="38">
        <v>7.6</v>
      </c>
      <c r="G16" s="11"/>
      <c r="H16" s="11">
        <v>68</v>
      </c>
      <c r="I16" s="11">
        <v>43</v>
      </c>
      <c r="J16" s="11"/>
      <c r="K16" s="10"/>
      <c r="L16" s="11"/>
      <c r="M16" s="10"/>
    </row>
    <row r="17" spans="5:13" ht="19.5" thickBot="1" x14ac:dyDescent="0.3">
      <c r="E17" s="3" t="s">
        <v>10</v>
      </c>
      <c r="F17" s="10">
        <v>9</v>
      </c>
      <c r="G17" s="10">
        <v>80.72</v>
      </c>
      <c r="H17" s="10">
        <v>51.436999999999998</v>
      </c>
      <c r="I17" s="10">
        <v>24.49</v>
      </c>
      <c r="J17" s="10"/>
      <c r="K17" s="10"/>
      <c r="L17" s="10"/>
      <c r="M17" s="10"/>
    </row>
    <row r="18" spans="5:13" ht="19.5" thickBot="1" x14ac:dyDescent="0.3">
      <c r="E18" s="4" t="s">
        <v>63</v>
      </c>
      <c r="F18" s="11">
        <v>18</v>
      </c>
      <c r="G18" s="11">
        <v>183.339</v>
      </c>
      <c r="H18" s="11">
        <v>8.3390000000000004</v>
      </c>
      <c r="I18" s="11">
        <v>0</v>
      </c>
      <c r="J18" s="11"/>
      <c r="K18" s="11"/>
      <c r="L18" s="11"/>
      <c r="M18" s="11"/>
    </row>
    <row r="19" spans="5:13" ht="19.5" thickBot="1" x14ac:dyDescent="0.3">
      <c r="E19" s="24" t="s">
        <v>12</v>
      </c>
      <c r="F19" s="10">
        <v>18</v>
      </c>
      <c r="G19" s="10">
        <v>106.476</v>
      </c>
      <c r="H19" s="10">
        <v>70.475999999999999</v>
      </c>
      <c r="I19" s="10">
        <v>17.04</v>
      </c>
      <c r="J19" s="10"/>
      <c r="K19" s="10"/>
      <c r="L19" s="10"/>
      <c r="M19" s="10"/>
    </row>
    <row r="20" spans="5:13" ht="19.5" thickBot="1" x14ac:dyDescent="0.3">
      <c r="E20" s="25" t="s">
        <v>13</v>
      </c>
      <c r="F20" s="35">
        <v>40</v>
      </c>
      <c r="G20" s="11"/>
      <c r="H20" s="11">
        <v>60.48</v>
      </c>
      <c r="I20" s="11" t="s">
        <v>227</v>
      </c>
      <c r="J20" s="11"/>
      <c r="K20" s="10"/>
      <c r="L20" s="11"/>
      <c r="M20" s="10"/>
    </row>
    <row r="21" spans="5:13" ht="19.5" thickBot="1" x14ac:dyDescent="0.3">
      <c r="E21" s="3" t="s">
        <v>15</v>
      </c>
      <c r="F21" s="10">
        <v>15</v>
      </c>
      <c r="G21" s="10">
        <v>223.78899999999999</v>
      </c>
      <c r="H21" s="10">
        <v>163.78899999999999</v>
      </c>
      <c r="I21" s="10">
        <v>32</v>
      </c>
      <c r="J21" s="10"/>
      <c r="K21" s="10"/>
      <c r="L21" s="10"/>
      <c r="M21" s="10"/>
    </row>
    <row r="22" spans="5:13" ht="19.5" thickBot="1" x14ac:dyDescent="0.3">
      <c r="E22" s="4" t="s">
        <v>16</v>
      </c>
      <c r="F22" s="11">
        <v>6</v>
      </c>
      <c r="G22" s="11">
        <v>22</v>
      </c>
      <c r="H22" s="11">
        <v>20</v>
      </c>
      <c r="I22" s="11">
        <v>10</v>
      </c>
      <c r="J22" s="11"/>
      <c r="K22" s="10"/>
      <c r="L22" s="11"/>
      <c r="M22" s="10"/>
    </row>
  </sheetData>
  <mergeCells count="2">
    <mergeCell ref="F6:H6"/>
    <mergeCell ref="J9:K9"/>
  </mergeCell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22"/>
  <sheetViews>
    <sheetView topLeftCell="A4" workbookViewId="0">
      <selection activeCell="H26" sqref="H26"/>
    </sheetView>
  </sheetViews>
  <sheetFormatPr baseColWidth="10" defaultRowHeight="15" x14ac:dyDescent="0.25"/>
  <cols>
    <col min="5" max="5" width="15.28515625" customWidth="1"/>
    <col min="6" max="6" width="13.5703125" customWidth="1"/>
    <col min="7" max="7" width="13.42578125" customWidth="1"/>
    <col min="8" max="8" width="12.28515625" customWidth="1"/>
    <col min="9" max="9" width="12" customWidth="1"/>
    <col min="11" max="12" width="12.85546875" customWidth="1"/>
    <col min="13" max="13" width="12.28515625" customWidth="1"/>
  </cols>
  <sheetData>
    <row r="3" spans="5:15" ht="23.25" x14ac:dyDescent="0.35">
      <c r="F3" s="42" t="s">
        <v>225</v>
      </c>
      <c r="G3" s="42"/>
      <c r="H3" s="42"/>
    </row>
    <row r="6" spans="5:15" ht="23.25" x14ac:dyDescent="0.35">
      <c r="F6" s="253" t="s">
        <v>20</v>
      </c>
      <c r="G6" s="253"/>
      <c r="H6" s="253"/>
    </row>
    <row r="8" spans="5:15" ht="15.75" thickBot="1" x14ac:dyDescent="0.3"/>
    <row r="9" spans="5:15" ht="75.75" thickBot="1" x14ac:dyDescent="0.3">
      <c r="E9" s="16" t="s">
        <v>0</v>
      </c>
      <c r="F9" s="2" t="s">
        <v>1</v>
      </c>
      <c r="G9" s="2" t="s">
        <v>66</v>
      </c>
      <c r="H9" s="2" t="s">
        <v>64</v>
      </c>
      <c r="I9" s="31" t="s">
        <v>65</v>
      </c>
      <c r="J9" s="261" t="s">
        <v>174</v>
      </c>
      <c r="K9" s="261"/>
      <c r="L9" s="54" t="s">
        <v>175</v>
      </c>
      <c r="M9" s="54" t="s">
        <v>179</v>
      </c>
    </row>
    <row r="10" spans="5:15" ht="38.25" thickTop="1" x14ac:dyDescent="0.25">
      <c r="E10" s="28"/>
      <c r="F10" s="29"/>
      <c r="G10" s="29"/>
      <c r="H10" s="29"/>
      <c r="I10" s="32"/>
      <c r="J10" s="54" t="s">
        <v>177</v>
      </c>
      <c r="K10" s="54" t="s">
        <v>178</v>
      </c>
      <c r="L10" s="54"/>
      <c r="M10" s="34"/>
    </row>
    <row r="11" spans="5:15" ht="19.5" thickBot="1" x14ac:dyDescent="0.3">
      <c r="E11" s="3" t="s">
        <v>5</v>
      </c>
      <c r="F11" s="36">
        <v>80</v>
      </c>
      <c r="G11" s="10">
        <v>1395</v>
      </c>
      <c r="H11" s="10">
        <v>145</v>
      </c>
      <c r="I11" s="10">
        <v>7.5</v>
      </c>
      <c r="J11" s="10"/>
      <c r="K11" s="10"/>
      <c r="L11" s="10"/>
      <c r="M11" s="10"/>
    </row>
    <row r="12" spans="5:15" ht="21.75" customHeight="1" thickBot="1" x14ac:dyDescent="0.3">
      <c r="E12" s="45" t="s">
        <v>202</v>
      </c>
      <c r="F12" s="11">
        <v>80</v>
      </c>
      <c r="G12" s="11"/>
      <c r="H12" s="17"/>
      <c r="I12" s="11"/>
      <c r="J12" s="11"/>
      <c r="K12" s="10"/>
      <c r="L12" s="11"/>
      <c r="M12" s="10"/>
      <c r="O12" t="s">
        <v>221</v>
      </c>
    </row>
    <row r="13" spans="5:15" ht="19.5" thickBot="1" x14ac:dyDescent="0.3">
      <c r="E13" s="45" t="s">
        <v>197</v>
      </c>
      <c r="F13" s="11">
        <v>80</v>
      </c>
      <c r="G13" s="11">
        <v>123</v>
      </c>
      <c r="H13" s="17">
        <v>100</v>
      </c>
      <c r="I13" s="11"/>
      <c r="J13" s="11"/>
      <c r="K13" s="10"/>
      <c r="L13" s="11"/>
      <c r="M13" s="10"/>
    </row>
    <row r="14" spans="5:15" ht="19.5" thickBot="1" x14ac:dyDescent="0.3">
      <c r="E14" s="3" t="s">
        <v>7</v>
      </c>
      <c r="F14" s="11">
        <v>12</v>
      </c>
      <c r="G14" s="11">
        <v>198.01900000000001</v>
      </c>
      <c r="H14" s="11">
        <v>2.048</v>
      </c>
      <c r="I14" s="11" t="s">
        <v>229</v>
      </c>
      <c r="J14" s="11"/>
      <c r="K14" s="10"/>
      <c r="L14" s="11"/>
      <c r="M14" s="10"/>
    </row>
    <row r="15" spans="5:15" ht="19.5" thickBot="1" x14ac:dyDescent="0.3">
      <c r="E15" s="3" t="s">
        <v>205</v>
      </c>
      <c r="F15" s="36">
        <v>12</v>
      </c>
      <c r="G15" s="10">
        <v>145.405</v>
      </c>
      <c r="H15" s="10">
        <v>120.405</v>
      </c>
      <c r="I15" s="10">
        <v>38</v>
      </c>
      <c r="J15" s="10" t="s">
        <v>221</v>
      </c>
      <c r="K15" s="10"/>
      <c r="L15" s="10"/>
      <c r="M15" s="10"/>
    </row>
    <row r="16" spans="5:15" ht="19.5" thickBot="1" x14ac:dyDescent="0.3">
      <c r="E16" s="4" t="s">
        <v>8</v>
      </c>
      <c r="F16" s="38">
        <v>7.6</v>
      </c>
      <c r="G16" s="11"/>
      <c r="H16" s="11"/>
      <c r="I16" s="11"/>
      <c r="J16" s="11"/>
      <c r="K16" s="10"/>
      <c r="L16" s="11"/>
      <c r="M16" s="10"/>
    </row>
    <row r="17" spans="5:13" ht="19.5" thickBot="1" x14ac:dyDescent="0.3">
      <c r="E17" s="3" t="s">
        <v>10</v>
      </c>
      <c r="F17" s="10">
        <v>9</v>
      </c>
      <c r="G17" s="10">
        <v>93.566000000000003</v>
      </c>
      <c r="H17" s="10">
        <v>64.263000000000005</v>
      </c>
      <c r="I17" s="10">
        <v>30</v>
      </c>
      <c r="J17" s="10"/>
      <c r="K17" s="10"/>
      <c r="L17" s="10"/>
      <c r="M17" s="10"/>
    </row>
    <row r="18" spans="5:13" ht="19.5" thickBot="1" x14ac:dyDescent="0.3">
      <c r="E18" s="4" t="s">
        <v>63</v>
      </c>
      <c r="F18" s="11">
        <v>18</v>
      </c>
      <c r="G18" s="11"/>
      <c r="H18" s="11"/>
      <c r="I18" s="11"/>
      <c r="J18" s="11"/>
      <c r="K18" s="11"/>
      <c r="L18" s="11"/>
      <c r="M18" s="11"/>
    </row>
    <row r="19" spans="5:13" ht="19.5" thickBot="1" x14ac:dyDescent="0.3">
      <c r="E19" s="24" t="s">
        <v>12</v>
      </c>
      <c r="F19" s="10">
        <v>18</v>
      </c>
      <c r="G19" s="10">
        <v>106.476</v>
      </c>
      <c r="H19" s="10">
        <v>70.475999999999999</v>
      </c>
      <c r="I19" s="10">
        <v>17.04</v>
      </c>
      <c r="J19" s="10"/>
      <c r="K19" s="10"/>
      <c r="L19" s="10"/>
      <c r="M19" s="10"/>
    </row>
    <row r="20" spans="5:13" ht="19.5" thickBot="1" x14ac:dyDescent="0.3">
      <c r="E20" s="25" t="s">
        <v>13</v>
      </c>
      <c r="F20" s="35">
        <v>40</v>
      </c>
      <c r="G20" s="11">
        <v>134.21</v>
      </c>
      <c r="H20" s="11">
        <v>60.48</v>
      </c>
      <c r="I20" s="11" t="s">
        <v>227</v>
      </c>
      <c r="J20" s="11"/>
      <c r="K20" s="10"/>
      <c r="L20" s="11"/>
      <c r="M20" s="10"/>
    </row>
    <row r="21" spans="5:13" ht="19.5" thickBot="1" x14ac:dyDescent="0.3">
      <c r="E21" s="3" t="s">
        <v>15</v>
      </c>
      <c r="F21" s="10">
        <v>15</v>
      </c>
      <c r="G21" s="10">
        <v>216.91200000000001</v>
      </c>
      <c r="H21" s="10">
        <v>159.91200000000001</v>
      </c>
      <c r="I21" s="10">
        <v>32</v>
      </c>
      <c r="J21" s="10"/>
      <c r="K21" s="10"/>
      <c r="L21" s="10"/>
      <c r="M21" s="10"/>
    </row>
    <row r="22" spans="5:13" ht="19.5" thickBot="1" x14ac:dyDescent="0.3">
      <c r="E22" s="4" t="s">
        <v>16</v>
      </c>
      <c r="F22" s="11">
        <v>6</v>
      </c>
      <c r="G22" s="11">
        <v>17.3</v>
      </c>
      <c r="H22" s="11">
        <v>15.3</v>
      </c>
      <c r="I22" s="11">
        <v>7</v>
      </c>
      <c r="J22" s="11"/>
      <c r="K22" s="10"/>
      <c r="L22" s="11"/>
      <c r="M22" s="10"/>
    </row>
  </sheetData>
  <mergeCells count="2">
    <mergeCell ref="F6:H6"/>
    <mergeCell ref="J9:K9"/>
  </mergeCell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O22"/>
  <sheetViews>
    <sheetView topLeftCell="A13" workbookViewId="0">
      <selection activeCell="D8" sqref="D8:N24"/>
    </sheetView>
  </sheetViews>
  <sheetFormatPr baseColWidth="10" defaultRowHeight="15" x14ac:dyDescent="0.25"/>
  <cols>
    <col min="5" max="5" width="15.28515625" customWidth="1"/>
    <col min="6" max="6" width="13.5703125" customWidth="1"/>
    <col min="7" max="7" width="13.42578125" customWidth="1"/>
    <col min="8" max="8" width="12.28515625" customWidth="1"/>
    <col min="9" max="9" width="12" customWidth="1"/>
    <col min="11" max="12" width="12.85546875" customWidth="1"/>
    <col min="13" max="13" width="12.28515625" customWidth="1"/>
  </cols>
  <sheetData>
    <row r="3" spans="5:15" ht="23.25" x14ac:dyDescent="0.35">
      <c r="F3" s="42" t="s">
        <v>225</v>
      </c>
      <c r="G3" s="42"/>
      <c r="H3" s="42"/>
    </row>
    <row r="6" spans="5:15" ht="23.25" x14ac:dyDescent="0.35">
      <c r="F6" s="253" t="s">
        <v>20</v>
      </c>
      <c r="G6" s="253"/>
      <c r="H6" s="253"/>
    </row>
    <row r="8" spans="5:15" ht="15.75" thickBot="1" x14ac:dyDescent="0.3"/>
    <row r="9" spans="5:15" ht="75.75" thickBot="1" x14ac:dyDescent="0.3">
      <c r="E9" s="16" t="s">
        <v>0</v>
      </c>
      <c r="F9" s="2" t="s">
        <v>1</v>
      </c>
      <c r="G9" s="2" t="s">
        <v>66</v>
      </c>
      <c r="H9" s="2" t="s">
        <v>64</v>
      </c>
      <c r="I9" s="31" t="s">
        <v>65</v>
      </c>
      <c r="J9" s="261" t="s">
        <v>174</v>
      </c>
      <c r="K9" s="261"/>
      <c r="L9" s="54" t="s">
        <v>175</v>
      </c>
      <c r="M9" s="54" t="s">
        <v>179</v>
      </c>
    </row>
    <row r="10" spans="5:15" ht="38.25" thickTop="1" x14ac:dyDescent="0.25">
      <c r="E10" s="28"/>
      <c r="F10" s="29"/>
      <c r="G10" s="29"/>
      <c r="H10" s="29"/>
      <c r="I10" s="32"/>
      <c r="J10" s="54" t="s">
        <v>177</v>
      </c>
      <c r="K10" s="54" t="s">
        <v>178</v>
      </c>
      <c r="L10" s="54"/>
      <c r="M10" s="34"/>
    </row>
    <row r="11" spans="5:15" ht="19.5" thickBot="1" x14ac:dyDescent="0.3">
      <c r="E11" s="3" t="s">
        <v>5</v>
      </c>
      <c r="F11" s="36">
        <v>80</v>
      </c>
      <c r="G11" s="10">
        <v>1330</v>
      </c>
      <c r="H11" s="10">
        <v>80</v>
      </c>
      <c r="I11" s="10">
        <v>4.3</v>
      </c>
      <c r="J11" s="10"/>
      <c r="K11" s="10"/>
      <c r="L11" s="10"/>
      <c r="M11" s="10"/>
    </row>
    <row r="12" spans="5:15" ht="21.75" customHeight="1" thickBot="1" x14ac:dyDescent="0.3">
      <c r="E12" s="45" t="s">
        <v>202</v>
      </c>
      <c r="F12" s="11">
        <v>80</v>
      </c>
      <c r="G12" s="11"/>
      <c r="H12" s="17">
        <v>235</v>
      </c>
      <c r="I12" s="11">
        <v>14</v>
      </c>
      <c r="J12" s="11"/>
      <c r="K12" s="10"/>
      <c r="L12" s="11"/>
      <c r="M12" s="10"/>
      <c r="O12" t="s">
        <v>221</v>
      </c>
    </row>
    <row r="13" spans="5:15" ht="19.5" thickBot="1" x14ac:dyDescent="0.3">
      <c r="E13" s="45" t="s">
        <v>197</v>
      </c>
      <c r="F13" s="11">
        <v>80</v>
      </c>
      <c r="G13" s="11">
        <v>123</v>
      </c>
      <c r="H13" s="17">
        <v>100</v>
      </c>
      <c r="I13" s="11"/>
      <c r="J13" s="11"/>
      <c r="K13" s="10"/>
      <c r="L13" s="11"/>
      <c r="M13" s="10"/>
    </row>
    <row r="14" spans="5:15" ht="19.5" thickBot="1" x14ac:dyDescent="0.3">
      <c r="E14" s="3" t="s">
        <v>7</v>
      </c>
      <c r="F14" s="11">
        <v>12</v>
      </c>
      <c r="G14" s="11"/>
      <c r="H14" s="11"/>
      <c r="I14" s="11" t="s">
        <v>229</v>
      </c>
      <c r="J14" s="11"/>
      <c r="K14" s="10"/>
      <c r="L14" s="11"/>
      <c r="M14" s="10"/>
    </row>
    <row r="15" spans="5:15" ht="19.5" thickBot="1" x14ac:dyDescent="0.3">
      <c r="E15" s="3" t="s">
        <v>205</v>
      </c>
      <c r="F15" s="11">
        <v>12</v>
      </c>
      <c r="G15" s="11">
        <v>203879</v>
      </c>
      <c r="H15" s="11">
        <v>188.87899999999999</v>
      </c>
      <c r="I15" s="11">
        <v>57</v>
      </c>
      <c r="J15" s="10" t="s">
        <v>221</v>
      </c>
      <c r="K15" s="10"/>
      <c r="L15" s="10"/>
      <c r="M15" s="10"/>
    </row>
    <row r="16" spans="5:15" ht="19.5" thickBot="1" x14ac:dyDescent="0.3">
      <c r="E16" s="4" t="s">
        <v>8</v>
      </c>
      <c r="F16" s="38">
        <v>7.6</v>
      </c>
      <c r="G16" s="11"/>
      <c r="H16" s="11">
        <v>90</v>
      </c>
      <c r="I16" s="11">
        <v>57</v>
      </c>
      <c r="J16" s="11"/>
      <c r="K16" s="10"/>
      <c r="L16" s="11"/>
      <c r="M16" s="10"/>
    </row>
    <row r="17" spans="5:13" ht="19.5" thickBot="1" x14ac:dyDescent="0.3">
      <c r="E17" s="3" t="s">
        <v>10</v>
      </c>
      <c r="F17" s="10">
        <v>9</v>
      </c>
      <c r="G17" s="10">
        <v>88.221999999999994</v>
      </c>
      <c r="H17" s="10">
        <v>58.939</v>
      </c>
      <c r="I17" s="10">
        <v>28</v>
      </c>
      <c r="J17" s="10"/>
      <c r="K17" s="10"/>
      <c r="L17" s="10"/>
      <c r="M17" s="10"/>
    </row>
    <row r="18" spans="5:13" ht="19.5" thickBot="1" x14ac:dyDescent="0.3">
      <c r="E18" s="4" t="s">
        <v>63</v>
      </c>
      <c r="F18" s="11">
        <v>18</v>
      </c>
      <c r="G18" s="11">
        <v>73.281000000000006</v>
      </c>
      <c r="H18" s="11">
        <v>248.28100000000001</v>
      </c>
      <c r="I18" s="11">
        <v>18.09</v>
      </c>
      <c r="J18" s="11"/>
      <c r="K18" s="11"/>
      <c r="L18" s="11"/>
      <c r="M18" s="11"/>
    </row>
    <row r="19" spans="5:13" ht="19.5" thickBot="1" x14ac:dyDescent="0.3">
      <c r="E19" s="24" t="s">
        <v>12</v>
      </c>
      <c r="F19" s="10">
        <v>18</v>
      </c>
      <c r="G19" s="10">
        <v>127.375</v>
      </c>
      <c r="H19" s="10">
        <v>91.375</v>
      </c>
      <c r="I19" s="10">
        <v>22.56</v>
      </c>
      <c r="J19" s="10"/>
      <c r="K19" s="10"/>
      <c r="L19" s="10"/>
      <c r="M19" s="10"/>
    </row>
    <row r="20" spans="5:13" ht="19.5" thickBot="1" x14ac:dyDescent="0.3">
      <c r="E20" s="25" t="s">
        <v>13</v>
      </c>
      <c r="F20" s="35">
        <v>40</v>
      </c>
      <c r="G20" s="11">
        <v>134.21</v>
      </c>
      <c r="H20" s="11">
        <v>60.48</v>
      </c>
      <c r="I20" s="11">
        <v>5</v>
      </c>
      <c r="J20" s="11"/>
      <c r="K20" s="10"/>
      <c r="L20" s="11"/>
      <c r="M20" s="10"/>
    </row>
    <row r="21" spans="5:13" ht="19.5" thickBot="1" x14ac:dyDescent="0.3">
      <c r="E21" s="3" t="s">
        <v>15</v>
      </c>
      <c r="F21" s="10">
        <v>15</v>
      </c>
      <c r="G21" s="10">
        <v>210.05199999999999</v>
      </c>
      <c r="H21" s="10">
        <v>150.05199999999999</v>
      </c>
      <c r="I21" s="10">
        <v>31</v>
      </c>
      <c r="J21" s="10"/>
      <c r="K21" s="10"/>
      <c r="L21" s="10"/>
      <c r="M21" s="10"/>
    </row>
    <row r="22" spans="5:13" ht="19.5" thickBot="1" x14ac:dyDescent="0.3">
      <c r="E22" s="4" t="s">
        <v>16</v>
      </c>
      <c r="F22" s="11">
        <v>6</v>
      </c>
      <c r="G22" s="11">
        <v>10.7</v>
      </c>
      <c r="H22" s="11">
        <v>8.6999999999999993</v>
      </c>
      <c r="I22" s="11">
        <v>4</v>
      </c>
      <c r="J22" s="11"/>
      <c r="K22" s="10"/>
      <c r="L22" s="11"/>
      <c r="M22" s="10"/>
    </row>
  </sheetData>
  <mergeCells count="2">
    <mergeCell ref="F6:H6"/>
    <mergeCell ref="J9:K9"/>
  </mergeCell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N23"/>
  <sheetViews>
    <sheetView topLeftCell="A23" workbookViewId="0">
      <selection activeCell="D8" sqref="D8:O25"/>
    </sheetView>
  </sheetViews>
  <sheetFormatPr baseColWidth="10" defaultRowHeight="15" x14ac:dyDescent="0.25"/>
  <cols>
    <col min="5" max="5" width="2.28515625" customWidth="1"/>
    <col min="6" max="6" width="18" customWidth="1"/>
  </cols>
  <sheetData>
    <row r="3" spans="6:14" ht="23.25" x14ac:dyDescent="0.35">
      <c r="G3" s="42" t="s">
        <v>230</v>
      </c>
      <c r="H3" s="42"/>
      <c r="I3" s="42"/>
    </row>
    <row r="6" spans="6:14" ht="23.25" x14ac:dyDescent="0.35">
      <c r="G6" s="253" t="s">
        <v>20</v>
      </c>
      <c r="H6" s="253"/>
      <c r="I6" s="253"/>
    </row>
    <row r="9" spans="6:14" ht="15.75" thickBot="1" x14ac:dyDescent="0.3"/>
    <row r="10" spans="6:14" ht="94.5" thickBot="1" x14ac:dyDescent="0.3">
      <c r="F10" s="16" t="s">
        <v>0</v>
      </c>
      <c r="G10" s="2" t="s">
        <v>1</v>
      </c>
      <c r="H10" s="2" t="s">
        <v>66</v>
      </c>
      <c r="I10" s="2" t="s">
        <v>64</v>
      </c>
      <c r="J10" s="31" t="s">
        <v>65</v>
      </c>
      <c r="K10" s="261" t="s">
        <v>174</v>
      </c>
      <c r="L10" s="261"/>
      <c r="M10" s="54" t="s">
        <v>175</v>
      </c>
      <c r="N10" s="54" t="s">
        <v>179</v>
      </c>
    </row>
    <row r="11" spans="6:14" ht="38.25" thickTop="1" x14ac:dyDescent="0.25">
      <c r="F11" s="28"/>
      <c r="G11" s="29"/>
      <c r="H11" s="29"/>
      <c r="I11" s="29"/>
      <c r="J11" s="32"/>
      <c r="K11" s="54" t="s">
        <v>177</v>
      </c>
      <c r="L11" s="54" t="s">
        <v>178</v>
      </c>
      <c r="M11" s="54"/>
      <c r="N11" s="34"/>
    </row>
    <row r="12" spans="6:14" ht="19.5" thickBot="1" x14ac:dyDescent="0.3">
      <c r="F12" s="3" t="s">
        <v>5</v>
      </c>
      <c r="G12" s="36">
        <v>80</v>
      </c>
      <c r="H12" s="10">
        <v>1330</v>
      </c>
      <c r="I12" s="10">
        <v>55</v>
      </c>
      <c r="J12" s="10">
        <v>5</v>
      </c>
      <c r="K12" s="10"/>
      <c r="L12" s="10"/>
      <c r="M12" s="10"/>
      <c r="N12" s="10"/>
    </row>
    <row r="13" spans="6:14" ht="29.25" customHeight="1" thickBot="1" x14ac:dyDescent="0.3">
      <c r="F13" s="45" t="s">
        <v>202</v>
      </c>
      <c r="G13" s="11">
        <v>80</v>
      </c>
      <c r="H13" s="11">
        <v>860</v>
      </c>
      <c r="I13" s="17">
        <v>160</v>
      </c>
      <c r="J13" s="11">
        <v>9</v>
      </c>
      <c r="K13" s="11"/>
      <c r="L13" s="10"/>
      <c r="M13" s="11"/>
      <c r="N13" s="10"/>
    </row>
    <row r="14" spans="6:14" ht="30.75" customHeight="1" thickBot="1" x14ac:dyDescent="0.3">
      <c r="F14" s="45" t="s">
        <v>197</v>
      </c>
      <c r="G14" s="11">
        <v>80</v>
      </c>
      <c r="H14" s="11">
        <v>123</v>
      </c>
      <c r="I14" s="17">
        <v>50</v>
      </c>
      <c r="J14" s="11">
        <v>2.9</v>
      </c>
      <c r="K14" s="11"/>
      <c r="L14" s="10"/>
      <c r="M14" s="11"/>
      <c r="N14" s="10"/>
    </row>
    <row r="15" spans="6:14" ht="27.75" customHeight="1" thickBot="1" x14ac:dyDescent="0.3">
      <c r="F15" s="3" t="s">
        <v>7</v>
      </c>
      <c r="G15" s="11">
        <v>12</v>
      </c>
      <c r="H15" s="11">
        <v>0</v>
      </c>
      <c r="I15" s="11">
        <v>0</v>
      </c>
      <c r="J15" s="11">
        <v>0</v>
      </c>
      <c r="K15" s="11"/>
      <c r="L15" s="10"/>
      <c r="M15" s="11"/>
      <c r="N15" s="10"/>
    </row>
    <row r="16" spans="6:14" ht="27.75" customHeight="1" thickBot="1" x14ac:dyDescent="0.3">
      <c r="F16" s="3" t="s">
        <v>205</v>
      </c>
      <c r="G16" s="11">
        <v>12</v>
      </c>
      <c r="H16" s="11">
        <v>203.87</v>
      </c>
      <c r="I16" s="11">
        <v>178.87</v>
      </c>
      <c r="J16" s="11">
        <v>57</v>
      </c>
      <c r="K16" s="10" t="s">
        <v>221</v>
      </c>
      <c r="L16" s="10"/>
      <c r="M16" s="10"/>
      <c r="N16" s="10"/>
    </row>
    <row r="17" spans="6:14" ht="24" customHeight="1" thickBot="1" x14ac:dyDescent="0.3">
      <c r="F17" s="4" t="s">
        <v>8</v>
      </c>
      <c r="G17" s="38">
        <v>7.6</v>
      </c>
      <c r="H17" s="11">
        <v>86</v>
      </c>
      <c r="I17" s="11">
        <v>70</v>
      </c>
      <c r="J17" s="11">
        <v>45</v>
      </c>
      <c r="K17" s="11"/>
      <c r="L17" s="10"/>
      <c r="M17" s="11"/>
      <c r="N17" s="10"/>
    </row>
    <row r="18" spans="6:14" ht="26.25" customHeight="1" thickBot="1" x14ac:dyDescent="0.3">
      <c r="F18" s="3" t="s">
        <v>10</v>
      </c>
      <c r="G18" s="10">
        <v>9</v>
      </c>
      <c r="H18" s="10">
        <v>81.204999999999998</v>
      </c>
      <c r="I18" s="10">
        <v>51.921999999999997</v>
      </c>
      <c r="J18" s="10">
        <v>24</v>
      </c>
      <c r="K18" s="10"/>
      <c r="L18" s="10"/>
      <c r="M18" s="10"/>
      <c r="N18" s="10"/>
    </row>
    <row r="19" spans="6:14" ht="22.5" customHeight="1" thickBot="1" x14ac:dyDescent="0.3">
      <c r="F19" s="4" t="s">
        <v>63</v>
      </c>
      <c r="G19" s="11">
        <v>18</v>
      </c>
      <c r="H19" s="11">
        <v>230.78100000000001</v>
      </c>
      <c r="I19" s="11">
        <v>55.780999999999999</v>
      </c>
      <c r="J19" s="11">
        <v>15.56</v>
      </c>
      <c r="K19" s="11"/>
      <c r="L19" s="11"/>
      <c r="M19" s="11"/>
      <c r="N19" s="11"/>
    </row>
    <row r="20" spans="6:14" ht="25.5" customHeight="1" thickBot="1" x14ac:dyDescent="0.3">
      <c r="F20" s="24" t="s">
        <v>12</v>
      </c>
      <c r="G20" s="10">
        <v>18</v>
      </c>
      <c r="H20" s="10">
        <v>127.375</v>
      </c>
      <c r="I20" s="10">
        <v>91.375</v>
      </c>
      <c r="J20" s="10">
        <v>22.56</v>
      </c>
      <c r="K20" s="10"/>
      <c r="L20" s="10"/>
      <c r="M20" s="10"/>
      <c r="N20" s="10"/>
    </row>
    <row r="21" spans="6:14" ht="26.25" customHeight="1" thickBot="1" x14ac:dyDescent="0.3">
      <c r="F21" s="25" t="s">
        <v>13</v>
      </c>
      <c r="G21" s="35">
        <v>40</v>
      </c>
      <c r="H21" s="11">
        <v>134.21</v>
      </c>
      <c r="I21" s="11">
        <v>60.48</v>
      </c>
      <c r="J21" s="11">
        <v>5</v>
      </c>
      <c r="K21" s="11"/>
      <c r="L21" s="10"/>
      <c r="M21" s="11"/>
      <c r="N21" s="10"/>
    </row>
    <row r="22" spans="6:14" ht="24.75" customHeight="1" thickBot="1" x14ac:dyDescent="0.3">
      <c r="F22" s="3" t="s">
        <v>15</v>
      </c>
      <c r="G22" s="10">
        <v>15</v>
      </c>
      <c r="H22" s="10">
        <v>219</v>
      </c>
      <c r="I22" s="10">
        <v>159</v>
      </c>
      <c r="J22" s="10">
        <v>32</v>
      </c>
      <c r="K22" s="10"/>
      <c r="L22" s="10"/>
      <c r="M22" s="10"/>
      <c r="N22" s="10"/>
    </row>
    <row r="23" spans="6:14" ht="24" customHeight="1" thickBot="1" x14ac:dyDescent="0.3">
      <c r="F23" s="4" t="s">
        <v>16</v>
      </c>
      <c r="G23" s="11">
        <v>6</v>
      </c>
      <c r="H23" s="11">
        <v>6.3</v>
      </c>
      <c r="I23" s="11">
        <v>6.3</v>
      </c>
      <c r="J23" s="11"/>
      <c r="K23" s="11"/>
      <c r="L23" s="10"/>
      <c r="M23" s="11"/>
      <c r="N23" s="10"/>
    </row>
  </sheetData>
  <mergeCells count="2">
    <mergeCell ref="G6:I6"/>
    <mergeCell ref="K10:L10"/>
  </mergeCell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O22"/>
  <sheetViews>
    <sheetView topLeftCell="A6" workbookViewId="0">
      <selection activeCell="D8" sqref="D8:P23"/>
    </sheetView>
  </sheetViews>
  <sheetFormatPr baseColWidth="10" defaultRowHeight="15" x14ac:dyDescent="0.25"/>
  <cols>
    <col min="4" max="4" width="10.85546875" customWidth="1"/>
    <col min="5" max="6" width="11.42578125" hidden="1" customWidth="1"/>
    <col min="7" max="7" width="16.28515625" customWidth="1"/>
    <col min="8" max="8" width="14.42578125" customWidth="1"/>
    <col min="9" max="10" width="12.28515625" customWidth="1"/>
    <col min="11" max="11" width="12.85546875" customWidth="1"/>
  </cols>
  <sheetData>
    <row r="2" spans="7:15" ht="23.25" x14ac:dyDescent="0.35">
      <c r="G2" s="42" t="s">
        <v>231</v>
      </c>
      <c r="H2" s="42"/>
      <c r="I2" s="42"/>
    </row>
    <row r="5" spans="7:15" ht="23.25" x14ac:dyDescent="0.35">
      <c r="G5" s="253" t="s">
        <v>20</v>
      </c>
      <c r="H5" s="253"/>
      <c r="I5" s="253"/>
    </row>
    <row r="8" spans="7:15" ht="15.75" thickBot="1" x14ac:dyDescent="0.3"/>
    <row r="9" spans="7:15" ht="94.5" thickBot="1" x14ac:dyDescent="0.3">
      <c r="G9" s="16" t="s">
        <v>0</v>
      </c>
      <c r="H9" s="2" t="s">
        <v>1</v>
      </c>
      <c r="I9" s="2" t="s">
        <v>66</v>
      </c>
      <c r="J9" s="2" t="s">
        <v>64</v>
      </c>
      <c r="K9" s="31" t="s">
        <v>65</v>
      </c>
      <c r="L9" s="261" t="s">
        <v>174</v>
      </c>
      <c r="M9" s="261"/>
      <c r="N9" s="54" t="s">
        <v>175</v>
      </c>
      <c r="O9" s="54" t="s">
        <v>179</v>
      </c>
    </row>
    <row r="10" spans="7:15" ht="38.25" thickTop="1" x14ac:dyDescent="0.25">
      <c r="G10" s="28"/>
      <c r="H10" s="29"/>
      <c r="I10" s="29"/>
      <c r="J10" s="29"/>
      <c r="K10" s="32"/>
      <c r="L10" s="54" t="s">
        <v>177</v>
      </c>
      <c r="M10" s="54" t="s">
        <v>178</v>
      </c>
      <c r="N10" s="54"/>
      <c r="O10" s="34"/>
    </row>
    <row r="11" spans="7:15" ht="19.5" thickBot="1" x14ac:dyDescent="0.3">
      <c r="G11" s="3" t="s">
        <v>5</v>
      </c>
      <c r="H11" s="36">
        <v>80</v>
      </c>
      <c r="I11" s="10">
        <v>1270</v>
      </c>
      <c r="J11" s="10">
        <v>20</v>
      </c>
      <c r="K11" s="10">
        <v>1</v>
      </c>
      <c r="L11" s="10"/>
      <c r="M11" s="10"/>
      <c r="N11" s="10"/>
      <c r="O11" s="10"/>
    </row>
    <row r="12" spans="7:15" ht="19.5" thickBot="1" x14ac:dyDescent="0.3">
      <c r="G12" s="57" t="s">
        <v>202</v>
      </c>
      <c r="H12" s="11">
        <v>80</v>
      </c>
      <c r="I12" s="11">
        <v>860</v>
      </c>
      <c r="J12" s="17">
        <v>29</v>
      </c>
      <c r="K12" s="11">
        <v>1</v>
      </c>
      <c r="L12" s="11"/>
      <c r="M12" s="10"/>
      <c r="N12" s="11"/>
      <c r="O12" s="10"/>
    </row>
    <row r="13" spans="7:15" ht="19.5" thickBot="1" x14ac:dyDescent="0.3">
      <c r="G13" s="57" t="s">
        <v>197</v>
      </c>
      <c r="H13" s="11">
        <v>80</v>
      </c>
      <c r="I13" s="11">
        <v>123</v>
      </c>
      <c r="J13" s="17">
        <v>50</v>
      </c>
      <c r="K13" s="11">
        <v>2.9</v>
      </c>
      <c r="L13" s="11"/>
      <c r="M13" s="10"/>
      <c r="N13" s="11"/>
      <c r="O13" s="10"/>
    </row>
    <row r="14" spans="7:15" ht="19.5" thickBot="1" x14ac:dyDescent="0.3">
      <c r="G14" s="58" t="s">
        <v>7</v>
      </c>
      <c r="H14" s="11">
        <v>12</v>
      </c>
      <c r="I14" s="11">
        <v>0</v>
      </c>
      <c r="J14" s="11">
        <v>0</v>
      </c>
      <c r="K14" s="11">
        <v>0</v>
      </c>
      <c r="L14" s="11"/>
      <c r="M14" s="10"/>
      <c r="N14" s="11"/>
      <c r="O14" s="10"/>
    </row>
    <row r="15" spans="7:15" ht="19.5" thickBot="1" x14ac:dyDescent="0.3">
      <c r="G15" s="58" t="s">
        <v>205</v>
      </c>
      <c r="H15" s="11">
        <v>12</v>
      </c>
      <c r="I15" s="11">
        <v>198</v>
      </c>
      <c r="J15" s="11">
        <v>173</v>
      </c>
      <c r="K15" s="11">
        <v>55</v>
      </c>
      <c r="L15" s="10" t="s">
        <v>221</v>
      </c>
      <c r="M15" s="10"/>
      <c r="N15" s="10"/>
      <c r="O15" s="10"/>
    </row>
    <row r="16" spans="7:15" ht="19.5" thickBot="1" x14ac:dyDescent="0.3">
      <c r="G16" s="56" t="s">
        <v>8</v>
      </c>
      <c r="H16" s="38">
        <v>7.6</v>
      </c>
      <c r="I16" s="11">
        <v>86</v>
      </c>
      <c r="J16" s="11">
        <v>70</v>
      </c>
      <c r="K16" s="11">
        <v>45</v>
      </c>
      <c r="L16" s="11"/>
      <c r="M16" s="10"/>
      <c r="N16" s="11"/>
      <c r="O16" s="10"/>
    </row>
    <row r="17" spans="7:15" ht="19.5" thickBot="1" x14ac:dyDescent="0.3">
      <c r="G17" s="3" t="s">
        <v>10</v>
      </c>
      <c r="H17" s="10">
        <v>9</v>
      </c>
      <c r="I17" s="10">
        <v>75.296000000000006</v>
      </c>
      <c r="J17" s="10">
        <v>46.012999999999998</v>
      </c>
      <c r="K17" s="10">
        <v>21.9</v>
      </c>
      <c r="L17" s="10"/>
      <c r="M17" s="10"/>
      <c r="N17" s="10"/>
      <c r="O17" s="10"/>
    </row>
    <row r="18" spans="7:15" ht="19.5" thickBot="1" x14ac:dyDescent="0.3">
      <c r="G18" s="4" t="s">
        <v>63</v>
      </c>
      <c r="H18" s="11">
        <v>18</v>
      </c>
      <c r="I18" s="11">
        <v>193.60599999999999</v>
      </c>
      <c r="J18" s="11">
        <v>18.606000000000002</v>
      </c>
      <c r="K18" s="11">
        <v>2.5</v>
      </c>
      <c r="L18" s="11"/>
      <c r="M18" s="11"/>
      <c r="N18" s="11"/>
      <c r="O18" s="11"/>
    </row>
    <row r="19" spans="7:15" ht="19.5" thickBot="1" x14ac:dyDescent="0.3">
      <c r="G19" s="24" t="s">
        <v>12</v>
      </c>
      <c r="H19" s="10">
        <v>18</v>
      </c>
      <c r="I19" s="10">
        <v>147.42500000000001</v>
      </c>
      <c r="J19" s="10">
        <v>111.425</v>
      </c>
      <c r="K19" s="10">
        <v>27.5</v>
      </c>
      <c r="L19" s="10"/>
      <c r="M19" s="10"/>
      <c r="N19" s="10"/>
      <c r="O19" s="10"/>
    </row>
    <row r="20" spans="7:15" ht="19.5" thickBot="1" x14ac:dyDescent="0.3">
      <c r="G20" s="25" t="s">
        <v>13</v>
      </c>
      <c r="H20" s="35">
        <v>40</v>
      </c>
      <c r="I20" s="11">
        <v>134.21</v>
      </c>
      <c r="J20" s="11">
        <v>60.48</v>
      </c>
      <c r="K20" s="11">
        <v>5</v>
      </c>
      <c r="L20" s="11"/>
      <c r="M20" s="10"/>
      <c r="N20" s="11"/>
      <c r="O20" s="10"/>
    </row>
    <row r="21" spans="7:15" ht="19.5" thickBot="1" x14ac:dyDescent="0.3">
      <c r="G21" s="3" t="s">
        <v>15</v>
      </c>
      <c r="H21" s="10">
        <v>15</v>
      </c>
      <c r="I21" s="10">
        <v>209</v>
      </c>
      <c r="J21" s="10">
        <v>149</v>
      </c>
      <c r="K21" s="10">
        <v>30</v>
      </c>
      <c r="L21" s="10"/>
      <c r="M21" s="10"/>
      <c r="N21" s="10"/>
      <c r="O21" s="10"/>
    </row>
    <row r="22" spans="7:15" ht="19.5" thickBot="1" x14ac:dyDescent="0.3">
      <c r="G22" s="59" t="s">
        <v>16</v>
      </c>
      <c r="H22" s="11">
        <v>6</v>
      </c>
      <c r="I22" s="11">
        <v>4.2</v>
      </c>
      <c r="J22" s="11">
        <v>4.2</v>
      </c>
      <c r="K22" s="11">
        <v>2</v>
      </c>
      <c r="L22" s="11"/>
      <c r="M22" s="10"/>
      <c r="N22" s="11"/>
      <c r="O22" s="10"/>
    </row>
  </sheetData>
  <mergeCells count="2">
    <mergeCell ref="G5:I5"/>
    <mergeCell ref="L9:M9"/>
  </mergeCell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P22"/>
  <sheetViews>
    <sheetView topLeftCell="C7" workbookViewId="0">
      <selection activeCell="K26" sqref="K26"/>
    </sheetView>
  </sheetViews>
  <sheetFormatPr baseColWidth="10" defaultRowHeight="15" x14ac:dyDescent="0.25"/>
  <cols>
    <col min="5" max="5" width="10.7109375" customWidth="1"/>
    <col min="6" max="6" width="1.5703125" hidden="1" customWidth="1"/>
    <col min="7" max="7" width="7.42578125" customWidth="1"/>
    <col min="8" max="8" width="18" customWidth="1"/>
    <col min="9" max="9" width="12.85546875" customWidth="1"/>
    <col min="12" max="12" width="14.140625" customWidth="1"/>
  </cols>
  <sheetData>
    <row r="2" spans="7:16" ht="23.25" x14ac:dyDescent="0.35">
      <c r="G2" s="42" t="s">
        <v>232</v>
      </c>
      <c r="H2" s="42"/>
      <c r="I2" s="42"/>
    </row>
    <row r="5" spans="7:16" ht="23.25" x14ac:dyDescent="0.35">
      <c r="G5" s="253" t="s">
        <v>20</v>
      </c>
      <c r="H5" s="253"/>
      <c r="I5" s="253"/>
    </row>
    <row r="8" spans="7:16" ht="15.75" thickBot="1" x14ac:dyDescent="0.3"/>
    <row r="9" spans="7:16" ht="94.5" thickBot="1" x14ac:dyDescent="0.3">
      <c r="H9" s="16" t="s">
        <v>0</v>
      </c>
      <c r="I9" s="2" t="s">
        <v>1</v>
      </c>
      <c r="J9" s="2" t="s">
        <v>66</v>
      </c>
      <c r="K9" s="2" t="s">
        <v>64</v>
      </c>
      <c r="L9" s="31" t="s">
        <v>65</v>
      </c>
      <c r="M9" s="261" t="s">
        <v>174</v>
      </c>
      <c r="N9" s="261"/>
      <c r="O9" s="54" t="s">
        <v>175</v>
      </c>
      <c r="P9" s="54" t="s">
        <v>179</v>
      </c>
    </row>
    <row r="10" spans="7:16" ht="38.25" thickTop="1" x14ac:dyDescent="0.25">
      <c r="H10" s="28"/>
      <c r="I10" s="29"/>
      <c r="J10" s="29"/>
      <c r="K10" s="29"/>
      <c r="L10" s="32"/>
      <c r="M10" s="54" t="s">
        <v>177</v>
      </c>
      <c r="N10" s="54" t="s">
        <v>178</v>
      </c>
      <c r="O10" s="54"/>
      <c r="P10" s="34"/>
    </row>
    <row r="11" spans="7:16" ht="19.5" thickBot="1" x14ac:dyDescent="0.3">
      <c r="H11" s="3" t="s">
        <v>5</v>
      </c>
      <c r="I11" s="36">
        <v>80</v>
      </c>
      <c r="J11" s="10">
        <v>1425</v>
      </c>
      <c r="K11" s="10">
        <v>175</v>
      </c>
      <c r="L11" s="10">
        <v>9</v>
      </c>
      <c r="M11" s="10"/>
      <c r="N11" s="10"/>
      <c r="O11" s="10"/>
      <c r="P11" s="10"/>
    </row>
    <row r="12" spans="7:16" ht="19.5" thickBot="1" x14ac:dyDescent="0.3">
      <c r="H12" s="57" t="s">
        <v>202</v>
      </c>
      <c r="I12" s="11">
        <v>80</v>
      </c>
      <c r="J12" s="11">
        <v>860</v>
      </c>
      <c r="K12" s="17">
        <v>29</v>
      </c>
      <c r="L12" s="11">
        <v>1</v>
      </c>
      <c r="M12" s="11"/>
      <c r="N12" s="10"/>
      <c r="O12" s="11"/>
      <c r="P12" s="10"/>
    </row>
    <row r="13" spans="7:16" ht="19.5" thickBot="1" x14ac:dyDescent="0.3">
      <c r="H13" s="57" t="s">
        <v>197</v>
      </c>
      <c r="I13" s="11">
        <v>80</v>
      </c>
      <c r="J13" s="11">
        <v>123</v>
      </c>
      <c r="K13" s="17">
        <v>50</v>
      </c>
      <c r="L13" s="11">
        <v>2.9</v>
      </c>
      <c r="M13" s="11"/>
      <c r="N13" s="10"/>
      <c r="O13" s="11"/>
      <c r="P13" s="10"/>
    </row>
    <row r="14" spans="7:16" ht="19.5" thickBot="1" x14ac:dyDescent="0.3">
      <c r="H14" s="58" t="s">
        <v>7</v>
      </c>
      <c r="I14" s="11">
        <v>12</v>
      </c>
      <c r="J14" s="11">
        <v>0</v>
      </c>
      <c r="K14" s="11">
        <v>0</v>
      </c>
      <c r="L14" s="11">
        <v>0</v>
      </c>
      <c r="M14" s="11"/>
      <c r="N14" s="10"/>
      <c r="O14" s="11"/>
      <c r="P14" s="10"/>
    </row>
    <row r="15" spans="7:16" ht="19.5" thickBot="1" x14ac:dyDescent="0.3">
      <c r="H15" s="58" t="s">
        <v>205</v>
      </c>
      <c r="I15" s="11">
        <v>12</v>
      </c>
      <c r="J15" s="11">
        <v>179</v>
      </c>
      <c r="K15" s="11">
        <v>154</v>
      </c>
      <c r="L15" s="11">
        <v>49</v>
      </c>
      <c r="M15" s="10" t="s">
        <v>221</v>
      </c>
      <c r="N15" s="10"/>
      <c r="O15" s="10"/>
      <c r="P15" s="10"/>
    </row>
    <row r="16" spans="7:16" ht="19.5" thickBot="1" x14ac:dyDescent="0.3">
      <c r="H16" s="59" t="s">
        <v>8</v>
      </c>
      <c r="I16" s="38">
        <v>7.6</v>
      </c>
      <c r="J16" s="11">
        <v>83</v>
      </c>
      <c r="K16" s="11">
        <v>50</v>
      </c>
      <c r="L16" s="11">
        <v>32</v>
      </c>
      <c r="M16" s="11"/>
      <c r="N16" s="10"/>
      <c r="O16" s="11"/>
      <c r="P16" s="10"/>
    </row>
    <row r="17" spans="8:16" ht="19.5" thickBot="1" x14ac:dyDescent="0.3">
      <c r="H17" s="3" t="s">
        <v>10</v>
      </c>
      <c r="I17" s="10">
        <v>9</v>
      </c>
      <c r="J17" s="10">
        <v>66.718999999999994</v>
      </c>
      <c r="K17" s="10">
        <v>37.436</v>
      </c>
      <c r="L17" s="10">
        <v>17</v>
      </c>
      <c r="M17" s="10"/>
      <c r="N17" s="10"/>
      <c r="O17" s="10"/>
      <c r="P17" s="10"/>
    </row>
    <row r="18" spans="8:16" ht="19.5" thickBot="1" x14ac:dyDescent="0.3">
      <c r="H18" s="4" t="s">
        <v>63</v>
      </c>
      <c r="I18" s="11">
        <v>18</v>
      </c>
      <c r="J18" s="11">
        <v>182.1</v>
      </c>
      <c r="K18" s="11">
        <v>7.1</v>
      </c>
      <c r="L18" s="11">
        <v>0</v>
      </c>
      <c r="M18" s="11"/>
      <c r="N18" s="11"/>
      <c r="O18" s="11"/>
      <c r="P18" s="11"/>
    </row>
    <row r="19" spans="8:16" ht="19.5" thickBot="1" x14ac:dyDescent="0.3">
      <c r="H19" s="24" t="s">
        <v>12</v>
      </c>
      <c r="I19" s="10">
        <v>18</v>
      </c>
      <c r="J19" s="10">
        <v>267.39999999999998</v>
      </c>
      <c r="K19" s="10">
        <v>131.4</v>
      </c>
      <c r="L19" s="10">
        <v>32</v>
      </c>
      <c r="M19" s="10"/>
      <c r="N19" s="10"/>
      <c r="O19" s="10"/>
      <c r="P19" s="10"/>
    </row>
    <row r="20" spans="8:16" ht="19.5" thickBot="1" x14ac:dyDescent="0.3">
      <c r="H20" s="25" t="s">
        <v>13</v>
      </c>
      <c r="I20" s="35">
        <v>40</v>
      </c>
      <c r="J20" s="11">
        <v>106</v>
      </c>
      <c r="K20" s="11">
        <v>62.286999999999999</v>
      </c>
      <c r="L20" s="11">
        <v>2.4</v>
      </c>
      <c r="M20" s="11"/>
      <c r="N20" s="10"/>
      <c r="O20" s="11"/>
      <c r="P20" s="10"/>
    </row>
    <row r="21" spans="8:16" ht="19.5" thickBot="1" x14ac:dyDescent="0.3">
      <c r="H21" s="3" t="s">
        <v>15</v>
      </c>
      <c r="I21" s="10">
        <v>15</v>
      </c>
      <c r="J21" s="10">
        <v>210</v>
      </c>
      <c r="K21" s="10">
        <v>150</v>
      </c>
      <c r="L21" s="10">
        <v>30</v>
      </c>
      <c r="M21" s="10"/>
      <c r="N21" s="10"/>
      <c r="O21" s="10"/>
      <c r="P21" s="10"/>
    </row>
    <row r="22" spans="8:16" ht="19.5" thickBot="1" x14ac:dyDescent="0.3">
      <c r="H22" s="59" t="s">
        <v>16</v>
      </c>
      <c r="I22" s="11">
        <v>6</v>
      </c>
      <c r="J22" s="11">
        <v>11</v>
      </c>
      <c r="K22" s="11">
        <v>8.5</v>
      </c>
      <c r="L22" s="11">
        <v>4</v>
      </c>
      <c r="M22" s="11"/>
      <c r="N22" s="10"/>
      <c r="O22" s="11"/>
      <c r="P22" s="10"/>
    </row>
  </sheetData>
  <mergeCells count="2">
    <mergeCell ref="G5:I5"/>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workbookViewId="0">
      <selection activeCell="E18" sqref="E18"/>
    </sheetView>
  </sheetViews>
  <sheetFormatPr baseColWidth="10" defaultRowHeight="15" x14ac:dyDescent="0.25"/>
  <cols>
    <col min="2" max="6" width="17.140625" customWidth="1"/>
  </cols>
  <sheetData>
    <row r="3" spans="2:6" ht="23.25" x14ac:dyDescent="0.35">
      <c r="C3" s="250" t="s">
        <v>39</v>
      </c>
      <c r="D3" s="250"/>
      <c r="E3" s="250"/>
    </row>
    <row r="4" spans="2:6" x14ac:dyDescent="0.25">
      <c r="B4" s="7"/>
      <c r="D4" s="8"/>
      <c r="E4" s="9"/>
    </row>
    <row r="5" spans="2:6" ht="23.25" x14ac:dyDescent="0.35">
      <c r="C5" s="253" t="s">
        <v>38</v>
      </c>
      <c r="D5" s="253"/>
      <c r="E5" s="253"/>
    </row>
    <row r="6" spans="2:6" ht="15.75" thickBot="1" x14ac:dyDescent="0.3"/>
    <row r="7" spans="2:6" ht="57.75" customHeight="1" thickBot="1" x14ac:dyDescent="0.3">
      <c r="B7" s="1" t="s">
        <v>0</v>
      </c>
      <c r="C7" s="2" t="s">
        <v>1</v>
      </c>
      <c r="D7" s="2" t="s">
        <v>2</v>
      </c>
      <c r="E7" s="2" t="s">
        <v>3</v>
      </c>
      <c r="F7" s="2" t="s">
        <v>4</v>
      </c>
    </row>
    <row r="8" spans="2:6" ht="20.25" customHeight="1" thickTop="1" thickBot="1" x14ac:dyDescent="0.3">
      <c r="B8" s="3" t="s">
        <v>5</v>
      </c>
      <c r="C8" s="5">
        <v>80</v>
      </c>
      <c r="D8" s="5"/>
      <c r="E8" s="5">
        <v>138</v>
      </c>
      <c r="F8" s="5">
        <v>8</v>
      </c>
    </row>
    <row r="9" spans="2:6" ht="20.25" customHeight="1" thickBot="1" x14ac:dyDescent="0.3">
      <c r="B9" s="4" t="s">
        <v>6</v>
      </c>
      <c r="C9" s="6">
        <v>80</v>
      </c>
      <c r="D9" s="6">
        <v>1633</v>
      </c>
      <c r="E9" s="6">
        <v>933</v>
      </c>
      <c r="F9" s="6">
        <v>48</v>
      </c>
    </row>
    <row r="10" spans="2:6" ht="20.25" customHeight="1" thickBot="1" x14ac:dyDescent="0.3">
      <c r="B10" s="3" t="s">
        <v>7</v>
      </c>
      <c r="C10" s="5">
        <v>12</v>
      </c>
      <c r="D10" s="5"/>
      <c r="E10" s="5">
        <v>0</v>
      </c>
      <c r="F10" s="5">
        <v>0</v>
      </c>
    </row>
    <row r="11" spans="2:6" ht="20.25" customHeight="1" thickBot="1" x14ac:dyDescent="0.3">
      <c r="B11" s="4" t="s">
        <v>8</v>
      </c>
      <c r="C11" s="6">
        <v>6.2</v>
      </c>
      <c r="D11" s="6"/>
      <c r="E11" s="6">
        <v>59.843000000000004</v>
      </c>
      <c r="F11" s="6">
        <v>39</v>
      </c>
    </row>
    <row r="12" spans="2:6" ht="20.25" customHeight="1" thickBot="1" x14ac:dyDescent="0.3">
      <c r="B12" s="3" t="s">
        <v>10</v>
      </c>
      <c r="C12" s="5">
        <v>6.2</v>
      </c>
      <c r="D12" s="5">
        <v>157.43199999999999</v>
      </c>
      <c r="E12" s="5">
        <v>82.432000000000002</v>
      </c>
      <c r="F12" s="5">
        <v>6.8659999999999997</v>
      </c>
    </row>
    <row r="13" spans="2:6" ht="20.25" customHeight="1" thickBot="1" x14ac:dyDescent="0.3">
      <c r="B13" s="4" t="s">
        <v>11</v>
      </c>
      <c r="C13" s="248">
        <v>6</v>
      </c>
      <c r="D13" s="6">
        <v>324.29599999999999</v>
      </c>
      <c r="E13" s="6">
        <v>49.295999999999999</v>
      </c>
      <c r="F13" s="6">
        <v>34.962000000000003</v>
      </c>
    </row>
    <row r="14" spans="2:6" ht="20.25" customHeight="1" thickBot="1" x14ac:dyDescent="0.3">
      <c r="B14" s="3" t="s">
        <v>12</v>
      </c>
      <c r="C14" s="249"/>
      <c r="D14" s="5">
        <v>119.70399999999999</v>
      </c>
      <c r="E14" s="5">
        <v>79.703999999999994</v>
      </c>
      <c r="F14" s="5">
        <v>56.527000000000001</v>
      </c>
    </row>
    <row r="15" spans="2:6" ht="20.25" customHeight="1" thickBot="1" x14ac:dyDescent="0.3">
      <c r="B15" s="4" t="s">
        <v>13</v>
      </c>
      <c r="C15" s="6">
        <v>40</v>
      </c>
      <c r="D15" s="6">
        <v>149.488</v>
      </c>
      <c r="E15" s="6">
        <v>74.488</v>
      </c>
      <c r="F15" s="6">
        <v>6.8659999999999997</v>
      </c>
    </row>
    <row r="16" spans="2:6" ht="20.25" customHeight="1" thickBot="1" x14ac:dyDescent="0.3">
      <c r="B16" s="3" t="s">
        <v>15</v>
      </c>
      <c r="C16" s="5">
        <v>17</v>
      </c>
      <c r="D16" s="5">
        <v>242</v>
      </c>
      <c r="E16" s="5">
        <v>162.33099999999999</v>
      </c>
      <c r="F16" s="5">
        <v>35</v>
      </c>
    </row>
    <row r="17" spans="2:6" ht="20.25" customHeight="1" thickBot="1" x14ac:dyDescent="0.3">
      <c r="B17" s="4" t="s">
        <v>16</v>
      </c>
      <c r="C17" s="6">
        <v>3</v>
      </c>
      <c r="D17" s="6"/>
      <c r="E17" s="6">
        <v>15.641999999999999</v>
      </c>
      <c r="F17" s="6">
        <v>12</v>
      </c>
    </row>
  </sheetData>
  <mergeCells count="3">
    <mergeCell ref="C13:C14"/>
    <mergeCell ref="C3:E3"/>
    <mergeCell ref="C5:E5"/>
  </mergeCells>
  <pageMargins left="0.7" right="0.7" top="0.75" bottom="0.75" header="0.3" footer="0.3"/>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P22"/>
  <sheetViews>
    <sheetView topLeftCell="C10" workbookViewId="0">
      <selection activeCell="L16" sqref="L16"/>
    </sheetView>
  </sheetViews>
  <sheetFormatPr baseColWidth="10" defaultRowHeight="15" x14ac:dyDescent="0.25"/>
  <cols>
    <col min="5" max="5" width="10.7109375" customWidth="1"/>
    <col min="6" max="6" width="1.5703125" hidden="1" customWidth="1"/>
    <col min="7" max="7" width="7.42578125" customWidth="1"/>
    <col min="8" max="8" width="18" customWidth="1"/>
    <col min="9" max="9" width="12.85546875" customWidth="1"/>
    <col min="12" max="12" width="14.140625" customWidth="1"/>
  </cols>
  <sheetData>
    <row r="2" spans="7:16" ht="23.25" x14ac:dyDescent="0.35">
      <c r="G2" s="42" t="s">
        <v>233</v>
      </c>
      <c r="H2" s="42"/>
      <c r="I2" s="42"/>
    </row>
    <row r="5" spans="7:16" ht="23.25" x14ac:dyDescent="0.35">
      <c r="G5" s="253" t="s">
        <v>20</v>
      </c>
      <c r="H5" s="253"/>
      <c r="I5" s="253"/>
    </row>
    <row r="8" spans="7:16" ht="15.75" thickBot="1" x14ac:dyDescent="0.3"/>
    <row r="9" spans="7:16" ht="94.5" thickBot="1" x14ac:dyDescent="0.3">
      <c r="H9" s="16" t="s">
        <v>0</v>
      </c>
      <c r="I9" s="2" t="s">
        <v>1</v>
      </c>
      <c r="J9" s="2" t="s">
        <v>66</v>
      </c>
      <c r="K9" s="2" t="s">
        <v>64</v>
      </c>
      <c r="L9" s="31" t="s">
        <v>65</v>
      </c>
      <c r="M9" s="261" t="s">
        <v>174</v>
      </c>
      <c r="N9" s="261"/>
      <c r="O9" s="54" t="s">
        <v>175</v>
      </c>
      <c r="P9" s="54" t="s">
        <v>179</v>
      </c>
    </row>
    <row r="10" spans="7:16" ht="38.25" thickTop="1" x14ac:dyDescent="0.25">
      <c r="H10" s="28"/>
      <c r="I10" s="29"/>
      <c r="J10" s="29"/>
      <c r="K10" s="29"/>
      <c r="L10" s="32"/>
      <c r="M10" s="54" t="s">
        <v>177</v>
      </c>
      <c r="N10" s="54" t="s">
        <v>178</v>
      </c>
      <c r="O10" s="54"/>
      <c r="P10" s="34"/>
    </row>
    <row r="11" spans="7:16" ht="19.5" thickBot="1" x14ac:dyDescent="0.3">
      <c r="H11" s="3" t="s">
        <v>5</v>
      </c>
      <c r="I11" s="36">
        <v>80</v>
      </c>
      <c r="J11" s="10">
        <v>1425</v>
      </c>
      <c r="K11" s="10">
        <v>144</v>
      </c>
      <c r="L11" s="10">
        <v>7</v>
      </c>
      <c r="M11" s="10"/>
      <c r="N11" s="10"/>
      <c r="O11" s="10"/>
      <c r="P11" s="10"/>
    </row>
    <row r="12" spans="7:16" ht="19.5" thickBot="1" x14ac:dyDescent="0.3">
      <c r="H12" s="57" t="s">
        <v>202</v>
      </c>
      <c r="I12" s="11">
        <v>80</v>
      </c>
      <c r="J12" s="11">
        <v>1550</v>
      </c>
      <c r="K12" s="17">
        <v>850</v>
      </c>
      <c r="L12" s="11">
        <v>50</v>
      </c>
      <c r="M12" s="11"/>
      <c r="N12" s="10"/>
      <c r="O12" s="11"/>
      <c r="P12" s="10"/>
    </row>
    <row r="13" spans="7:16" ht="19.5" thickBot="1" x14ac:dyDescent="0.3">
      <c r="H13" s="57" t="s">
        <v>197</v>
      </c>
      <c r="I13" s="11">
        <v>80</v>
      </c>
      <c r="J13" s="11">
        <v>123</v>
      </c>
      <c r="K13" s="17">
        <v>50</v>
      </c>
      <c r="L13" s="11">
        <v>2.9</v>
      </c>
      <c r="M13" s="11"/>
      <c r="N13" s="10"/>
      <c r="O13" s="11"/>
      <c r="P13" s="10"/>
    </row>
    <row r="14" spans="7:16" ht="19.5" thickBot="1" x14ac:dyDescent="0.3">
      <c r="H14" s="58" t="s">
        <v>7</v>
      </c>
      <c r="I14" s="11">
        <v>12</v>
      </c>
      <c r="J14" s="11">
        <v>0</v>
      </c>
      <c r="K14" s="11">
        <v>0</v>
      </c>
      <c r="L14" s="11">
        <v>0</v>
      </c>
      <c r="M14" s="11"/>
      <c r="N14" s="10"/>
      <c r="O14" s="11"/>
      <c r="P14" s="10"/>
    </row>
    <row r="15" spans="7:16" ht="19.5" thickBot="1" x14ac:dyDescent="0.3">
      <c r="H15" s="58" t="s">
        <v>205</v>
      </c>
      <c r="I15" s="11">
        <v>12</v>
      </c>
      <c r="J15" s="11">
        <v>185.309</v>
      </c>
      <c r="K15" s="11">
        <v>160.309</v>
      </c>
      <c r="L15" s="11">
        <v>51</v>
      </c>
      <c r="M15" s="10" t="s">
        <v>221</v>
      </c>
      <c r="N15" s="10"/>
      <c r="O15" s="10"/>
      <c r="P15" s="10"/>
    </row>
    <row r="16" spans="7:16" ht="19.5" thickBot="1" x14ac:dyDescent="0.3">
      <c r="H16" s="59" t="s">
        <v>8</v>
      </c>
      <c r="I16" s="38">
        <v>7.6</v>
      </c>
      <c r="J16" s="11">
        <v>65</v>
      </c>
      <c r="K16" s="11">
        <v>51</v>
      </c>
      <c r="L16" s="11">
        <v>34</v>
      </c>
      <c r="M16" s="11"/>
      <c r="N16" s="10"/>
      <c r="O16" s="11"/>
      <c r="P16" s="10"/>
    </row>
    <row r="17" spans="8:16" ht="19.5" thickBot="1" x14ac:dyDescent="0.3">
      <c r="H17" s="3" t="s">
        <v>10</v>
      </c>
      <c r="I17" s="10">
        <v>9</v>
      </c>
      <c r="J17" s="10">
        <v>66.718999999999994</v>
      </c>
      <c r="K17" s="10">
        <v>37.436</v>
      </c>
      <c r="L17" s="10">
        <v>17</v>
      </c>
      <c r="M17" s="10"/>
      <c r="N17" s="10"/>
      <c r="O17" s="10"/>
      <c r="P17" s="10"/>
    </row>
    <row r="18" spans="8:16" ht="19.5" thickBot="1" x14ac:dyDescent="0.3">
      <c r="H18" s="4" t="s">
        <v>63</v>
      </c>
      <c r="I18" s="11">
        <v>18</v>
      </c>
      <c r="J18" s="11">
        <v>188.07400000000001</v>
      </c>
      <c r="K18" s="11">
        <v>13.074</v>
      </c>
      <c r="L18" s="11">
        <v>2</v>
      </c>
      <c r="M18" s="11"/>
      <c r="N18" s="11"/>
      <c r="O18" s="11"/>
      <c r="P18" s="11"/>
    </row>
    <row r="19" spans="8:16" ht="19.5" thickBot="1" x14ac:dyDescent="0.3">
      <c r="H19" s="24" t="s">
        <v>12</v>
      </c>
      <c r="I19" s="10">
        <v>18</v>
      </c>
      <c r="J19" s="10">
        <v>167.40199999999999</v>
      </c>
      <c r="K19" s="10">
        <v>161.40199999999999</v>
      </c>
      <c r="L19" s="10" t="s">
        <v>235</v>
      </c>
      <c r="M19" s="10"/>
      <c r="N19" s="10"/>
      <c r="O19" s="10"/>
      <c r="P19" s="10"/>
    </row>
    <row r="20" spans="8:16" ht="19.5" thickBot="1" x14ac:dyDescent="0.3">
      <c r="H20" s="25" t="s">
        <v>13</v>
      </c>
      <c r="I20" s="35">
        <v>40</v>
      </c>
      <c r="J20" s="11">
        <v>88.878</v>
      </c>
      <c r="K20" s="11">
        <v>15.14</v>
      </c>
      <c r="L20" s="11" t="s">
        <v>234</v>
      </c>
      <c r="M20" s="11"/>
      <c r="N20" s="10"/>
      <c r="O20" s="11"/>
      <c r="P20" s="10"/>
    </row>
    <row r="21" spans="8:16" ht="19.5" thickBot="1" x14ac:dyDescent="0.3">
      <c r="H21" s="3" t="s">
        <v>15</v>
      </c>
      <c r="I21" s="10">
        <v>15</v>
      </c>
      <c r="J21" s="10">
        <v>218</v>
      </c>
      <c r="K21" s="10">
        <v>158</v>
      </c>
      <c r="L21" s="10">
        <v>32</v>
      </c>
      <c r="M21" s="10"/>
      <c r="N21" s="10"/>
      <c r="O21" s="10"/>
      <c r="P21" s="10"/>
    </row>
    <row r="22" spans="8:16" ht="19.5" thickBot="1" x14ac:dyDescent="0.3">
      <c r="H22" s="59" t="s">
        <v>16</v>
      </c>
      <c r="I22" s="11">
        <v>6</v>
      </c>
      <c r="J22" s="11">
        <v>4.7</v>
      </c>
      <c r="K22" s="11">
        <v>2.2000000000000002</v>
      </c>
      <c r="L22" s="11">
        <v>2</v>
      </c>
      <c r="M22" s="11"/>
      <c r="N22" s="10"/>
      <c r="O22" s="11"/>
      <c r="P22" s="10"/>
    </row>
  </sheetData>
  <mergeCells count="2">
    <mergeCell ref="G5:I5"/>
    <mergeCell ref="M9:N9"/>
  </mergeCells>
  <pageMargins left="0.7" right="0.7" top="0.75" bottom="0.75" header="0.3" footer="0.3"/>
  <legacyDrawing r:id="rId1"/>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P22"/>
  <sheetViews>
    <sheetView topLeftCell="C7" workbookViewId="0">
      <selection activeCell="O25" sqref="O25"/>
    </sheetView>
  </sheetViews>
  <sheetFormatPr baseColWidth="10" defaultRowHeight="15" x14ac:dyDescent="0.25"/>
  <cols>
    <col min="5" max="5" width="10.7109375" customWidth="1"/>
    <col min="6" max="6" width="1.5703125" hidden="1" customWidth="1"/>
    <col min="7" max="7" width="7.42578125" customWidth="1"/>
    <col min="8" max="8" width="18" customWidth="1"/>
    <col min="9" max="9" width="12.85546875" customWidth="1"/>
    <col min="12" max="12" width="14.140625" customWidth="1"/>
  </cols>
  <sheetData>
    <row r="2" spans="7:16" ht="23.25" x14ac:dyDescent="0.35">
      <c r="G2" s="42" t="s">
        <v>236</v>
      </c>
      <c r="H2" s="42"/>
      <c r="I2" s="42"/>
    </row>
    <row r="5" spans="7:16" ht="23.25" x14ac:dyDescent="0.35">
      <c r="G5" s="253" t="s">
        <v>20</v>
      </c>
      <c r="H5" s="253"/>
      <c r="I5" s="253"/>
    </row>
    <row r="8" spans="7:16" ht="15.75" thickBot="1" x14ac:dyDescent="0.3"/>
    <row r="9" spans="7:16" ht="94.5" thickBot="1" x14ac:dyDescent="0.3">
      <c r="H9" s="16" t="s">
        <v>0</v>
      </c>
      <c r="I9" s="2" t="s">
        <v>1</v>
      </c>
      <c r="J9" s="2" t="s">
        <v>66</v>
      </c>
      <c r="K9" s="2" t="s">
        <v>64</v>
      </c>
      <c r="L9" s="31" t="s">
        <v>65</v>
      </c>
      <c r="M9" s="261" t="s">
        <v>174</v>
      </c>
      <c r="N9" s="261"/>
      <c r="O9" s="54" t="s">
        <v>175</v>
      </c>
      <c r="P9" s="54" t="s">
        <v>179</v>
      </c>
    </row>
    <row r="10" spans="7:16" ht="38.25" thickTop="1" x14ac:dyDescent="0.25">
      <c r="H10" s="28"/>
      <c r="I10" s="29"/>
      <c r="J10" s="29"/>
      <c r="K10" s="29"/>
      <c r="L10" s="32"/>
      <c r="M10" s="54" t="s">
        <v>177</v>
      </c>
      <c r="N10" s="54" t="s">
        <v>178</v>
      </c>
      <c r="O10" s="54"/>
      <c r="P10" s="34"/>
    </row>
    <row r="11" spans="7:16" ht="19.5" thickBot="1" x14ac:dyDescent="0.3">
      <c r="H11" s="3" t="s">
        <v>5</v>
      </c>
      <c r="I11" s="36">
        <v>80</v>
      </c>
      <c r="J11" s="10">
        <v>1440</v>
      </c>
      <c r="K11" s="10">
        <v>190</v>
      </c>
      <c r="L11" s="10">
        <v>10</v>
      </c>
      <c r="M11" s="10"/>
      <c r="N11" s="10"/>
      <c r="O11" s="10"/>
      <c r="P11" s="10"/>
    </row>
    <row r="12" spans="7:16" ht="19.5" thickBot="1" x14ac:dyDescent="0.3">
      <c r="H12" s="57" t="s">
        <v>202</v>
      </c>
      <c r="I12" s="11">
        <v>80</v>
      </c>
      <c r="J12" s="11">
        <v>1186.0219999999999</v>
      </c>
      <c r="K12" s="17">
        <v>486.02199999999999</v>
      </c>
      <c r="L12" s="11">
        <v>28</v>
      </c>
      <c r="M12" s="11"/>
      <c r="N12" s="10"/>
      <c r="O12" s="11"/>
      <c r="P12" s="10"/>
    </row>
    <row r="13" spans="7:16" ht="19.5" thickBot="1" x14ac:dyDescent="0.3">
      <c r="H13" s="57" t="s">
        <v>197</v>
      </c>
      <c r="I13" s="11">
        <v>80</v>
      </c>
      <c r="J13" s="11">
        <v>123</v>
      </c>
      <c r="K13" s="17">
        <v>50</v>
      </c>
      <c r="L13" s="11">
        <v>2.9</v>
      </c>
      <c r="M13" s="11"/>
      <c r="N13" s="10"/>
      <c r="O13" s="11"/>
      <c r="P13" s="10"/>
    </row>
    <row r="14" spans="7:16" ht="19.5" thickBot="1" x14ac:dyDescent="0.3">
      <c r="H14" s="58" t="s">
        <v>7</v>
      </c>
      <c r="I14" s="11">
        <v>12</v>
      </c>
      <c r="J14" s="11">
        <v>0</v>
      </c>
      <c r="K14" s="11">
        <v>0</v>
      </c>
      <c r="L14" s="11">
        <v>0</v>
      </c>
      <c r="M14" s="11"/>
      <c r="N14" s="10"/>
      <c r="O14" s="11"/>
      <c r="P14" s="10"/>
    </row>
    <row r="15" spans="7:16" ht="19.5" thickBot="1" x14ac:dyDescent="0.3">
      <c r="H15" s="58" t="s">
        <v>205</v>
      </c>
      <c r="I15" s="11">
        <v>12</v>
      </c>
      <c r="J15" s="11">
        <v>165.87100000000001</v>
      </c>
      <c r="K15" s="11">
        <v>151.87100000000001</v>
      </c>
      <c r="L15" s="11" t="s">
        <v>238</v>
      </c>
      <c r="M15" s="10" t="s">
        <v>221</v>
      </c>
      <c r="N15" s="10"/>
      <c r="O15" s="10"/>
      <c r="P15" s="10"/>
    </row>
    <row r="16" spans="7:16" ht="19.5" thickBot="1" x14ac:dyDescent="0.3">
      <c r="H16" s="59" t="s">
        <v>8</v>
      </c>
      <c r="I16" s="38">
        <v>7.6</v>
      </c>
      <c r="J16" s="11">
        <v>65</v>
      </c>
      <c r="K16" s="11">
        <v>38.533000000000001</v>
      </c>
      <c r="L16" s="11">
        <v>24</v>
      </c>
      <c r="M16" s="11"/>
      <c r="N16" s="10"/>
      <c r="O16" s="11"/>
      <c r="P16" s="10"/>
    </row>
    <row r="17" spans="8:16" ht="19.5" thickBot="1" x14ac:dyDescent="0.3">
      <c r="H17" s="3" t="s">
        <v>10</v>
      </c>
      <c r="I17" s="10">
        <v>9</v>
      </c>
      <c r="J17" s="10">
        <v>61.802</v>
      </c>
      <c r="K17" s="10">
        <v>32.518999999999998</v>
      </c>
      <c r="L17" s="10">
        <v>15</v>
      </c>
      <c r="M17" s="10"/>
      <c r="N17" s="10"/>
      <c r="O17" s="10"/>
      <c r="P17" s="10"/>
    </row>
    <row r="18" spans="8:16" ht="19.5" thickBot="1" x14ac:dyDescent="0.3">
      <c r="H18" s="4" t="s">
        <v>63</v>
      </c>
      <c r="I18" s="11">
        <v>18</v>
      </c>
      <c r="J18" s="11">
        <v>188.07400000000001</v>
      </c>
      <c r="K18" s="11">
        <v>13.074</v>
      </c>
      <c r="L18" s="11">
        <v>2</v>
      </c>
      <c r="M18" s="11"/>
      <c r="N18" s="11"/>
      <c r="O18" s="11"/>
      <c r="P18" s="11"/>
    </row>
    <row r="19" spans="8:16" ht="19.5" thickBot="1" x14ac:dyDescent="0.3">
      <c r="H19" s="24" t="s">
        <v>12</v>
      </c>
      <c r="I19" s="10">
        <v>18</v>
      </c>
      <c r="J19" s="10">
        <v>165.22399999999999</v>
      </c>
      <c r="K19" s="10">
        <v>129.22399999999999</v>
      </c>
      <c r="L19" s="10" t="s">
        <v>237</v>
      </c>
      <c r="M19" s="10"/>
      <c r="N19" s="10"/>
      <c r="O19" s="10"/>
      <c r="P19" s="10"/>
    </row>
    <row r="20" spans="8:16" ht="19.5" thickBot="1" x14ac:dyDescent="0.3">
      <c r="H20" s="25" t="s">
        <v>13</v>
      </c>
      <c r="I20" s="35">
        <v>40</v>
      </c>
      <c r="J20" s="11">
        <v>88.878</v>
      </c>
      <c r="K20" s="11">
        <v>15.14</v>
      </c>
      <c r="L20" s="11" t="s">
        <v>234</v>
      </c>
      <c r="M20" s="11"/>
      <c r="N20" s="10"/>
      <c r="O20" s="11"/>
      <c r="P20" s="10"/>
    </row>
    <row r="21" spans="8:16" ht="19.5" thickBot="1" x14ac:dyDescent="0.3">
      <c r="H21" s="3" t="s">
        <v>15</v>
      </c>
      <c r="I21" s="10">
        <v>15</v>
      </c>
      <c r="J21" s="10">
        <v>210</v>
      </c>
      <c r="K21" s="10">
        <v>150</v>
      </c>
      <c r="L21" s="10">
        <v>30</v>
      </c>
      <c r="M21" s="10"/>
      <c r="N21" s="10"/>
      <c r="O21" s="10"/>
      <c r="P21" s="10"/>
    </row>
    <row r="22" spans="8:16" ht="19.5" thickBot="1" x14ac:dyDescent="0.3">
      <c r="H22" s="59" t="s">
        <v>16</v>
      </c>
      <c r="I22" s="11">
        <v>6</v>
      </c>
      <c r="J22" s="11">
        <v>17.2</v>
      </c>
      <c r="K22" s="11">
        <v>15.2</v>
      </c>
      <c r="L22" s="11">
        <v>7</v>
      </c>
      <c r="M22" s="11"/>
      <c r="N22" s="10"/>
      <c r="O22" s="11"/>
      <c r="P22" s="10"/>
    </row>
  </sheetData>
  <mergeCells count="2">
    <mergeCell ref="G5:I5"/>
    <mergeCell ref="M9:N9"/>
  </mergeCells>
  <pageMargins left="0.7" right="0.7" top="0.75" bottom="0.75" header="0.3" footer="0.3"/>
  <legacyDrawing r:id="rId1"/>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P22"/>
  <sheetViews>
    <sheetView topLeftCell="C4" workbookViewId="0">
      <selection activeCell="I20" sqref="I20:L20"/>
    </sheetView>
  </sheetViews>
  <sheetFormatPr baseColWidth="10" defaultRowHeight="15" x14ac:dyDescent="0.25"/>
  <cols>
    <col min="5" max="5" width="10.7109375" customWidth="1"/>
    <col min="6" max="6" width="1.5703125" hidden="1" customWidth="1"/>
    <col min="7" max="7" width="7.42578125" customWidth="1"/>
    <col min="8" max="8" width="18" customWidth="1"/>
    <col min="9" max="9" width="12.85546875" customWidth="1"/>
    <col min="12" max="12" width="14.140625" customWidth="1"/>
  </cols>
  <sheetData>
    <row r="2" spans="7:16" ht="23.25" x14ac:dyDescent="0.35">
      <c r="G2" s="42" t="s">
        <v>239</v>
      </c>
      <c r="H2" s="42"/>
      <c r="I2" s="42"/>
    </row>
    <row r="5" spans="7:16" ht="23.25" x14ac:dyDescent="0.35">
      <c r="G5" s="253" t="s">
        <v>20</v>
      </c>
      <c r="H5" s="253"/>
      <c r="I5" s="253"/>
    </row>
    <row r="8" spans="7:16" ht="15.75" thickBot="1" x14ac:dyDescent="0.3"/>
    <row r="9" spans="7:16" ht="94.5" thickBot="1" x14ac:dyDescent="0.3">
      <c r="H9" s="16" t="s">
        <v>0</v>
      </c>
      <c r="I9" s="2" t="s">
        <v>1</v>
      </c>
      <c r="J9" s="2" t="s">
        <v>66</v>
      </c>
      <c r="K9" s="2" t="s">
        <v>64</v>
      </c>
      <c r="L9" s="31" t="s">
        <v>65</v>
      </c>
      <c r="M9" s="261" t="s">
        <v>174</v>
      </c>
      <c r="N9" s="261"/>
      <c r="O9" s="54" t="s">
        <v>175</v>
      </c>
      <c r="P9" s="54" t="s">
        <v>179</v>
      </c>
    </row>
    <row r="10" spans="7:16" ht="38.25" thickTop="1" x14ac:dyDescent="0.25">
      <c r="H10" s="28"/>
      <c r="I10" s="29"/>
      <c r="J10" s="29"/>
      <c r="K10" s="29"/>
      <c r="L10" s="32"/>
      <c r="M10" s="54" t="s">
        <v>177</v>
      </c>
      <c r="N10" s="54" t="s">
        <v>178</v>
      </c>
      <c r="O10" s="54"/>
      <c r="P10" s="34"/>
    </row>
    <row r="11" spans="7:16" ht="19.5" thickBot="1" x14ac:dyDescent="0.3">
      <c r="H11" s="3" t="s">
        <v>5</v>
      </c>
      <c r="I11" s="36">
        <v>80</v>
      </c>
      <c r="J11" s="10">
        <v>1500</v>
      </c>
      <c r="K11" s="10">
        <v>250</v>
      </c>
      <c r="L11" s="10">
        <v>13</v>
      </c>
      <c r="M11" s="10"/>
      <c r="N11" s="10"/>
      <c r="O11" s="10"/>
      <c r="P11" s="10"/>
    </row>
    <row r="12" spans="7:16" ht="19.5" thickBot="1" x14ac:dyDescent="0.3">
      <c r="H12" s="57" t="s">
        <v>202</v>
      </c>
      <c r="I12" s="11">
        <v>80</v>
      </c>
      <c r="J12" s="11">
        <v>1321</v>
      </c>
      <c r="K12" s="17">
        <v>621</v>
      </c>
      <c r="L12" s="11">
        <v>36</v>
      </c>
      <c r="M12" s="11"/>
      <c r="N12" s="10"/>
      <c r="O12" s="11"/>
      <c r="P12" s="10"/>
    </row>
    <row r="13" spans="7:16" ht="19.5" thickBot="1" x14ac:dyDescent="0.3">
      <c r="H13" s="57" t="s">
        <v>197</v>
      </c>
      <c r="I13" s="11">
        <v>80</v>
      </c>
      <c r="J13" s="11">
        <v>123</v>
      </c>
      <c r="K13" s="17">
        <v>50</v>
      </c>
      <c r="L13" s="11">
        <v>2.9</v>
      </c>
      <c r="M13" s="11"/>
      <c r="N13" s="10"/>
      <c r="O13" s="11"/>
      <c r="P13" s="10"/>
    </row>
    <row r="14" spans="7:16" ht="19.5" thickBot="1" x14ac:dyDescent="0.3">
      <c r="H14" s="58" t="s">
        <v>7</v>
      </c>
      <c r="I14" s="11">
        <v>12</v>
      </c>
      <c r="J14" s="11">
        <v>0</v>
      </c>
      <c r="K14" s="11">
        <v>0</v>
      </c>
      <c r="L14" s="11">
        <v>0</v>
      </c>
      <c r="M14" s="11"/>
      <c r="N14" s="10"/>
      <c r="O14" s="11"/>
      <c r="P14" s="10"/>
    </row>
    <row r="15" spans="7:16" ht="19.5" thickBot="1" x14ac:dyDescent="0.3">
      <c r="H15" s="58" t="s">
        <v>205</v>
      </c>
      <c r="I15" s="11">
        <v>12</v>
      </c>
      <c r="J15" s="11">
        <v>168.952</v>
      </c>
      <c r="K15" s="11">
        <v>143.952</v>
      </c>
      <c r="L15" s="11">
        <v>45</v>
      </c>
      <c r="M15" s="10" t="s">
        <v>221</v>
      </c>
      <c r="N15" s="10"/>
      <c r="O15" s="10"/>
      <c r="P15" s="10"/>
    </row>
    <row r="16" spans="7:16" ht="19.5" thickBot="1" x14ac:dyDescent="0.3">
      <c r="H16" s="59" t="s">
        <v>8</v>
      </c>
      <c r="I16" s="38">
        <v>7.6</v>
      </c>
      <c r="J16" s="11">
        <v>65</v>
      </c>
      <c r="K16" s="11">
        <v>33.027000000000001</v>
      </c>
      <c r="L16" s="11">
        <v>21</v>
      </c>
      <c r="M16" s="11"/>
      <c r="N16" s="10"/>
      <c r="O16" s="11"/>
      <c r="P16" s="10"/>
    </row>
    <row r="17" spans="8:16" ht="19.5" thickBot="1" x14ac:dyDescent="0.3">
      <c r="H17" s="3" t="s">
        <v>10</v>
      </c>
      <c r="I17" s="10">
        <v>9</v>
      </c>
      <c r="J17" s="10">
        <v>57.33</v>
      </c>
      <c r="K17" s="10">
        <v>28.047000000000001</v>
      </c>
      <c r="L17" s="10">
        <v>13</v>
      </c>
      <c r="M17" s="10"/>
      <c r="N17" s="10"/>
      <c r="O17" s="10"/>
      <c r="P17" s="10"/>
    </row>
    <row r="18" spans="8:16" ht="19.5" thickBot="1" x14ac:dyDescent="0.3">
      <c r="H18" s="4" t="s">
        <v>63</v>
      </c>
      <c r="I18" s="11">
        <v>18</v>
      </c>
      <c r="J18" s="11">
        <v>188.07400000000001</v>
      </c>
      <c r="K18" s="11">
        <v>13.074</v>
      </c>
      <c r="L18" s="11">
        <v>2</v>
      </c>
      <c r="M18" s="11"/>
      <c r="N18" s="11"/>
      <c r="O18" s="11"/>
      <c r="P18" s="11"/>
    </row>
    <row r="19" spans="8:16" ht="19.5" thickBot="1" x14ac:dyDescent="0.3">
      <c r="H19" s="24" t="s">
        <v>12</v>
      </c>
      <c r="I19" s="10">
        <v>18</v>
      </c>
      <c r="J19" s="10">
        <v>188.399</v>
      </c>
      <c r="K19" s="10">
        <v>152.999</v>
      </c>
      <c r="L19" s="10">
        <v>37</v>
      </c>
      <c r="M19" s="10"/>
      <c r="N19" s="10"/>
      <c r="O19" s="10"/>
      <c r="P19" s="10"/>
    </row>
    <row r="20" spans="8:16" ht="19.5" thickBot="1" x14ac:dyDescent="0.3">
      <c r="H20" s="25" t="s">
        <v>13</v>
      </c>
      <c r="I20" s="35">
        <v>40</v>
      </c>
      <c r="J20" s="11">
        <v>88.878</v>
      </c>
      <c r="K20" s="11">
        <v>15.14</v>
      </c>
      <c r="L20" s="11" t="s">
        <v>234</v>
      </c>
      <c r="M20" s="11"/>
      <c r="N20" s="10"/>
      <c r="O20" s="11"/>
      <c r="P20" s="10"/>
    </row>
    <row r="21" spans="8:16" ht="19.5" thickBot="1" x14ac:dyDescent="0.3">
      <c r="H21" s="3" t="s">
        <v>15</v>
      </c>
      <c r="I21" s="10">
        <v>15</v>
      </c>
      <c r="J21" s="10">
        <v>222</v>
      </c>
      <c r="K21" s="10">
        <v>162</v>
      </c>
      <c r="L21" s="10">
        <v>33</v>
      </c>
      <c r="M21" s="10"/>
      <c r="N21" s="10"/>
      <c r="O21" s="10"/>
      <c r="P21" s="10"/>
    </row>
    <row r="22" spans="8:16" ht="19.5" thickBot="1" x14ac:dyDescent="0.3">
      <c r="H22" s="59" t="s">
        <v>16</v>
      </c>
      <c r="I22" s="11">
        <v>6</v>
      </c>
      <c r="J22" s="11">
        <v>17.2</v>
      </c>
      <c r="K22" s="11">
        <v>15.2</v>
      </c>
      <c r="L22" s="11"/>
      <c r="M22" s="11"/>
      <c r="N22" s="10"/>
      <c r="O22" s="11"/>
      <c r="P22" s="10"/>
    </row>
  </sheetData>
  <mergeCells count="2">
    <mergeCell ref="G5:I5"/>
    <mergeCell ref="M9:N9"/>
  </mergeCells>
  <pageMargins left="0.7" right="0.7" top="0.75" bottom="0.75" header="0.3" footer="0.3"/>
  <legacyDrawing r:id="rId1"/>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P22"/>
  <sheetViews>
    <sheetView topLeftCell="C4" workbookViewId="0">
      <selection activeCell="C4" sqref="A1:IV65536"/>
    </sheetView>
  </sheetViews>
  <sheetFormatPr baseColWidth="10" defaultRowHeight="15" x14ac:dyDescent="0.25"/>
  <cols>
    <col min="5" max="5" width="10.7109375" customWidth="1"/>
    <col min="6" max="6" width="1.5703125" hidden="1" customWidth="1"/>
    <col min="7" max="7" width="7.42578125" customWidth="1"/>
    <col min="8" max="8" width="18" customWidth="1"/>
    <col min="9" max="9" width="12.85546875" customWidth="1"/>
    <col min="12" max="12" width="14.140625" customWidth="1"/>
  </cols>
  <sheetData>
    <row r="2" spans="7:16" ht="23.25" x14ac:dyDescent="0.35">
      <c r="G2" s="42" t="s">
        <v>242</v>
      </c>
      <c r="H2" s="42"/>
      <c r="I2" s="42"/>
    </row>
    <row r="5" spans="7:16" ht="23.25" x14ac:dyDescent="0.35">
      <c r="G5" s="253" t="s">
        <v>20</v>
      </c>
      <c r="H5" s="253"/>
      <c r="I5" s="253"/>
    </row>
    <row r="8" spans="7:16" ht="15.75" thickBot="1" x14ac:dyDescent="0.3"/>
    <row r="9" spans="7:16" ht="94.5" thickBot="1" x14ac:dyDescent="0.3">
      <c r="H9" s="16" t="s">
        <v>0</v>
      </c>
      <c r="I9" s="2" t="s">
        <v>1</v>
      </c>
      <c r="J9" s="2" t="s">
        <v>66</v>
      </c>
      <c r="K9" s="2" t="s">
        <v>64</v>
      </c>
      <c r="L9" s="31" t="s">
        <v>65</v>
      </c>
      <c r="M9" s="261" t="s">
        <v>174</v>
      </c>
      <c r="N9" s="261"/>
      <c r="O9" s="54" t="s">
        <v>175</v>
      </c>
      <c r="P9" s="54" t="s">
        <v>179</v>
      </c>
    </row>
    <row r="10" spans="7:16" ht="38.25" thickTop="1" x14ac:dyDescent="0.25">
      <c r="H10" s="28"/>
      <c r="I10" s="29"/>
      <c r="J10" s="29"/>
      <c r="K10" s="29"/>
      <c r="L10" s="32"/>
      <c r="M10" s="54" t="s">
        <v>177</v>
      </c>
      <c r="N10" s="54" t="s">
        <v>178</v>
      </c>
      <c r="O10" s="54"/>
      <c r="P10" s="34"/>
    </row>
    <row r="11" spans="7:16" ht="19.5" thickBot="1" x14ac:dyDescent="0.3">
      <c r="H11" s="3" t="s">
        <v>5</v>
      </c>
      <c r="I11" s="36">
        <v>80</v>
      </c>
      <c r="J11" s="10">
        <v>1400</v>
      </c>
      <c r="K11" s="10">
        <v>150</v>
      </c>
      <c r="L11" s="10">
        <v>8</v>
      </c>
      <c r="M11" s="10"/>
      <c r="N11" s="10"/>
      <c r="O11" s="10"/>
      <c r="P11" s="10"/>
    </row>
    <row r="12" spans="7:16" ht="19.5" thickBot="1" x14ac:dyDescent="0.3">
      <c r="H12" s="57" t="s">
        <v>202</v>
      </c>
      <c r="I12" s="11">
        <v>80</v>
      </c>
      <c r="J12" s="11"/>
      <c r="K12" s="17"/>
      <c r="L12" s="11"/>
      <c r="M12" s="11"/>
      <c r="N12" s="10"/>
      <c r="O12" s="11"/>
      <c r="P12" s="10"/>
    </row>
    <row r="13" spans="7:16" ht="19.5" thickBot="1" x14ac:dyDescent="0.3">
      <c r="H13" s="57" t="s">
        <v>197</v>
      </c>
      <c r="I13" s="11">
        <v>80</v>
      </c>
      <c r="J13" s="11"/>
      <c r="K13" s="17"/>
      <c r="L13" s="11"/>
      <c r="M13" s="11"/>
      <c r="N13" s="10"/>
      <c r="O13" s="11"/>
      <c r="P13" s="10"/>
    </row>
    <row r="14" spans="7:16" ht="19.5" thickBot="1" x14ac:dyDescent="0.3">
      <c r="H14" s="58" t="s">
        <v>7</v>
      </c>
      <c r="I14" s="11">
        <v>12</v>
      </c>
      <c r="J14" s="11">
        <v>0</v>
      </c>
      <c r="K14" s="11">
        <v>0</v>
      </c>
      <c r="L14" s="11">
        <v>0</v>
      </c>
      <c r="M14" s="11"/>
      <c r="N14" s="10"/>
      <c r="O14" s="11"/>
      <c r="P14" s="10"/>
    </row>
    <row r="15" spans="7:16" ht="19.5" thickBot="1" x14ac:dyDescent="0.3">
      <c r="H15" s="58" t="s">
        <v>205</v>
      </c>
      <c r="I15" s="11">
        <v>12</v>
      </c>
      <c r="J15" s="11">
        <v>168.952</v>
      </c>
      <c r="K15" s="11">
        <v>143.952</v>
      </c>
      <c r="L15" s="11">
        <v>45</v>
      </c>
      <c r="M15" s="10" t="s">
        <v>221</v>
      </c>
      <c r="N15" s="10"/>
      <c r="O15" s="10"/>
      <c r="P15" s="10"/>
    </row>
    <row r="16" spans="7:16" ht="19.5" thickBot="1" x14ac:dyDescent="0.3">
      <c r="H16" s="59" t="s">
        <v>8</v>
      </c>
      <c r="I16" s="38">
        <v>7.6</v>
      </c>
      <c r="J16" s="11">
        <v>55</v>
      </c>
      <c r="K16" s="11">
        <v>30</v>
      </c>
      <c r="L16" s="11">
        <v>19</v>
      </c>
      <c r="M16" s="11"/>
      <c r="N16" s="10"/>
      <c r="O16" s="11"/>
      <c r="P16" s="10"/>
    </row>
    <row r="17" spans="8:16" ht="19.5" thickBot="1" x14ac:dyDescent="0.3">
      <c r="H17" s="3" t="s">
        <v>10</v>
      </c>
      <c r="I17" s="10">
        <v>9</v>
      </c>
      <c r="J17" s="10"/>
      <c r="K17" s="10"/>
      <c r="L17" s="10"/>
      <c r="M17" s="10"/>
      <c r="N17" s="10"/>
      <c r="O17" s="10"/>
      <c r="P17" s="10"/>
    </row>
    <row r="18" spans="8:16" ht="19.5" thickBot="1" x14ac:dyDescent="0.3">
      <c r="H18" s="4" t="s">
        <v>63</v>
      </c>
      <c r="I18" s="11">
        <v>18</v>
      </c>
      <c r="J18" s="11">
        <v>217.85599999999999</v>
      </c>
      <c r="K18" s="11">
        <v>42.856000000000002</v>
      </c>
      <c r="L18" s="11" t="s">
        <v>240</v>
      </c>
      <c r="M18" s="11"/>
      <c r="N18" s="11"/>
      <c r="O18" s="11"/>
      <c r="P18" s="11"/>
    </row>
    <row r="19" spans="8:16" ht="19.5" thickBot="1" x14ac:dyDescent="0.3">
      <c r="H19" s="24" t="s">
        <v>12</v>
      </c>
      <c r="I19" s="10">
        <v>18</v>
      </c>
      <c r="J19" s="10">
        <v>188.399</v>
      </c>
      <c r="K19" s="10">
        <v>152.399</v>
      </c>
      <c r="L19" s="10" t="s">
        <v>241</v>
      </c>
      <c r="M19" s="10"/>
      <c r="N19" s="10"/>
      <c r="O19" s="10"/>
      <c r="P19" s="10"/>
    </row>
    <row r="20" spans="8:16" ht="19.5" thickBot="1" x14ac:dyDescent="0.3">
      <c r="H20" s="25" t="s">
        <v>13</v>
      </c>
      <c r="I20" s="35">
        <v>40</v>
      </c>
      <c r="J20" s="11">
        <v>88.878</v>
      </c>
      <c r="K20" s="11">
        <v>15.14</v>
      </c>
      <c r="L20" s="11" t="s">
        <v>234</v>
      </c>
      <c r="M20" s="11"/>
      <c r="N20" s="10"/>
      <c r="O20" s="11"/>
      <c r="P20" s="10"/>
    </row>
    <row r="21" spans="8:16" ht="19.5" thickBot="1" x14ac:dyDescent="0.3">
      <c r="H21" s="3" t="s">
        <v>15</v>
      </c>
      <c r="I21" s="10">
        <v>15</v>
      </c>
      <c r="J21" s="10"/>
      <c r="K21" s="10"/>
      <c r="L21" s="10"/>
      <c r="M21" s="10"/>
      <c r="N21" s="10"/>
      <c r="O21" s="10"/>
      <c r="P21" s="10"/>
    </row>
    <row r="22" spans="8:16" ht="19.5" thickBot="1" x14ac:dyDescent="0.3">
      <c r="H22" s="59" t="s">
        <v>16</v>
      </c>
      <c r="I22" s="11">
        <v>6</v>
      </c>
      <c r="J22" s="11"/>
      <c r="K22" s="11"/>
      <c r="L22" s="11"/>
      <c r="M22" s="11"/>
      <c r="N22" s="10"/>
      <c r="O22" s="11"/>
      <c r="P22" s="10"/>
    </row>
  </sheetData>
  <mergeCells count="2">
    <mergeCell ref="G5:I5"/>
    <mergeCell ref="M9:N9"/>
  </mergeCells>
  <pageMargins left="0.7" right="0.7" top="0.75" bottom="0.75" header="0.3" footer="0.3"/>
  <legacyDrawing r:id="rId1"/>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P22"/>
  <sheetViews>
    <sheetView topLeftCell="A4" workbookViewId="0">
      <selection activeCell="L22" sqref="L22"/>
    </sheetView>
  </sheetViews>
  <sheetFormatPr baseColWidth="10" defaultRowHeight="15" x14ac:dyDescent="0.25"/>
  <cols>
    <col min="5" max="5" width="10.7109375" customWidth="1"/>
    <col min="6" max="6" width="1.5703125" hidden="1" customWidth="1"/>
    <col min="7" max="7" width="7.42578125" customWidth="1"/>
    <col min="8" max="8" width="18" customWidth="1"/>
    <col min="9" max="9" width="12.85546875" customWidth="1"/>
    <col min="12" max="12" width="14.140625" customWidth="1"/>
  </cols>
  <sheetData>
    <row r="2" spans="7:16" ht="23.25" x14ac:dyDescent="0.35">
      <c r="G2" s="42" t="s">
        <v>242</v>
      </c>
      <c r="H2" s="42"/>
      <c r="I2" s="42"/>
    </row>
    <row r="5" spans="7:16" ht="23.25" x14ac:dyDescent="0.35">
      <c r="G5" s="253" t="s">
        <v>20</v>
      </c>
      <c r="H5" s="253"/>
      <c r="I5" s="253"/>
    </row>
    <row r="8" spans="7:16" ht="15.75" thickBot="1" x14ac:dyDescent="0.3"/>
    <row r="9" spans="7:16" ht="94.5" thickBot="1" x14ac:dyDescent="0.3">
      <c r="H9" s="16" t="s">
        <v>0</v>
      </c>
      <c r="I9" s="2" t="s">
        <v>1</v>
      </c>
      <c r="J9" s="2" t="s">
        <v>66</v>
      </c>
      <c r="K9" s="2" t="s">
        <v>64</v>
      </c>
      <c r="L9" s="31" t="s">
        <v>65</v>
      </c>
      <c r="M9" s="261" t="s">
        <v>174</v>
      </c>
      <c r="N9" s="261"/>
      <c r="O9" s="55" t="s">
        <v>175</v>
      </c>
      <c r="P9" s="55" t="s">
        <v>179</v>
      </c>
    </row>
    <row r="10" spans="7:16" ht="38.25" thickTop="1" x14ac:dyDescent="0.25">
      <c r="H10" s="28"/>
      <c r="I10" s="29"/>
      <c r="J10" s="29"/>
      <c r="K10" s="29"/>
      <c r="L10" s="32"/>
      <c r="M10" s="55" t="s">
        <v>177</v>
      </c>
      <c r="N10" s="55" t="s">
        <v>178</v>
      </c>
      <c r="O10" s="55"/>
      <c r="P10" s="34"/>
    </row>
    <row r="11" spans="7:16" ht="19.5" thickBot="1" x14ac:dyDescent="0.3">
      <c r="H11" s="3" t="s">
        <v>5</v>
      </c>
      <c r="I11" s="36">
        <v>80</v>
      </c>
      <c r="J11" s="10">
        <v>1295</v>
      </c>
      <c r="K11" s="10">
        <v>45</v>
      </c>
      <c r="L11" s="10" t="s">
        <v>216</v>
      </c>
      <c r="M11" s="10"/>
      <c r="N11" s="10"/>
      <c r="O11" s="10"/>
      <c r="P11" s="10"/>
    </row>
    <row r="12" spans="7:16" ht="19.5" thickBot="1" x14ac:dyDescent="0.3">
      <c r="H12" s="57" t="s">
        <v>202</v>
      </c>
      <c r="I12" s="11">
        <v>80</v>
      </c>
      <c r="J12" s="11"/>
      <c r="K12" s="17">
        <v>597</v>
      </c>
      <c r="L12" s="11">
        <v>35</v>
      </c>
      <c r="M12" s="11"/>
      <c r="N12" s="10"/>
      <c r="O12" s="11"/>
      <c r="P12" s="10"/>
    </row>
    <row r="13" spans="7:16" ht="19.5" thickBot="1" x14ac:dyDescent="0.3">
      <c r="H13" s="57" t="s">
        <v>197</v>
      </c>
      <c r="I13" s="11">
        <v>80</v>
      </c>
      <c r="J13" s="11"/>
      <c r="K13" s="17"/>
      <c r="L13" s="11"/>
      <c r="M13" s="11"/>
      <c r="N13" s="10"/>
      <c r="O13" s="11"/>
      <c r="P13" s="10"/>
    </row>
    <row r="14" spans="7:16" ht="19.5" thickBot="1" x14ac:dyDescent="0.3">
      <c r="H14" s="58" t="s">
        <v>7</v>
      </c>
      <c r="I14" s="11">
        <v>12</v>
      </c>
      <c r="J14" s="11">
        <v>0</v>
      </c>
      <c r="K14" s="11">
        <v>0</v>
      </c>
      <c r="L14" s="11">
        <v>0</v>
      </c>
      <c r="M14" s="11"/>
      <c r="N14" s="10"/>
      <c r="O14" s="11"/>
      <c r="P14" s="10"/>
    </row>
    <row r="15" spans="7:16" ht="19.5" thickBot="1" x14ac:dyDescent="0.3">
      <c r="H15" s="58" t="s">
        <v>205</v>
      </c>
      <c r="I15" s="11">
        <v>12</v>
      </c>
      <c r="J15" s="11">
        <v>167.976</v>
      </c>
      <c r="K15" s="11">
        <v>142.99600000000001</v>
      </c>
      <c r="L15" s="11">
        <v>45</v>
      </c>
      <c r="M15" s="10" t="s">
        <v>221</v>
      </c>
      <c r="N15" s="10"/>
      <c r="O15" s="10"/>
      <c r="P15" s="10"/>
    </row>
    <row r="16" spans="7:16" ht="19.5" thickBot="1" x14ac:dyDescent="0.3">
      <c r="H16" s="59" t="s">
        <v>8</v>
      </c>
      <c r="I16" s="38">
        <v>7.6</v>
      </c>
      <c r="J16" s="11"/>
      <c r="K16" s="11"/>
      <c r="L16" s="11"/>
      <c r="M16" s="11"/>
      <c r="N16" s="10"/>
      <c r="O16" s="11"/>
      <c r="P16" s="10"/>
    </row>
    <row r="17" spans="8:16" ht="19.5" thickBot="1" x14ac:dyDescent="0.3">
      <c r="H17" s="3" t="s">
        <v>10</v>
      </c>
      <c r="I17" s="10">
        <v>9</v>
      </c>
      <c r="J17" s="10">
        <v>51.959000000000003</v>
      </c>
      <c r="K17" s="10">
        <v>22.675999999999998</v>
      </c>
      <c r="L17" s="10">
        <v>10</v>
      </c>
      <c r="M17" s="10"/>
      <c r="N17" s="10"/>
      <c r="O17" s="10"/>
      <c r="P17" s="10"/>
    </row>
    <row r="18" spans="8:16" ht="19.5" thickBot="1" x14ac:dyDescent="0.3">
      <c r="H18" s="4" t="s">
        <v>63</v>
      </c>
      <c r="I18" s="11">
        <v>18</v>
      </c>
      <c r="J18" s="11">
        <v>226.673</v>
      </c>
      <c r="K18" s="11">
        <v>51.673000000000002</v>
      </c>
      <c r="L18" s="11">
        <v>12</v>
      </c>
      <c r="M18" s="11"/>
      <c r="N18" s="11"/>
      <c r="O18" s="11"/>
      <c r="P18" s="11"/>
    </row>
    <row r="19" spans="8:16" ht="19.5" thickBot="1" x14ac:dyDescent="0.3">
      <c r="H19" s="24" t="s">
        <v>12</v>
      </c>
      <c r="I19" s="10">
        <v>18</v>
      </c>
      <c r="J19" s="10">
        <v>188.399</v>
      </c>
      <c r="K19" s="10">
        <v>152.399</v>
      </c>
      <c r="L19" s="10">
        <v>37</v>
      </c>
      <c r="M19" s="10"/>
      <c r="N19" s="10"/>
      <c r="O19" s="10"/>
      <c r="P19" s="10"/>
    </row>
    <row r="20" spans="8:16" ht="19.5" thickBot="1" x14ac:dyDescent="0.3">
      <c r="H20" s="25" t="s">
        <v>13</v>
      </c>
      <c r="I20" s="35">
        <v>40</v>
      </c>
      <c r="J20" s="11">
        <v>140.33600000000001</v>
      </c>
      <c r="K20" s="11">
        <v>66.605999999999995</v>
      </c>
      <c r="L20" s="11" t="s">
        <v>243</v>
      </c>
      <c r="M20" s="11"/>
      <c r="N20" s="10"/>
      <c r="O20" s="11"/>
      <c r="P20" s="10"/>
    </row>
    <row r="21" spans="8:16" ht="19.5" thickBot="1" x14ac:dyDescent="0.3">
      <c r="H21" s="3" t="s">
        <v>15</v>
      </c>
      <c r="I21" s="10">
        <v>15</v>
      </c>
      <c r="J21" s="10">
        <v>237</v>
      </c>
      <c r="K21" s="10">
        <v>177</v>
      </c>
      <c r="L21" s="10">
        <v>37</v>
      </c>
      <c r="M21" s="10"/>
      <c r="N21" s="10"/>
      <c r="O21" s="10"/>
      <c r="P21" s="10"/>
    </row>
    <row r="22" spans="8:16" ht="19.5" thickBot="1" x14ac:dyDescent="0.3">
      <c r="H22" s="59" t="s">
        <v>16</v>
      </c>
      <c r="I22" s="11">
        <v>6</v>
      </c>
      <c r="J22" s="11">
        <v>7.7</v>
      </c>
      <c r="K22" s="11">
        <v>5.7</v>
      </c>
      <c r="L22" s="11">
        <v>3</v>
      </c>
      <c r="M22" s="11"/>
      <c r="N22" s="10"/>
      <c r="O22" s="11"/>
      <c r="P22" s="10"/>
    </row>
  </sheetData>
  <mergeCells count="2">
    <mergeCell ref="G5:I5"/>
    <mergeCell ref="M9:N9"/>
  </mergeCells>
  <pageMargins left="0.7" right="0.7" top="0.75" bottom="0.75" header="0.3" footer="0.3"/>
  <legacyDrawing r:id="rId1"/>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P22"/>
  <sheetViews>
    <sheetView topLeftCell="A7" workbookViewId="0">
      <selection activeCell="L16" sqref="L16"/>
    </sheetView>
  </sheetViews>
  <sheetFormatPr baseColWidth="10" defaultRowHeight="15" x14ac:dyDescent="0.25"/>
  <cols>
    <col min="5" max="5" width="10.7109375" customWidth="1"/>
    <col min="6" max="6" width="1.5703125" hidden="1" customWidth="1"/>
    <col min="7" max="7" width="7.42578125" customWidth="1"/>
    <col min="8" max="8" width="18" customWidth="1"/>
    <col min="9" max="9" width="12.85546875" customWidth="1"/>
    <col min="12" max="12" width="14.140625" customWidth="1"/>
  </cols>
  <sheetData>
    <row r="2" spans="7:16" ht="23.25" x14ac:dyDescent="0.35">
      <c r="G2" s="42" t="s">
        <v>242</v>
      </c>
      <c r="H2" s="42"/>
      <c r="I2" s="42"/>
    </row>
    <row r="5" spans="7:16" ht="23.25" x14ac:dyDescent="0.35">
      <c r="G5" s="253" t="s">
        <v>20</v>
      </c>
      <c r="H5" s="253"/>
      <c r="I5" s="253"/>
    </row>
    <row r="8" spans="7:16" ht="15.75" thickBot="1" x14ac:dyDescent="0.3"/>
    <row r="9" spans="7:16" ht="94.5" thickBot="1" x14ac:dyDescent="0.3">
      <c r="H9" s="16" t="s">
        <v>0</v>
      </c>
      <c r="I9" s="2" t="s">
        <v>1</v>
      </c>
      <c r="J9" s="2" t="s">
        <v>66</v>
      </c>
      <c r="K9" s="2" t="s">
        <v>64</v>
      </c>
      <c r="L9" s="31" t="s">
        <v>65</v>
      </c>
      <c r="M9" s="261" t="s">
        <v>174</v>
      </c>
      <c r="N9" s="261"/>
      <c r="O9" s="55" t="s">
        <v>175</v>
      </c>
      <c r="P9" s="55" t="s">
        <v>179</v>
      </c>
    </row>
    <row r="10" spans="7:16" ht="38.25" thickTop="1" x14ac:dyDescent="0.25">
      <c r="H10" s="28"/>
      <c r="I10" s="29"/>
      <c r="J10" s="29"/>
      <c r="K10" s="29"/>
      <c r="L10" s="32"/>
      <c r="M10" s="55" t="s">
        <v>177</v>
      </c>
      <c r="N10" s="55" t="s">
        <v>178</v>
      </c>
      <c r="O10" s="55"/>
      <c r="P10" s="34"/>
    </row>
    <row r="11" spans="7:16" ht="19.5" thickBot="1" x14ac:dyDescent="0.3">
      <c r="H11" s="3" t="s">
        <v>5</v>
      </c>
      <c r="I11" s="36">
        <v>80</v>
      </c>
      <c r="J11" s="10">
        <v>1270</v>
      </c>
      <c r="K11" s="10">
        <v>20</v>
      </c>
      <c r="L11" s="10">
        <v>1</v>
      </c>
      <c r="M11" s="10"/>
      <c r="N11" s="10"/>
      <c r="O11" s="10"/>
      <c r="P11" s="10"/>
    </row>
    <row r="12" spans="7:16" ht="19.5" thickBot="1" x14ac:dyDescent="0.3">
      <c r="H12" s="57" t="s">
        <v>202</v>
      </c>
      <c r="I12" s="11">
        <v>80</v>
      </c>
      <c r="J12" s="11">
        <v>1448.2639999999999</v>
      </c>
      <c r="K12" s="17">
        <v>748.26400000000001</v>
      </c>
      <c r="L12" s="11">
        <v>44</v>
      </c>
      <c r="M12" s="11"/>
      <c r="N12" s="10"/>
      <c r="O12" s="11"/>
      <c r="P12" s="10"/>
    </row>
    <row r="13" spans="7:16" ht="19.5" thickBot="1" x14ac:dyDescent="0.3">
      <c r="H13" s="57" t="s">
        <v>197</v>
      </c>
      <c r="I13" s="11">
        <v>80</v>
      </c>
      <c r="J13" s="11"/>
      <c r="K13" s="17"/>
      <c r="L13" s="11">
        <v>0</v>
      </c>
      <c r="M13" s="11"/>
      <c r="N13" s="10"/>
      <c r="O13" s="11"/>
      <c r="P13" s="10"/>
    </row>
    <row r="14" spans="7:16" ht="19.5" thickBot="1" x14ac:dyDescent="0.3">
      <c r="H14" s="58" t="s">
        <v>7</v>
      </c>
      <c r="I14" s="11">
        <v>12</v>
      </c>
      <c r="J14" s="11">
        <v>271.91500000000002</v>
      </c>
      <c r="K14" s="11">
        <v>81.915000000000006</v>
      </c>
      <c r="L14" s="11">
        <v>26</v>
      </c>
      <c r="M14" s="11"/>
      <c r="N14" s="10"/>
      <c r="O14" s="11"/>
      <c r="P14" s="10"/>
    </row>
    <row r="15" spans="7:16" ht="19.5" thickBot="1" x14ac:dyDescent="0.3">
      <c r="H15" s="58" t="s">
        <v>205</v>
      </c>
      <c r="I15" s="11">
        <v>12</v>
      </c>
      <c r="J15" s="11">
        <v>152.67699999999999</v>
      </c>
      <c r="K15" s="11">
        <v>127.67700000000001</v>
      </c>
      <c r="L15" s="11">
        <v>40</v>
      </c>
      <c r="M15" s="10" t="s">
        <v>221</v>
      </c>
      <c r="N15" s="10"/>
      <c r="O15" s="10"/>
      <c r="P15" s="10"/>
    </row>
    <row r="16" spans="7:16" ht="19.5" thickBot="1" x14ac:dyDescent="0.3">
      <c r="H16" s="59" t="s">
        <v>8</v>
      </c>
      <c r="I16" s="38">
        <v>7.6</v>
      </c>
      <c r="J16" s="11"/>
      <c r="K16" s="11">
        <v>34</v>
      </c>
      <c r="L16" s="11">
        <v>19</v>
      </c>
      <c r="M16" s="11"/>
      <c r="N16" s="10"/>
      <c r="O16" s="11"/>
      <c r="P16" s="10"/>
    </row>
    <row r="17" spans="8:16" ht="19.5" thickBot="1" x14ac:dyDescent="0.3">
      <c r="H17" s="3" t="s">
        <v>10</v>
      </c>
      <c r="I17" s="10">
        <v>9</v>
      </c>
      <c r="J17" s="10">
        <v>64.843000000000004</v>
      </c>
      <c r="K17" s="10">
        <v>35.56</v>
      </c>
      <c r="L17" s="10">
        <v>16.899999999999999</v>
      </c>
      <c r="M17" s="10"/>
      <c r="N17" s="10"/>
      <c r="O17" s="10"/>
      <c r="P17" s="10"/>
    </row>
    <row r="18" spans="8:16" ht="19.5" thickBot="1" x14ac:dyDescent="0.3">
      <c r="H18" s="4" t="s">
        <v>63</v>
      </c>
      <c r="I18" s="11">
        <v>18</v>
      </c>
      <c r="J18" s="11">
        <v>207.452</v>
      </c>
      <c r="K18" s="11">
        <v>32.451999999999998</v>
      </c>
      <c r="L18" s="11">
        <v>7.92</v>
      </c>
      <c r="M18" s="11"/>
      <c r="N18" s="11"/>
      <c r="O18" s="11"/>
      <c r="P18" s="11"/>
    </row>
    <row r="19" spans="8:16" ht="19.5" thickBot="1" x14ac:dyDescent="0.3">
      <c r="H19" s="24" t="s">
        <v>12</v>
      </c>
      <c r="I19" s="10">
        <v>18</v>
      </c>
      <c r="J19" s="10">
        <v>188.399</v>
      </c>
      <c r="K19" s="10">
        <v>152.399</v>
      </c>
      <c r="L19" s="10">
        <v>37.44</v>
      </c>
      <c r="M19" s="10"/>
      <c r="N19" s="10"/>
      <c r="O19" s="10"/>
      <c r="P19" s="10"/>
    </row>
    <row r="20" spans="8:16" ht="19.5" thickBot="1" x14ac:dyDescent="0.3">
      <c r="H20" s="25" t="s">
        <v>13</v>
      </c>
      <c r="I20" s="35">
        <v>40</v>
      </c>
      <c r="J20" s="11">
        <v>129.30000000000001</v>
      </c>
      <c r="K20" s="11">
        <v>55.570999999999998</v>
      </c>
      <c r="L20" s="11" t="s">
        <v>244</v>
      </c>
      <c r="M20" s="11"/>
      <c r="N20" s="10"/>
      <c r="O20" s="11"/>
      <c r="P20" s="10"/>
    </row>
    <row r="21" spans="8:16" ht="19.5" thickBot="1" x14ac:dyDescent="0.3">
      <c r="H21" s="3" t="s">
        <v>15</v>
      </c>
      <c r="I21" s="10">
        <v>15</v>
      </c>
      <c r="J21" s="10">
        <v>262</v>
      </c>
      <c r="K21" s="10">
        <v>202</v>
      </c>
      <c r="L21" s="10">
        <v>41</v>
      </c>
      <c r="M21" s="10"/>
      <c r="N21" s="10"/>
      <c r="O21" s="10"/>
      <c r="P21" s="10"/>
    </row>
    <row r="22" spans="8:16" ht="19.5" thickBot="1" x14ac:dyDescent="0.3">
      <c r="H22" s="59" t="s">
        <v>16</v>
      </c>
      <c r="I22" s="11">
        <v>6</v>
      </c>
      <c r="J22" s="11">
        <v>25.968</v>
      </c>
      <c r="K22" s="11">
        <v>23.968</v>
      </c>
      <c r="L22" s="11">
        <v>12</v>
      </c>
      <c r="M22" s="11"/>
      <c r="N22" s="10"/>
      <c r="O22" s="11"/>
      <c r="P22" s="10"/>
    </row>
  </sheetData>
  <mergeCells count="2">
    <mergeCell ref="G5:I5"/>
    <mergeCell ref="M9:N9"/>
  </mergeCells>
  <pageMargins left="0.7" right="0.7" top="0.75" bottom="0.75" header="0.3" footer="0.3"/>
  <legacyDrawing r:id="rId1"/>
</worksheet>
</file>

<file path=xl/worksheets/sheet1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P22"/>
  <sheetViews>
    <sheetView topLeftCell="A4" workbookViewId="0">
      <selection activeCell="C14" sqref="C14"/>
    </sheetView>
  </sheetViews>
  <sheetFormatPr baseColWidth="10" defaultRowHeight="15" x14ac:dyDescent="0.25"/>
  <cols>
    <col min="5" max="5" width="10.7109375" customWidth="1"/>
    <col min="6" max="6" width="1.5703125" hidden="1" customWidth="1"/>
    <col min="7" max="7" width="7.42578125" customWidth="1"/>
    <col min="8" max="8" width="18" customWidth="1"/>
    <col min="9" max="9" width="12.85546875" customWidth="1"/>
    <col min="12" max="12" width="14.140625" customWidth="1"/>
  </cols>
  <sheetData>
    <row r="2" spans="7:16" ht="23.25" x14ac:dyDescent="0.35">
      <c r="G2" s="42" t="s">
        <v>245</v>
      </c>
      <c r="H2" s="42"/>
      <c r="I2" s="42"/>
    </row>
    <row r="5" spans="7:16" ht="23.25" x14ac:dyDescent="0.35">
      <c r="G5" s="253" t="s">
        <v>20</v>
      </c>
      <c r="H5" s="253"/>
      <c r="I5" s="253"/>
    </row>
    <row r="8" spans="7:16" ht="15.75" thickBot="1" x14ac:dyDescent="0.3"/>
    <row r="9" spans="7:16" ht="94.5" thickBot="1" x14ac:dyDescent="0.3">
      <c r="H9" s="16" t="s">
        <v>0</v>
      </c>
      <c r="I9" s="2" t="s">
        <v>1</v>
      </c>
      <c r="J9" s="2" t="s">
        <v>66</v>
      </c>
      <c r="K9" s="2" t="s">
        <v>64</v>
      </c>
      <c r="L9" s="31" t="s">
        <v>65</v>
      </c>
      <c r="M9" s="261" t="s">
        <v>174</v>
      </c>
      <c r="N9" s="261"/>
      <c r="O9" s="60" t="s">
        <v>175</v>
      </c>
      <c r="P9" s="60" t="s">
        <v>179</v>
      </c>
    </row>
    <row r="10" spans="7:16" ht="38.25" thickTop="1" x14ac:dyDescent="0.25">
      <c r="H10" s="28"/>
      <c r="I10" s="29"/>
      <c r="J10" s="29"/>
      <c r="K10" s="29"/>
      <c r="L10" s="32"/>
      <c r="M10" s="60" t="s">
        <v>177</v>
      </c>
      <c r="N10" s="60" t="s">
        <v>178</v>
      </c>
      <c r="O10" s="60"/>
      <c r="P10" s="34"/>
    </row>
    <row r="11" spans="7:16" ht="19.5" thickBot="1" x14ac:dyDescent="0.3">
      <c r="H11" s="3" t="s">
        <v>5</v>
      </c>
      <c r="I11" s="36">
        <v>80</v>
      </c>
      <c r="J11" s="10"/>
      <c r="K11" s="10">
        <v>61</v>
      </c>
      <c r="L11" s="10">
        <v>3</v>
      </c>
      <c r="M11" s="10"/>
      <c r="N11" s="10"/>
      <c r="O11" s="10"/>
      <c r="P11" s="10"/>
    </row>
    <row r="12" spans="7:16" ht="19.5" thickBot="1" x14ac:dyDescent="0.3">
      <c r="H12" s="57" t="s">
        <v>202</v>
      </c>
      <c r="I12" s="11">
        <v>80</v>
      </c>
      <c r="J12" s="11">
        <v>1177.674</v>
      </c>
      <c r="K12" s="17">
        <v>477.61399999999998</v>
      </c>
      <c r="L12" s="11">
        <f>K12/17</f>
        <v>28.094941176470588</v>
      </c>
      <c r="M12" s="11"/>
      <c r="N12" s="10"/>
      <c r="O12" s="11"/>
      <c r="P12" s="10"/>
    </row>
    <row r="13" spans="7:16" ht="19.5" thickBot="1" x14ac:dyDescent="0.3">
      <c r="H13" s="57" t="s">
        <v>197</v>
      </c>
      <c r="I13" s="11">
        <v>80</v>
      </c>
      <c r="J13" s="11"/>
      <c r="K13" s="17"/>
      <c r="L13" s="11"/>
      <c r="M13" s="11"/>
      <c r="N13" s="10"/>
      <c r="O13" s="11"/>
      <c r="P13" s="10"/>
    </row>
    <row r="14" spans="7:16" ht="19.5" thickBot="1" x14ac:dyDescent="0.3">
      <c r="H14" s="58" t="s">
        <v>7</v>
      </c>
      <c r="I14" s="11">
        <v>12</v>
      </c>
      <c r="J14" s="11">
        <v>256.76</v>
      </c>
      <c r="K14" s="11">
        <v>61.76</v>
      </c>
      <c r="L14" s="11">
        <v>19</v>
      </c>
      <c r="M14" s="11"/>
      <c r="N14" s="10"/>
      <c r="O14" s="11"/>
      <c r="P14" s="10"/>
    </row>
    <row r="15" spans="7:16" ht="19.5" thickBot="1" x14ac:dyDescent="0.3">
      <c r="H15" s="58" t="s">
        <v>205</v>
      </c>
      <c r="I15" s="11">
        <v>12</v>
      </c>
      <c r="J15" s="11"/>
      <c r="K15" s="11"/>
      <c r="L15" s="11"/>
      <c r="M15" s="10" t="s">
        <v>221</v>
      </c>
      <c r="N15" s="10"/>
      <c r="O15" s="10"/>
      <c r="P15" s="10"/>
    </row>
    <row r="16" spans="7:16" ht="19.5" thickBot="1" x14ac:dyDescent="0.3">
      <c r="H16" s="59" t="s">
        <v>8</v>
      </c>
      <c r="I16" s="38">
        <v>7.6</v>
      </c>
      <c r="J16" s="11"/>
      <c r="K16" s="11"/>
      <c r="L16" s="11"/>
      <c r="M16" s="11"/>
      <c r="N16" s="10"/>
      <c r="O16" s="11"/>
      <c r="P16" s="10"/>
    </row>
    <row r="17" spans="8:16" ht="19.5" thickBot="1" x14ac:dyDescent="0.3">
      <c r="H17" s="3" t="s">
        <v>10</v>
      </c>
      <c r="I17" s="10">
        <v>9</v>
      </c>
      <c r="J17" s="10">
        <v>97.24</v>
      </c>
      <c r="K17" s="10">
        <v>67.741</v>
      </c>
      <c r="L17" s="10">
        <v>32</v>
      </c>
      <c r="M17" s="10"/>
      <c r="N17" s="10"/>
      <c r="O17" s="10"/>
      <c r="P17" s="10"/>
    </row>
    <row r="18" spans="8:16" ht="19.5" thickBot="1" x14ac:dyDescent="0.3">
      <c r="H18" s="4" t="s">
        <v>63</v>
      </c>
      <c r="I18" s="11">
        <v>18</v>
      </c>
      <c r="J18" s="11">
        <v>185.31</v>
      </c>
      <c r="K18" s="11">
        <v>10.31</v>
      </c>
      <c r="L18" s="11">
        <v>1</v>
      </c>
      <c r="M18" s="11"/>
      <c r="N18" s="11"/>
      <c r="O18" s="11"/>
      <c r="P18" s="11"/>
    </row>
    <row r="19" spans="8:16" ht="19.5" thickBot="1" x14ac:dyDescent="0.3">
      <c r="H19" s="24" t="s">
        <v>12</v>
      </c>
      <c r="I19" s="10">
        <v>18</v>
      </c>
      <c r="J19" s="10">
        <v>188.18</v>
      </c>
      <c r="K19" s="10">
        <v>152.18</v>
      </c>
      <c r="L19" s="10">
        <v>37</v>
      </c>
      <c r="M19" s="10"/>
      <c r="N19" s="10"/>
      <c r="O19" s="10"/>
      <c r="P19" s="10"/>
    </row>
    <row r="20" spans="8:16" ht="19.5" thickBot="1" x14ac:dyDescent="0.3">
      <c r="H20" s="25" t="s">
        <v>13</v>
      </c>
      <c r="I20" s="35">
        <v>40</v>
      </c>
      <c r="J20" s="11">
        <v>103.80800000000001</v>
      </c>
      <c r="K20" s="11">
        <v>30.077999999999999</v>
      </c>
      <c r="L20" s="11">
        <v>2.5</v>
      </c>
      <c r="M20" s="11"/>
      <c r="N20" s="10"/>
      <c r="O20" s="11"/>
      <c r="P20" s="10"/>
    </row>
    <row r="21" spans="8:16" ht="19.5" thickBot="1" x14ac:dyDescent="0.3">
      <c r="H21" s="3" t="s">
        <v>15</v>
      </c>
      <c r="I21" s="10">
        <v>15</v>
      </c>
      <c r="J21" s="11">
        <v>250</v>
      </c>
      <c r="K21" s="11">
        <v>190</v>
      </c>
      <c r="L21" s="11">
        <v>40</v>
      </c>
      <c r="M21" s="10"/>
      <c r="N21" s="10"/>
      <c r="O21" s="10"/>
      <c r="P21" s="10"/>
    </row>
    <row r="22" spans="8:16" ht="19.5" thickBot="1" x14ac:dyDescent="0.3">
      <c r="H22" s="59" t="s">
        <v>16</v>
      </c>
      <c r="I22" s="11">
        <v>3</v>
      </c>
      <c r="J22" s="11"/>
      <c r="K22" s="11">
        <v>18</v>
      </c>
      <c r="L22" s="11">
        <v>18</v>
      </c>
      <c r="M22" s="11"/>
      <c r="N22" s="10"/>
      <c r="O22" s="11"/>
      <c r="P22" s="10"/>
    </row>
  </sheetData>
  <mergeCells count="2">
    <mergeCell ref="G5:I5"/>
    <mergeCell ref="M9:N9"/>
  </mergeCells>
  <pageMargins left="0.7" right="0.7" top="0.75" bottom="0.75" header="0.3" footer="0.3"/>
  <legacyDrawing r:id="rId1"/>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P22"/>
  <sheetViews>
    <sheetView workbookViewId="0">
      <selection activeCell="D12" sqref="D12"/>
    </sheetView>
  </sheetViews>
  <sheetFormatPr baseColWidth="10" defaultRowHeight="15" x14ac:dyDescent="0.25"/>
  <cols>
    <col min="5" max="5" width="10.7109375" customWidth="1"/>
    <col min="6" max="6" width="1.5703125" hidden="1" customWidth="1"/>
    <col min="7" max="7" width="7.42578125" customWidth="1"/>
    <col min="8" max="8" width="18" customWidth="1"/>
    <col min="9" max="9" width="12.85546875" customWidth="1"/>
    <col min="12" max="12" width="14.140625" customWidth="1"/>
  </cols>
  <sheetData>
    <row r="2" spans="7:16" ht="23.25" x14ac:dyDescent="0.35">
      <c r="G2" s="42" t="s">
        <v>246</v>
      </c>
      <c r="H2" s="42"/>
      <c r="I2" s="42"/>
    </row>
    <row r="5" spans="7:16" ht="23.25" x14ac:dyDescent="0.35">
      <c r="G5" s="253" t="s">
        <v>20</v>
      </c>
      <c r="H5" s="253"/>
      <c r="I5" s="253"/>
    </row>
    <row r="8" spans="7:16" ht="15.75" thickBot="1" x14ac:dyDescent="0.3"/>
    <row r="9" spans="7:16" ht="94.5" thickBot="1" x14ac:dyDescent="0.3">
      <c r="H9" s="16" t="s">
        <v>0</v>
      </c>
      <c r="I9" s="2" t="s">
        <v>1</v>
      </c>
      <c r="J9" s="2" t="s">
        <v>66</v>
      </c>
      <c r="K9" s="2" t="s">
        <v>64</v>
      </c>
      <c r="L9" s="31" t="s">
        <v>65</v>
      </c>
      <c r="M9" s="261" t="s">
        <v>174</v>
      </c>
      <c r="N9" s="261"/>
      <c r="O9" s="61" t="s">
        <v>175</v>
      </c>
      <c r="P9" s="61" t="s">
        <v>179</v>
      </c>
    </row>
    <row r="10" spans="7:16" ht="38.25" thickTop="1" x14ac:dyDescent="0.25">
      <c r="H10" s="28"/>
      <c r="I10" s="29"/>
      <c r="J10" s="29"/>
      <c r="K10" s="29"/>
      <c r="L10" s="32"/>
      <c r="M10" s="61" t="s">
        <v>177</v>
      </c>
      <c r="N10" s="61" t="s">
        <v>178</v>
      </c>
      <c r="O10" s="61"/>
      <c r="P10" s="34"/>
    </row>
    <row r="11" spans="7:16" ht="19.5" thickBot="1" x14ac:dyDescent="0.3">
      <c r="H11" s="3" t="s">
        <v>5</v>
      </c>
      <c r="I11" s="36">
        <v>80</v>
      </c>
      <c r="J11" s="10"/>
      <c r="K11" s="10">
        <v>180</v>
      </c>
      <c r="L11" s="10">
        <v>10</v>
      </c>
      <c r="M11" s="10"/>
      <c r="N11" s="10"/>
      <c r="O11" s="10"/>
      <c r="P11" s="10"/>
    </row>
    <row r="12" spans="7:16" ht="19.5" thickBot="1" x14ac:dyDescent="0.3">
      <c r="H12" s="57" t="s">
        <v>202</v>
      </c>
      <c r="I12" s="11">
        <v>80</v>
      </c>
      <c r="J12" s="11">
        <v>918.41</v>
      </c>
      <c r="K12" s="17">
        <v>218.41</v>
      </c>
      <c r="L12" s="11">
        <f>K12/17</f>
        <v>12.847647058823529</v>
      </c>
      <c r="M12" s="11"/>
      <c r="N12" s="10"/>
      <c r="O12" s="11"/>
      <c r="P12" s="10"/>
    </row>
    <row r="13" spans="7:16" ht="19.5" thickBot="1" x14ac:dyDescent="0.3">
      <c r="H13" s="57" t="s">
        <v>197</v>
      </c>
      <c r="I13" s="11">
        <v>80</v>
      </c>
      <c r="J13" s="11"/>
      <c r="K13" s="17"/>
      <c r="L13" s="11"/>
      <c r="M13" s="11"/>
      <c r="N13" s="10"/>
      <c r="O13" s="11"/>
      <c r="P13" s="10"/>
    </row>
    <row r="14" spans="7:16" ht="19.5" thickBot="1" x14ac:dyDescent="0.3">
      <c r="H14" s="58" t="s">
        <v>7</v>
      </c>
      <c r="I14" s="11">
        <v>12</v>
      </c>
      <c r="J14" s="11">
        <v>224.631</v>
      </c>
      <c r="K14" s="11">
        <v>34.651000000000003</v>
      </c>
      <c r="L14" s="11">
        <v>11</v>
      </c>
      <c r="M14" s="11"/>
      <c r="N14" s="10"/>
      <c r="O14" s="11"/>
      <c r="P14" s="10"/>
    </row>
    <row r="15" spans="7:16" ht="19.5" thickBot="1" x14ac:dyDescent="0.3">
      <c r="H15" s="58" t="s">
        <v>205</v>
      </c>
      <c r="I15" s="11">
        <v>12</v>
      </c>
      <c r="J15" s="11"/>
      <c r="K15" s="11"/>
      <c r="L15" s="11"/>
      <c r="M15" s="10" t="s">
        <v>221</v>
      </c>
      <c r="N15" s="10"/>
      <c r="O15" s="10"/>
      <c r="P15" s="10"/>
    </row>
    <row r="16" spans="7:16" ht="19.5" thickBot="1" x14ac:dyDescent="0.3">
      <c r="H16" s="59" t="s">
        <v>8</v>
      </c>
      <c r="I16" s="38">
        <v>7.6</v>
      </c>
      <c r="J16" s="11"/>
      <c r="K16" s="11"/>
      <c r="L16" s="11"/>
      <c r="M16" s="11"/>
      <c r="N16" s="10"/>
      <c r="O16" s="11"/>
      <c r="P16" s="10"/>
    </row>
    <row r="17" spans="8:16" ht="19.5" thickBot="1" x14ac:dyDescent="0.3">
      <c r="H17" s="3" t="s">
        <v>10</v>
      </c>
      <c r="I17" s="10">
        <v>9</v>
      </c>
      <c r="J17" s="10"/>
      <c r="K17" s="10"/>
      <c r="L17" s="10"/>
      <c r="M17" s="10"/>
      <c r="N17" s="10"/>
      <c r="O17" s="10"/>
      <c r="P17" s="10"/>
    </row>
    <row r="18" spans="8:16" ht="19.5" thickBot="1" x14ac:dyDescent="0.3">
      <c r="H18" s="4" t="s">
        <v>63</v>
      </c>
      <c r="I18" s="11">
        <v>18</v>
      </c>
      <c r="J18" s="11">
        <v>233.87</v>
      </c>
      <c r="K18" s="11">
        <v>58.87</v>
      </c>
      <c r="L18" s="11">
        <v>14.5</v>
      </c>
      <c r="M18" s="11"/>
      <c r="N18" s="11"/>
      <c r="O18" s="11"/>
      <c r="P18" s="11"/>
    </row>
    <row r="19" spans="8:16" ht="19.5" thickBot="1" x14ac:dyDescent="0.3">
      <c r="H19" s="24" t="s">
        <v>12</v>
      </c>
      <c r="I19" s="10">
        <v>18</v>
      </c>
      <c r="J19" s="10">
        <v>188.39</v>
      </c>
      <c r="K19" s="10">
        <v>152.38999999999999</v>
      </c>
      <c r="L19" s="10">
        <v>37.5</v>
      </c>
      <c r="M19" s="10"/>
      <c r="N19" s="10"/>
      <c r="O19" s="10"/>
      <c r="P19" s="10"/>
    </row>
    <row r="20" spans="8:16" ht="19.5" thickBot="1" x14ac:dyDescent="0.3">
      <c r="H20" s="25" t="s">
        <v>13</v>
      </c>
      <c r="I20" s="35">
        <v>40</v>
      </c>
      <c r="J20" s="11">
        <v>117.76300000000001</v>
      </c>
      <c r="K20" s="11">
        <v>44.33</v>
      </c>
      <c r="L20" s="11">
        <v>3.4</v>
      </c>
      <c r="M20" s="11"/>
      <c r="N20" s="10"/>
      <c r="O20" s="11"/>
      <c r="P20" s="10"/>
    </row>
    <row r="21" spans="8:16" ht="19.5" thickBot="1" x14ac:dyDescent="0.3">
      <c r="H21" s="3" t="s">
        <v>15</v>
      </c>
      <c r="I21" s="10">
        <v>15</v>
      </c>
      <c r="J21" s="11">
        <v>300</v>
      </c>
      <c r="K21" s="11">
        <v>240</v>
      </c>
      <c r="L21" s="11">
        <v>50</v>
      </c>
      <c r="M21" s="10"/>
      <c r="N21" s="10"/>
      <c r="O21" s="10"/>
      <c r="P21" s="10"/>
    </row>
    <row r="22" spans="8:16" ht="19.5" thickBot="1" x14ac:dyDescent="0.3">
      <c r="H22" s="59" t="s">
        <v>16</v>
      </c>
      <c r="I22" s="11">
        <v>3</v>
      </c>
      <c r="J22" s="11"/>
      <c r="K22" s="11"/>
      <c r="L22" s="11"/>
      <c r="M22" s="11"/>
      <c r="N22" s="10"/>
      <c r="O22" s="11"/>
      <c r="P22" s="10"/>
    </row>
  </sheetData>
  <mergeCells count="2">
    <mergeCell ref="G5:I5"/>
    <mergeCell ref="M9:N9"/>
  </mergeCells>
  <pageMargins left="0.7" right="0.7" top="0.75" bottom="0.75" header="0.3" footer="0.3"/>
  <legacyDrawing r:id="rId1"/>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G2:O21"/>
  <sheetViews>
    <sheetView workbookViewId="0">
      <selection activeCell="H2" sqref="H2:K5"/>
    </sheetView>
  </sheetViews>
  <sheetFormatPr baseColWidth="10" defaultRowHeight="15" x14ac:dyDescent="0.25"/>
  <cols>
    <col min="6" max="6" width="6.85546875" customWidth="1"/>
    <col min="7" max="7" width="15.140625" customWidth="1"/>
  </cols>
  <sheetData>
    <row r="2" spans="7:15" ht="23.25" x14ac:dyDescent="0.35">
      <c r="H2" s="42" t="s">
        <v>247</v>
      </c>
      <c r="I2" s="42"/>
      <c r="J2" s="42"/>
    </row>
    <row r="5" spans="7:15" ht="23.25" x14ac:dyDescent="0.35">
      <c r="H5" s="253" t="s">
        <v>20</v>
      </c>
      <c r="I5" s="253"/>
      <c r="J5" s="253"/>
    </row>
    <row r="7" spans="7:15" ht="15.75" thickBot="1" x14ac:dyDescent="0.3"/>
    <row r="8" spans="7:15" ht="94.5" thickBot="1" x14ac:dyDescent="0.3">
      <c r="G8" s="16" t="s">
        <v>0</v>
      </c>
      <c r="H8" s="2" t="s">
        <v>1</v>
      </c>
      <c r="I8" s="2" t="s">
        <v>66</v>
      </c>
      <c r="J8" s="2" t="s">
        <v>64</v>
      </c>
      <c r="K8" s="31" t="s">
        <v>65</v>
      </c>
      <c r="L8" s="261" t="s">
        <v>174</v>
      </c>
      <c r="M8" s="261"/>
      <c r="N8" s="62" t="s">
        <v>175</v>
      </c>
      <c r="O8" s="62" t="s">
        <v>179</v>
      </c>
    </row>
    <row r="9" spans="7:15" ht="38.25" thickTop="1" x14ac:dyDescent="0.25">
      <c r="G9" s="28"/>
      <c r="H9" s="29"/>
      <c r="I9" s="29"/>
      <c r="J9" s="29"/>
      <c r="K9" s="32"/>
      <c r="L9" s="62" t="s">
        <v>177</v>
      </c>
      <c r="M9" s="62" t="s">
        <v>178</v>
      </c>
      <c r="N9" s="62"/>
      <c r="O9" s="34"/>
    </row>
    <row r="10" spans="7:15" ht="19.5" thickBot="1" x14ac:dyDescent="0.3">
      <c r="G10" s="3" t="s">
        <v>5</v>
      </c>
      <c r="H10" s="36">
        <v>80</v>
      </c>
      <c r="I10" s="10">
        <v>1380</v>
      </c>
      <c r="J10" s="10">
        <v>130</v>
      </c>
      <c r="K10" s="10">
        <v>17</v>
      </c>
      <c r="L10" s="10"/>
      <c r="M10" s="10"/>
      <c r="N10" s="10"/>
      <c r="O10" s="10"/>
    </row>
    <row r="11" spans="7:15" ht="19.5" thickBot="1" x14ac:dyDescent="0.3">
      <c r="G11" s="57" t="s">
        <v>202</v>
      </c>
      <c r="H11" s="11">
        <v>80</v>
      </c>
      <c r="I11" s="11">
        <v>1452.84</v>
      </c>
      <c r="J11" s="17">
        <v>752.84</v>
      </c>
      <c r="K11" s="11">
        <v>44</v>
      </c>
      <c r="L11" s="11"/>
      <c r="M11" s="10"/>
      <c r="N11" s="11"/>
      <c r="O11" s="10"/>
    </row>
    <row r="12" spans="7:15" ht="19.5" thickBot="1" x14ac:dyDescent="0.3">
      <c r="G12" s="57" t="s">
        <v>197</v>
      </c>
      <c r="H12" s="11">
        <v>80</v>
      </c>
      <c r="I12" s="11"/>
      <c r="J12" s="17"/>
      <c r="K12" s="11"/>
      <c r="L12" s="11"/>
      <c r="M12" s="10"/>
      <c r="N12" s="11"/>
      <c r="O12" s="10"/>
    </row>
    <row r="13" spans="7:15" ht="19.5" thickBot="1" x14ac:dyDescent="0.3">
      <c r="G13" s="58" t="s">
        <v>7</v>
      </c>
      <c r="H13" s="11">
        <v>12</v>
      </c>
      <c r="I13" s="11">
        <v>232.35</v>
      </c>
      <c r="J13" s="11">
        <v>37.35</v>
      </c>
      <c r="K13" s="11">
        <v>11.5</v>
      </c>
      <c r="L13" s="11"/>
      <c r="M13" s="10"/>
      <c r="N13" s="11"/>
      <c r="O13" s="10"/>
    </row>
    <row r="14" spans="7:15" ht="19.5" thickBot="1" x14ac:dyDescent="0.3">
      <c r="G14" s="58" t="s">
        <v>205</v>
      </c>
      <c r="H14" s="11">
        <v>12</v>
      </c>
      <c r="I14" s="11"/>
      <c r="J14" s="11"/>
      <c r="K14" s="11"/>
      <c r="L14" s="10" t="s">
        <v>221</v>
      </c>
      <c r="M14" s="10"/>
      <c r="N14" s="10"/>
      <c r="O14" s="10"/>
    </row>
    <row r="15" spans="7:15" ht="19.5" thickBot="1" x14ac:dyDescent="0.3">
      <c r="G15" s="59" t="s">
        <v>8</v>
      </c>
      <c r="H15" s="38">
        <v>7.6</v>
      </c>
      <c r="I15" s="11"/>
      <c r="J15" s="11">
        <v>44</v>
      </c>
      <c r="K15" s="11">
        <v>25</v>
      </c>
      <c r="L15" s="11"/>
      <c r="M15" s="10"/>
      <c r="N15" s="11"/>
      <c r="O15" s="10"/>
    </row>
    <row r="16" spans="7:15" ht="19.5" thickBot="1" x14ac:dyDescent="0.3">
      <c r="G16" s="3" t="s">
        <v>10</v>
      </c>
      <c r="H16" s="10">
        <v>9</v>
      </c>
      <c r="I16" s="10">
        <v>78</v>
      </c>
      <c r="J16" s="10">
        <v>52</v>
      </c>
      <c r="K16" s="10">
        <v>19</v>
      </c>
      <c r="L16" s="10"/>
      <c r="M16" s="10"/>
      <c r="N16" s="10"/>
      <c r="O16" s="10"/>
    </row>
    <row r="17" spans="7:15" ht="19.5" thickBot="1" x14ac:dyDescent="0.3">
      <c r="G17" s="4" t="s">
        <v>63</v>
      </c>
      <c r="H17" s="11">
        <v>18</v>
      </c>
      <c r="I17" s="11">
        <v>214.441</v>
      </c>
      <c r="J17" s="11">
        <v>39.441000000000003</v>
      </c>
      <c r="K17" s="11">
        <v>9.74</v>
      </c>
      <c r="L17" s="11"/>
      <c r="M17" s="11"/>
      <c r="N17" s="11"/>
      <c r="O17" s="11"/>
    </row>
    <row r="18" spans="7:15" ht="19.5" thickBot="1" x14ac:dyDescent="0.3">
      <c r="G18" s="24" t="s">
        <v>12</v>
      </c>
      <c r="H18" s="10">
        <v>18</v>
      </c>
      <c r="I18" s="10">
        <v>188.39</v>
      </c>
      <c r="J18" s="10">
        <v>152.38999999999999</v>
      </c>
      <c r="K18" s="10">
        <v>37.5</v>
      </c>
      <c r="L18" s="10"/>
      <c r="M18" s="10"/>
      <c r="N18" s="10"/>
      <c r="O18" s="10"/>
    </row>
    <row r="19" spans="7:15" ht="19.5" thickBot="1" x14ac:dyDescent="0.3">
      <c r="G19" s="25" t="s">
        <v>13</v>
      </c>
      <c r="H19" s="35">
        <v>40</v>
      </c>
      <c r="I19" s="11">
        <v>117.76300000000001</v>
      </c>
      <c r="J19" s="11">
        <v>51.643999999999998</v>
      </c>
      <c r="K19" s="11">
        <v>4.18</v>
      </c>
      <c r="L19" s="11"/>
      <c r="M19" s="10"/>
      <c r="N19" s="11"/>
      <c r="O19" s="10"/>
    </row>
    <row r="20" spans="7:15" ht="19.5" thickBot="1" x14ac:dyDescent="0.3">
      <c r="G20" s="58" t="s">
        <v>15</v>
      </c>
      <c r="H20" s="10">
        <v>15</v>
      </c>
      <c r="I20" s="11">
        <v>283</v>
      </c>
      <c r="J20" s="11">
        <v>223</v>
      </c>
      <c r="K20" s="11">
        <v>46</v>
      </c>
      <c r="L20" s="10"/>
      <c r="M20" s="10"/>
      <c r="N20" s="10"/>
      <c r="O20" s="10"/>
    </row>
    <row r="21" spans="7:15" ht="19.5" thickBot="1" x14ac:dyDescent="0.3">
      <c r="G21" s="59" t="s">
        <v>16</v>
      </c>
      <c r="H21" s="11">
        <v>3</v>
      </c>
      <c r="I21" s="11"/>
      <c r="J21" s="11">
        <v>75.7</v>
      </c>
      <c r="K21" s="11">
        <v>37</v>
      </c>
      <c r="L21" s="11"/>
      <c r="M21" s="10"/>
      <c r="N21" s="11"/>
      <c r="O21" s="10"/>
    </row>
  </sheetData>
  <mergeCells count="2">
    <mergeCell ref="L8:M8"/>
    <mergeCell ref="H5:J5"/>
  </mergeCells>
  <pageMargins left="0.7" right="0.7" top="0.75" bottom="0.75" header="0.3" footer="0.3"/>
  <legacyDrawing r:id="rId1"/>
</worksheet>
</file>

<file path=xl/worksheets/sheet1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N21"/>
  <sheetViews>
    <sheetView topLeftCell="A4" workbookViewId="0">
      <selection activeCell="F2" sqref="F2:I5"/>
    </sheetView>
  </sheetViews>
  <sheetFormatPr baseColWidth="10" defaultRowHeight="15" x14ac:dyDescent="0.25"/>
  <cols>
    <col min="6" max="6" width="15.85546875" customWidth="1"/>
    <col min="7" max="7" width="14.5703125" customWidth="1"/>
  </cols>
  <sheetData>
    <row r="2" spans="6:14" ht="23.25" x14ac:dyDescent="0.35">
      <c r="F2" s="42" t="s">
        <v>248</v>
      </c>
      <c r="G2" s="42"/>
      <c r="H2" s="42"/>
    </row>
    <row r="5" spans="6:14" ht="23.25" x14ac:dyDescent="0.35">
      <c r="F5" s="253" t="s">
        <v>20</v>
      </c>
      <c r="G5" s="253"/>
      <c r="H5" s="253"/>
    </row>
    <row r="7" spans="6:14" ht="15.75" thickBot="1" x14ac:dyDescent="0.3"/>
    <row r="8" spans="6:14" ht="94.5" thickBot="1" x14ac:dyDescent="0.3">
      <c r="F8" s="16" t="s">
        <v>0</v>
      </c>
      <c r="G8" s="2" t="s">
        <v>1</v>
      </c>
      <c r="H8" s="2" t="s">
        <v>66</v>
      </c>
      <c r="I8" s="2" t="s">
        <v>64</v>
      </c>
      <c r="J8" s="31" t="s">
        <v>65</v>
      </c>
      <c r="K8" s="261" t="s">
        <v>174</v>
      </c>
      <c r="L8" s="261"/>
      <c r="M8" s="63" t="s">
        <v>175</v>
      </c>
      <c r="N8" s="63" t="s">
        <v>179</v>
      </c>
    </row>
    <row r="9" spans="6:14" ht="38.25" thickTop="1" x14ac:dyDescent="0.25">
      <c r="F9" s="28"/>
      <c r="G9" s="29"/>
      <c r="H9" s="29"/>
      <c r="I9" s="29"/>
      <c r="J9" s="32"/>
      <c r="K9" s="63" t="s">
        <v>177</v>
      </c>
      <c r="L9" s="63" t="s">
        <v>178</v>
      </c>
      <c r="M9" s="63"/>
      <c r="N9" s="34"/>
    </row>
    <row r="10" spans="6:14" ht="19.5" thickBot="1" x14ac:dyDescent="0.3">
      <c r="F10" s="58" t="s">
        <v>5</v>
      </c>
      <c r="G10" s="36">
        <v>80</v>
      </c>
      <c r="H10" s="10">
        <v>1450</v>
      </c>
      <c r="I10" s="10">
        <v>200</v>
      </c>
      <c r="J10" s="10">
        <v>10</v>
      </c>
      <c r="K10" s="10"/>
      <c r="L10" s="10"/>
      <c r="M10" s="10"/>
      <c r="N10" s="10"/>
    </row>
    <row r="11" spans="6:14" ht="19.5" thickBot="1" x14ac:dyDescent="0.3">
      <c r="F11" s="57" t="s">
        <v>202</v>
      </c>
      <c r="G11" s="11">
        <v>80</v>
      </c>
      <c r="H11" s="11">
        <v>1339</v>
      </c>
      <c r="I11" s="17">
        <v>639</v>
      </c>
      <c r="J11" s="11">
        <v>37</v>
      </c>
      <c r="K11" s="11"/>
      <c r="L11" s="10"/>
      <c r="M11" s="11"/>
      <c r="N11" s="10"/>
    </row>
    <row r="12" spans="6:14" ht="19.5" thickBot="1" x14ac:dyDescent="0.3">
      <c r="F12" s="57" t="s">
        <v>197</v>
      </c>
      <c r="G12" s="11">
        <v>80</v>
      </c>
      <c r="H12" s="11"/>
      <c r="I12" s="17"/>
      <c r="J12" s="11"/>
      <c r="K12" s="11"/>
      <c r="L12" s="10"/>
      <c r="M12" s="11"/>
      <c r="N12" s="10"/>
    </row>
    <row r="13" spans="6:14" ht="19.5" thickBot="1" x14ac:dyDescent="0.3">
      <c r="F13" s="58" t="s">
        <v>7</v>
      </c>
      <c r="G13" s="11">
        <v>12</v>
      </c>
      <c r="H13" s="11">
        <v>232.35</v>
      </c>
      <c r="I13" s="11">
        <v>37.35</v>
      </c>
      <c r="J13" s="11">
        <v>11.5</v>
      </c>
      <c r="K13" s="11"/>
      <c r="L13" s="10"/>
      <c r="M13" s="11"/>
      <c r="N13" s="10"/>
    </row>
    <row r="14" spans="6:14" ht="19.5" thickBot="1" x14ac:dyDescent="0.3">
      <c r="F14" s="58" t="s">
        <v>205</v>
      </c>
      <c r="G14" s="11">
        <v>12</v>
      </c>
      <c r="H14" s="11"/>
      <c r="I14" s="11"/>
      <c r="J14" s="11"/>
      <c r="K14" s="10" t="s">
        <v>221</v>
      </c>
      <c r="L14" s="10"/>
      <c r="M14" s="10"/>
      <c r="N14" s="10"/>
    </row>
    <row r="15" spans="6:14" ht="19.5" thickBot="1" x14ac:dyDescent="0.3">
      <c r="F15" s="59" t="s">
        <v>8</v>
      </c>
      <c r="G15" s="38">
        <v>7.6</v>
      </c>
      <c r="H15" s="11"/>
      <c r="I15" s="11">
        <v>41</v>
      </c>
      <c r="J15" s="11">
        <v>23</v>
      </c>
      <c r="K15" s="11"/>
      <c r="L15" s="10"/>
      <c r="M15" s="11"/>
      <c r="N15" s="10"/>
    </row>
    <row r="16" spans="6:14" ht="19.5" thickBot="1" x14ac:dyDescent="0.3">
      <c r="F16" s="3" t="s">
        <v>10</v>
      </c>
      <c r="G16" s="10">
        <v>9</v>
      </c>
      <c r="H16" s="10">
        <v>70</v>
      </c>
      <c r="I16" s="10">
        <v>44</v>
      </c>
      <c r="J16" s="10">
        <v>16</v>
      </c>
      <c r="K16" s="10"/>
      <c r="L16" s="10"/>
      <c r="M16" s="10"/>
      <c r="N16" s="10"/>
    </row>
    <row r="17" spans="6:14" ht="19.5" thickBot="1" x14ac:dyDescent="0.3">
      <c r="F17" s="4" t="s">
        <v>63</v>
      </c>
      <c r="G17" s="11">
        <v>18</v>
      </c>
      <c r="H17" s="11">
        <v>196.09200000000001</v>
      </c>
      <c r="I17" s="11">
        <v>21.091999999999999</v>
      </c>
      <c r="J17" s="11">
        <v>3.5</v>
      </c>
      <c r="K17" s="11"/>
      <c r="L17" s="11"/>
      <c r="M17" s="11"/>
      <c r="N17" s="11"/>
    </row>
    <row r="18" spans="6:14" ht="19.5" thickBot="1" x14ac:dyDescent="0.3">
      <c r="F18" s="24" t="s">
        <v>12</v>
      </c>
      <c r="G18" s="10">
        <v>18</v>
      </c>
      <c r="H18" s="10">
        <v>188.39</v>
      </c>
      <c r="I18" s="10">
        <v>152.38999999999999</v>
      </c>
      <c r="J18" s="10">
        <v>37.5</v>
      </c>
      <c r="K18" s="10"/>
      <c r="L18" s="10"/>
      <c r="M18" s="10"/>
      <c r="N18" s="10"/>
    </row>
    <row r="19" spans="6:14" ht="19.5" thickBot="1" x14ac:dyDescent="0.3">
      <c r="F19" s="25" t="s">
        <v>13</v>
      </c>
      <c r="G19" s="35">
        <v>40</v>
      </c>
      <c r="H19" s="11">
        <v>125.374</v>
      </c>
      <c r="I19" s="11">
        <v>51.643999999999998</v>
      </c>
      <c r="J19" s="11">
        <v>4.18</v>
      </c>
      <c r="K19" s="11"/>
      <c r="L19" s="10"/>
      <c r="M19" s="11"/>
      <c r="N19" s="10"/>
    </row>
    <row r="20" spans="6:14" ht="19.5" thickBot="1" x14ac:dyDescent="0.3">
      <c r="F20" s="58" t="s">
        <v>15</v>
      </c>
      <c r="G20" s="10">
        <v>15</v>
      </c>
      <c r="H20" s="11">
        <v>242.44800000000001</v>
      </c>
      <c r="I20" s="11">
        <v>182.44800000000001</v>
      </c>
      <c r="J20" s="11">
        <v>40</v>
      </c>
      <c r="K20" s="10"/>
      <c r="L20" s="10"/>
      <c r="M20" s="10"/>
      <c r="N20" s="10"/>
    </row>
    <row r="21" spans="6:14" ht="19.5" thickBot="1" x14ac:dyDescent="0.3">
      <c r="F21" s="59" t="s">
        <v>16</v>
      </c>
      <c r="G21" s="11">
        <v>3</v>
      </c>
      <c r="H21" s="11">
        <v>73.400000000000006</v>
      </c>
      <c r="I21" s="11">
        <v>71.400000000000006</v>
      </c>
      <c r="J21" s="11">
        <v>35.5</v>
      </c>
      <c r="K21" s="11"/>
      <c r="L21" s="10"/>
      <c r="M21" s="11"/>
      <c r="N21" s="10"/>
    </row>
  </sheetData>
  <mergeCells count="2">
    <mergeCell ref="K8:L8"/>
    <mergeCell ref="F5:H5"/>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workbookViewId="0">
      <selection activeCell="C3" sqref="C3:E3"/>
    </sheetView>
  </sheetViews>
  <sheetFormatPr baseColWidth="10" defaultRowHeight="15" x14ac:dyDescent="0.25"/>
  <cols>
    <col min="2" max="6" width="17.140625" customWidth="1"/>
  </cols>
  <sheetData>
    <row r="3" spans="2:6" ht="23.25" x14ac:dyDescent="0.35">
      <c r="C3" s="250" t="s">
        <v>40</v>
      </c>
      <c r="D3" s="250"/>
      <c r="E3" s="250"/>
    </row>
    <row r="4" spans="2:6" x14ac:dyDescent="0.25">
      <c r="B4" s="7"/>
      <c r="D4" s="8"/>
      <c r="E4" s="9"/>
    </row>
    <row r="5" spans="2:6" ht="23.25" x14ac:dyDescent="0.35">
      <c r="C5" s="253" t="s">
        <v>38</v>
      </c>
      <c r="D5" s="253"/>
      <c r="E5" s="253"/>
    </row>
    <row r="6" spans="2:6" ht="15.75" thickBot="1" x14ac:dyDescent="0.3"/>
    <row r="7" spans="2:6" ht="57.75" customHeight="1" thickBot="1" x14ac:dyDescent="0.3">
      <c r="B7" s="1" t="s">
        <v>0</v>
      </c>
      <c r="C7" s="2" t="s">
        <v>1</v>
      </c>
      <c r="D7" s="2" t="s">
        <v>2</v>
      </c>
      <c r="E7" s="2" t="s">
        <v>3</v>
      </c>
      <c r="F7" s="2" t="s">
        <v>4</v>
      </c>
    </row>
    <row r="8" spans="2:6" ht="20.25" customHeight="1" thickTop="1" thickBot="1" x14ac:dyDescent="0.3">
      <c r="B8" s="3" t="s">
        <v>5</v>
      </c>
      <c r="C8" s="5">
        <v>80</v>
      </c>
      <c r="D8" s="5"/>
      <c r="E8" s="5">
        <v>80</v>
      </c>
      <c r="F8" s="5">
        <v>4</v>
      </c>
    </row>
    <row r="9" spans="2:6" ht="20.25" customHeight="1" thickBot="1" x14ac:dyDescent="0.3">
      <c r="B9" s="4" t="s">
        <v>6</v>
      </c>
      <c r="C9" s="6">
        <v>80</v>
      </c>
      <c r="D9" s="6">
        <v>1467.6420000000001</v>
      </c>
      <c r="E9" s="6">
        <v>767.64200000000005</v>
      </c>
      <c r="F9" s="6">
        <v>44</v>
      </c>
    </row>
    <row r="10" spans="2:6" ht="20.25" customHeight="1" thickBot="1" x14ac:dyDescent="0.3">
      <c r="B10" s="3" t="s">
        <v>7</v>
      </c>
      <c r="C10" s="5">
        <v>12</v>
      </c>
      <c r="D10" s="5"/>
      <c r="E10" s="5">
        <v>0</v>
      </c>
      <c r="F10" s="5">
        <v>0</v>
      </c>
    </row>
    <row r="11" spans="2:6" ht="20.25" customHeight="1" thickBot="1" x14ac:dyDescent="0.3">
      <c r="B11" s="4" t="s">
        <v>8</v>
      </c>
      <c r="C11" s="6">
        <v>6.2</v>
      </c>
      <c r="D11" s="6"/>
      <c r="E11" s="6">
        <v>59.843000000000004</v>
      </c>
      <c r="F11" s="6">
        <v>39</v>
      </c>
    </row>
    <row r="12" spans="2:6" ht="20.25" customHeight="1" thickBot="1" x14ac:dyDescent="0.3">
      <c r="B12" s="3" t="s">
        <v>10</v>
      </c>
      <c r="C12" s="5">
        <v>6.2</v>
      </c>
      <c r="D12" s="5">
        <v>129.14400000000001</v>
      </c>
      <c r="E12" s="5">
        <v>112.78400000000001</v>
      </c>
      <c r="F12" s="5">
        <v>62</v>
      </c>
    </row>
    <row r="13" spans="2:6" ht="20.25" customHeight="1" thickBot="1" x14ac:dyDescent="0.3">
      <c r="B13" s="4" t="s">
        <v>11</v>
      </c>
      <c r="C13" s="248">
        <v>6</v>
      </c>
      <c r="D13" s="6">
        <v>318.86799999999999</v>
      </c>
      <c r="E13" s="6">
        <v>43.868000000000002</v>
      </c>
      <c r="F13" s="6">
        <v>31.11</v>
      </c>
    </row>
    <row r="14" spans="2:6" ht="20.25" customHeight="1" thickBot="1" x14ac:dyDescent="0.3">
      <c r="B14" s="3" t="s">
        <v>12</v>
      </c>
      <c r="C14" s="249"/>
      <c r="D14" s="5">
        <v>119.70399999999999</v>
      </c>
      <c r="E14" s="5">
        <v>79.703999999999994</v>
      </c>
      <c r="F14" s="5">
        <v>56.53</v>
      </c>
    </row>
    <row r="15" spans="2:6" ht="20.25" customHeight="1" thickBot="1" x14ac:dyDescent="0.3">
      <c r="B15" s="4" t="s">
        <v>13</v>
      </c>
      <c r="C15" s="6">
        <v>40</v>
      </c>
      <c r="D15" s="6">
        <v>160.16300000000001</v>
      </c>
      <c r="E15" s="6">
        <v>85.162999999999997</v>
      </c>
      <c r="F15" s="6">
        <v>7.01</v>
      </c>
    </row>
    <row r="16" spans="2:6" ht="20.25" customHeight="1" thickBot="1" x14ac:dyDescent="0.3">
      <c r="B16" s="3" t="s">
        <v>15</v>
      </c>
      <c r="C16" s="5">
        <v>17</v>
      </c>
      <c r="D16" s="5">
        <v>270.67899999999997</v>
      </c>
      <c r="E16" s="5">
        <v>190.679</v>
      </c>
      <c r="F16" s="5">
        <v>40</v>
      </c>
    </row>
    <row r="17" spans="2:6" ht="20.25" customHeight="1" thickBot="1" x14ac:dyDescent="0.3">
      <c r="B17" s="4" t="s">
        <v>16</v>
      </c>
      <c r="C17" s="6">
        <v>3</v>
      </c>
      <c r="D17" s="6"/>
      <c r="E17" s="6">
        <v>52.186</v>
      </c>
      <c r="F17" s="6">
        <v>48</v>
      </c>
    </row>
  </sheetData>
  <mergeCells count="3">
    <mergeCell ref="C3:E3"/>
    <mergeCell ref="C5:E5"/>
    <mergeCell ref="C13:C14"/>
  </mergeCells>
  <pageMargins left="0.7" right="0.7" top="0.75" bottom="0.75" header="0.3" footer="0.3"/>
</worksheet>
</file>

<file path=xl/worksheets/sheet1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N21"/>
  <sheetViews>
    <sheetView topLeftCell="A7" workbookViewId="0">
      <selection activeCell="L13" sqref="L13"/>
    </sheetView>
  </sheetViews>
  <sheetFormatPr baseColWidth="10" defaultRowHeight="15" x14ac:dyDescent="0.25"/>
  <cols>
    <col min="6" max="6" width="14.140625" customWidth="1"/>
    <col min="7" max="7" width="13.140625" customWidth="1"/>
  </cols>
  <sheetData>
    <row r="2" spans="6:14" ht="23.25" x14ac:dyDescent="0.35">
      <c r="F2" s="42" t="s">
        <v>249</v>
      </c>
      <c r="G2" s="42"/>
      <c r="H2" s="42"/>
    </row>
    <row r="5" spans="6:14" ht="23.25" x14ac:dyDescent="0.35">
      <c r="F5" s="253" t="s">
        <v>61</v>
      </c>
      <c r="G5" s="253"/>
      <c r="H5" s="253"/>
    </row>
    <row r="7" spans="6:14" ht="15.75" thickBot="1" x14ac:dyDescent="0.3"/>
    <row r="8" spans="6:14" ht="94.5" thickBot="1" x14ac:dyDescent="0.3">
      <c r="F8" s="16" t="s">
        <v>0</v>
      </c>
      <c r="G8" s="2" t="s">
        <v>1</v>
      </c>
      <c r="H8" s="2" t="s">
        <v>66</v>
      </c>
      <c r="I8" s="2" t="s">
        <v>64</v>
      </c>
      <c r="J8" s="31" t="s">
        <v>65</v>
      </c>
      <c r="K8" s="261" t="s">
        <v>174</v>
      </c>
      <c r="L8" s="261"/>
      <c r="M8" s="63" t="s">
        <v>175</v>
      </c>
      <c r="N8" s="63" t="s">
        <v>179</v>
      </c>
    </row>
    <row r="9" spans="6:14" ht="38.25" thickTop="1" x14ac:dyDescent="0.25">
      <c r="F9" s="28"/>
      <c r="G9" s="29"/>
      <c r="H9" s="29"/>
      <c r="I9" s="29"/>
      <c r="J9" s="32"/>
      <c r="K9" s="63" t="s">
        <v>177</v>
      </c>
      <c r="L9" s="63" t="s">
        <v>178</v>
      </c>
      <c r="M9" s="63"/>
      <c r="N9" s="34"/>
    </row>
    <row r="10" spans="6:14" ht="19.5" thickBot="1" x14ac:dyDescent="0.3">
      <c r="F10" s="58" t="s">
        <v>5</v>
      </c>
      <c r="G10" s="36">
        <v>80</v>
      </c>
      <c r="H10" s="10">
        <v>1450</v>
      </c>
      <c r="I10" s="10">
        <v>200</v>
      </c>
      <c r="J10" s="10">
        <v>10</v>
      </c>
      <c r="K10" s="10"/>
      <c r="L10" s="10"/>
      <c r="M10" s="10"/>
      <c r="N10" s="10"/>
    </row>
    <row r="11" spans="6:14" ht="38.25" thickBot="1" x14ac:dyDescent="0.3">
      <c r="F11" s="65" t="s">
        <v>202</v>
      </c>
      <c r="G11" s="11">
        <v>80</v>
      </c>
      <c r="H11" s="11">
        <v>1339</v>
      </c>
      <c r="I11" s="17">
        <v>639</v>
      </c>
      <c r="J11" s="11">
        <v>37</v>
      </c>
      <c r="K11" s="11"/>
      <c r="L11" s="10"/>
      <c r="M11" s="11"/>
      <c r="N11" s="10"/>
    </row>
    <row r="12" spans="6:14" ht="38.25" thickBot="1" x14ac:dyDescent="0.3">
      <c r="F12" s="57" t="s">
        <v>197</v>
      </c>
      <c r="G12" s="11">
        <v>80</v>
      </c>
      <c r="H12" s="11"/>
      <c r="I12" s="17"/>
      <c r="J12" s="11"/>
      <c r="K12" s="11"/>
      <c r="L12" s="10"/>
      <c r="M12" s="11"/>
      <c r="N12" s="10"/>
    </row>
    <row r="13" spans="6:14" ht="19.5" thickBot="1" x14ac:dyDescent="0.3">
      <c r="F13" s="58" t="s">
        <v>7</v>
      </c>
      <c r="G13" s="11">
        <v>12</v>
      </c>
      <c r="H13" s="11">
        <v>232.35</v>
      </c>
      <c r="I13" s="11">
        <v>37.35</v>
      </c>
      <c r="J13" s="11">
        <v>11.5</v>
      </c>
      <c r="K13" s="11"/>
      <c r="L13" s="10"/>
      <c r="M13" s="11"/>
      <c r="N13" s="10"/>
    </row>
    <row r="14" spans="6:14" ht="20.25" customHeight="1" thickBot="1" x14ac:dyDescent="0.3">
      <c r="F14" s="58" t="s">
        <v>205</v>
      </c>
      <c r="G14" s="11">
        <v>12</v>
      </c>
      <c r="H14" s="11"/>
      <c r="I14" s="11"/>
      <c r="J14" s="11"/>
      <c r="K14" s="10" t="s">
        <v>221</v>
      </c>
      <c r="L14" s="10"/>
      <c r="M14" s="10"/>
      <c r="N14" s="10"/>
    </row>
    <row r="15" spans="6:14" ht="19.5" thickBot="1" x14ac:dyDescent="0.3">
      <c r="F15" s="56" t="s">
        <v>8</v>
      </c>
      <c r="G15" s="38">
        <v>7.6</v>
      </c>
      <c r="H15" s="11"/>
      <c r="I15" s="11">
        <v>41</v>
      </c>
      <c r="J15" s="11">
        <v>23</v>
      </c>
      <c r="K15" s="11"/>
      <c r="L15" s="10"/>
      <c r="M15" s="11"/>
      <c r="N15" s="10"/>
    </row>
    <row r="16" spans="6:14" ht="19.5" thickBot="1" x14ac:dyDescent="0.3">
      <c r="F16" s="3" t="s">
        <v>10</v>
      </c>
      <c r="G16" s="10">
        <v>9</v>
      </c>
      <c r="H16" s="10">
        <v>60.383000000000003</v>
      </c>
      <c r="I16" s="10">
        <v>34.393000000000001</v>
      </c>
      <c r="J16" s="10">
        <v>12.5</v>
      </c>
      <c r="K16" s="10"/>
      <c r="L16" s="10"/>
      <c r="M16" s="10"/>
      <c r="N16" s="10"/>
    </row>
    <row r="17" spans="6:14" ht="19.5" thickBot="1" x14ac:dyDescent="0.3">
      <c r="F17" s="4" t="s">
        <v>63</v>
      </c>
      <c r="G17" s="11">
        <v>18</v>
      </c>
      <c r="H17" s="11">
        <v>196.09200000000001</v>
      </c>
      <c r="I17" s="11">
        <v>21.091999999999999</v>
      </c>
      <c r="J17" s="11">
        <v>0</v>
      </c>
      <c r="K17" s="11"/>
      <c r="L17" s="11"/>
      <c r="M17" s="11"/>
      <c r="N17" s="11"/>
    </row>
    <row r="18" spans="6:14" ht="19.5" thickBot="1" x14ac:dyDescent="0.3">
      <c r="F18" s="24" t="s">
        <v>12</v>
      </c>
      <c r="G18" s="10">
        <v>18</v>
      </c>
      <c r="H18" s="10">
        <v>152</v>
      </c>
      <c r="I18" s="10">
        <v>118</v>
      </c>
      <c r="J18" s="10">
        <v>37.5</v>
      </c>
      <c r="K18" s="10"/>
      <c r="L18" s="10"/>
      <c r="M18" s="10"/>
      <c r="N18" s="10"/>
    </row>
    <row r="19" spans="6:14" ht="19.5" thickBot="1" x14ac:dyDescent="0.3">
      <c r="F19" s="25" t="s">
        <v>13</v>
      </c>
      <c r="G19" s="35">
        <v>40</v>
      </c>
      <c r="H19" s="11">
        <v>125.374</v>
      </c>
      <c r="I19" s="11">
        <v>51.643999999999998</v>
      </c>
      <c r="J19" s="11">
        <v>4.18</v>
      </c>
      <c r="K19" s="11"/>
      <c r="L19" s="10"/>
      <c r="M19" s="11"/>
      <c r="N19" s="10"/>
    </row>
    <row r="20" spans="6:14" ht="19.5" thickBot="1" x14ac:dyDescent="0.3">
      <c r="F20" s="58" t="s">
        <v>15</v>
      </c>
      <c r="G20" s="10">
        <v>15</v>
      </c>
      <c r="H20" s="11">
        <v>284.17599999999999</v>
      </c>
      <c r="I20" s="11">
        <v>224.17599999999999</v>
      </c>
      <c r="J20" s="11">
        <v>50</v>
      </c>
      <c r="K20" s="10"/>
      <c r="L20" s="10"/>
      <c r="M20" s="10"/>
      <c r="N20" s="10"/>
    </row>
    <row r="21" spans="6:14" ht="19.5" thickBot="1" x14ac:dyDescent="0.3">
      <c r="F21" s="59" t="s">
        <v>16</v>
      </c>
      <c r="G21" s="11">
        <v>3</v>
      </c>
      <c r="H21" s="11">
        <v>69.400000000000006</v>
      </c>
      <c r="I21" s="11">
        <v>67.400000000000006</v>
      </c>
      <c r="J21" s="11">
        <v>32</v>
      </c>
      <c r="K21" s="11"/>
      <c r="L21" s="10"/>
      <c r="M21" s="11"/>
      <c r="N21" s="10"/>
    </row>
  </sheetData>
  <mergeCells count="2">
    <mergeCell ref="K8:L8"/>
    <mergeCell ref="F5:H5"/>
  </mergeCells>
  <pageMargins left="0.7" right="0.7" top="0.75" bottom="0.75" header="0.3" footer="0.3"/>
  <legacyDrawing r:id="rId1"/>
</worksheet>
</file>

<file path=xl/worksheets/sheet1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N21"/>
  <sheetViews>
    <sheetView workbookViewId="0">
      <selection activeCell="P13" sqref="P13"/>
    </sheetView>
  </sheetViews>
  <sheetFormatPr baseColWidth="10" defaultRowHeight="15" x14ac:dyDescent="0.25"/>
  <cols>
    <col min="6" max="6" width="14.140625" customWidth="1"/>
    <col min="7" max="7" width="13.140625" customWidth="1"/>
  </cols>
  <sheetData>
    <row r="2" spans="6:14" ht="23.25" x14ac:dyDescent="0.35">
      <c r="F2" s="42" t="s">
        <v>250</v>
      </c>
      <c r="G2" s="42"/>
      <c r="H2" s="42"/>
    </row>
    <row r="5" spans="6:14" ht="23.25" x14ac:dyDescent="0.35">
      <c r="F5" s="253" t="s">
        <v>61</v>
      </c>
      <c r="G5" s="253"/>
      <c r="H5" s="253"/>
    </row>
    <row r="7" spans="6:14" ht="15.75" thickBot="1" x14ac:dyDescent="0.3"/>
    <row r="8" spans="6:14" ht="94.5" thickBot="1" x14ac:dyDescent="0.3">
      <c r="F8" s="16" t="s">
        <v>0</v>
      </c>
      <c r="G8" s="2" t="s">
        <v>1</v>
      </c>
      <c r="H8" s="2" t="s">
        <v>66</v>
      </c>
      <c r="I8" s="2" t="s">
        <v>64</v>
      </c>
      <c r="J8" s="31" t="s">
        <v>65</v>
      </c>
      <c r="K8" s="261" t="s">
        <v>174</v>
      </c>
      <c r="L8" s="261"/>
      <c r="M8" s="63" t="s">
        <v>175</v>
      </c>
      <c r="N8" s="63" t="s">
        <v>179</v>
      </c>
    </row>
    <row r="9" spans="6:14" ht="38.25" thickTop="1" x14ac:dyDescent="0.25">
      <c r="F9" s="28"/>
      <c r="G9" s="29"/>
      <c r="H9" s="29"/>
      <c r="I9" s="29"/>
      <c r="J9" s="32"/>
      <c r="K9" s="63" t="s">
        <v>177</v>
      </c>
      <c r="L9" s="63" t="s">
        <v>178</v>
      </c>
      <c r="M9" s="63"/>
      <c r="N9" s="34"/>
    </row>
    <row r="10" spans="6:14" ht="19.5" thickBot="1" x14ac:dyDescent="0.3">
      <c r="F10" s="58" t="s">
        <v>5</v>
      </c>
      <c r="G10" s="36">
        <v>80</v>
      </c>
      <c r="H10" s="10">
        <v>1450</v>
      </c>
      <c r="I10" s="10">
        <v>200</v>
      </c>
      <c r="J10" s="10">
        <v>10</v>
      </c>
      <c r="K10" s="10"/>
      <c r="L10" s="10"/>
      <c r="M10" s="10"/>
      <c r="N10" s="10"/>
    </row>
    <row r="11" spans="6:14" ht="38.25" thickBot="1" x14ac:dyDescent="0.3">
      <c r="F11" s="65" t="s">
        <v>202</v>
      </c>
      <c r="G11" s="11">
        <v>80</v>
      </c>
      <c r="H11" s="11">
        <v>1227.164</v>
      </c>
      <c r="I11" s="17">
        <v>527.86400000000003</v>
      </c>
      <c r="J11" s="11">
        <v>31</v>
      </c>
      <c r="K11" s="11"/>
      <c r="L11" s="10"/>
      <c r="M11" s="11"/>
      <c r="N11" s="10"/>
    </row>
    <row r="12" spans="6:14" ht="38.25" thickBot="1" x14ac:dyDescent="0.3">
      <c r="F12" s="57" t="s">
        <v>197</v>
      </c>
      <c r="G12" s="11">
        <v>80</v>
      </c>
      <c r="H12" s="11"/>
      <c r="I12" s="17"/>
      <c r="J12" s="11"/>
      <c r="K12" s="11"/>
      <c r="L12" s="10"/>
      <c r="M12" s="11"/>
      <c r="N12" s="10"/>
    </row>
    <row r="13" spans="6:14" ht="19.5" thickBot="1" x14ac:dyDescent="0.3">
      <c r="F13" s="58" t="s">
        <v>7</v>
      </c>
      <c r="G13" s="11">
        <v>12</v>
      </c>
      <c r="H13" s="11">
        <v>232.35</v>
      </c>
      <c r="I13" s="11">
        <v>37.35</v>
      </c>
      <c r="J13" s="11">
        <v>11.5</v>
      </c>
      <c r="K13" s="11"/>
      <c r="L13" s="10"/>
      <c r="M13" s="11"/>
      <c r="N13" s="10"/>
    </row>
    <row r="14" spans="6:14" ht="19.5" thickBot="1" x14ac:dyDescent="0.3">
      <c r="F14" s="58" t="s">
        <v>205</v>
      </c>
      <c r="G14" s="11">
        <v>12</v>
      </c>
      <c r="H14" s="11"/>
      <c r="I14" s="11"/>
      <c r="J14" s="11"/>
      <c r="K14" s="10" t="s">
        <v>221</v>
      </c>
      <c r="L14" s="10"/>
      <c r="M14" s="10"/>
      <c r="N14" s="10"/>
    </row>
    <row r="15" spans="6:14" ht="19.5" thickBot="1" x14ac:dyDescent="0.3">
      <c r="F15" s="56" t="s">
        <v>8</v>
      </c>
      <c r="G15" s="38">
        <v>7.6</v>
      </c>
      <c r="H15" s="11">
        <v>33.393999999999998</v>
      </c>
      <c r="I15" s="11">
        <v>18.393999999999998</v>
      </c>
      <c r="J15" s="11">
        <v>19</v>
      </c>
      <c r="K15" s="11"/>
      <c r="L15" s="10"/>
      <c r="M15" s="11"/>
      <c r="N15" s="10"/>
    </row>
    <row r="16" spans="6:14" ht="19.5" thickBot="1" x14ac:dyDescent="0.3">
      <c r="F16" s="3" t="s">
        <v>10</v>
      </c>
      <c r="G16" s="10">
        <v>9</v>
      </c>
      <c r="H16" s="10">
        <v>53.436999999999998</v>
      </c>
      <c r="I16" s="10">
        <v>27.437000000000001</v>
      </c>
      <c r="J16" s="10">
        <v>10.16</v>
      </c>
      <c r="K16" s="10"/>
      <c r="L16" s="10"/>
      <c r="M16" s="10"/>
      <c r="N16" s="10"/>
    </row>
    <row r="17" spans="6:14" ht="19.5" thickBot="1" x14ac:dyDescent="0.3">
      <c r="F17" s="4" t="s">
        <v>63</v>
      </c>
      <c r="G17" s="11">
        <v>18</v>
      </c>
      <c r="H17" s="11">
        <v>182.46</v>
      </c>
      <c r="I17" s="11">
        <v>7.46</v>
      </c>
      <c r="J17" s="11">
        <v>0</v>
      </c>
      <c r="K17" s="11"/>
      <c r="L17" s="11"/>
      <c r="M17" s="11"/>
      <c r="N17" s="11"/>
    </row>
    <row r="18" spans="6:14" ht="19.5" thickBot="1" x14ac:dyDescent="0.3">
      <c r="F18" s="24" t="s">
        <v>12</v>
      </c>
      <c r="G18" s="10">
        <v>18</v>
      </c>
      <c r="H18" s="10">
        <v>182.07</v>
      </c>
      <c r="I18" s="10">
        <v>146.07</v>
      </c>
      <c r="J18" s="10">
        <v>36.07</v>
      </c>
      <c r="K18" s="10"/>
      <c r="L18" s="10"/>
      <c r="M18" s="10"/>
      <c r="N18" s="10"/>
    </row>
    <row r="19" spans="6:14" ht="19.5" thickBot="1" x14ac:dyDescent="0.3">
      <c r="F19" s="25" t="s">
        <v>13</v>
      </c>
      <c r="G19" s="35">
        <v>40</v>
      </c>
      <c r="H19" s="11">
        <v>125.374</v>
      </c>
      <c r="I19" s="11">
        <v>51.643999999999998</v>
      </c>
      <c r="J19" s="11">
        <v>4.18</v>
      </c>
      <c r="K19" s="11"/>
      <c r="L19" s="10"/>
      <c r="M19" s="11"/>
      <c r="N19" s="10"/>
    </row>
    <row r="20" spans="6:14" ht="19.5" thickBot="1" x14ac:dyDescent="0.3">
      <c r="F20" s="58" t="s">
        <v>15</v>
      </c>
      <c r="G20" s="10">
        <v>15</v>
      </c>
      <c r="H20" s="11">
        <v>259</v>
      </c>
      <c r="I20" s="11">
        <v>199</v>
      </c>
      <c r="J20" s="11">
        <v>42</v>
      </c>
      <c r="K20" s="10"/>
      <c r="L20" s="10"/>
      <c r="M20" s="10"/>
      <c r="N20" s="10"/>
    </row>
    <row r="21" spans="6:14" ht="19.5" thickBot="1" x14ac:dyDescent="0.3">
      <c r="F21" s="59" t="s">
        <v>16</v>
      </c>
      <c r="G21" s="11">
        <v>3</v>
      </c>
      <c r="H21" s="11">
        <v>65.900000000000006</v>
      </c>
      <c r="I21" s="11">
        <v>64.900000000000006</v>
      </c>
      <c r="J21" s="11">
        <v>32</v>
      </c>
      <c r="K21" s="11"/>
      <c r="L21" s="10"/>
      <c r="M21" s="11"/>
      <c r="N21" s="10"/>
    </row>
  </sheetData>
  <mergeCells count="2">
    <mergeCell ref="F5:H5"/>
    <mergeCell ref="K8:L8"/>
  </mergeCells>
  <pageMargins left="0.7" right="0.7" top="0.75" bottom="0.75" header="0.3" footer="0.3"/>
  <legacyDrawing r:id="rId1"/>
</worksheet>
</file>

<file path=xl/worksheets/sheet1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N21"/>
  <sheetViews>
    <sheetView topLeftCell="A7" workbookViewId="0">
      <selection activeCell="I19" sqref="I19"/>
    </sheetView>
  </sheetViews>
  <sheetFormatPr baseColWidth="10" defaultRowHeight="15" x14ac:dyDescent="0.25"/>
  <cols>
    <col min="6" max="6" width="14.140625" customWidth="1"/>
    <col min="7" max="7" width="13.140625" customWidth="1"/>
  </cols>
  <sheetData>
    <row r="2" spans="6:14" ht="23.25" x14ac:dyDescent="0.35">
      <c r="F2" s="42" t="s">
        <v>250</v>
      </c>
      <c r="G2" s="42"/>
      <c r="H2" s="42"/>
    </row>
    <row r="5" spans="6:14" ht="23.25" x14ac:dyDescent="0.35">
      <c r="F5" s="253" t="s">
        <v>251</v>
      </c>
      <c r="G5" s="253"/>
      <c r="H5" s="253"/>
    </row>
    <row r="7" spans="6:14" ht="15.75" thickBot="1" x14ac:dyDescent="0.3"/>
    <row r="8" spans="6:14" ht="94.5" thickBot="1" x14ac:dyDescent="0.3">
      <c r="F8" s="16" t="s">
        <v>0</v>
      </c>
      <c r="G8" s="2" t="s">
        <v>1</v>
      </c>
      <c r="H8" s="2" t="s">
        <v>66</v>
      </c>
      <c r="I8" s="2" t="s">
        <v>64</v>
      </c>
      <c r="J8" s="31" t="s">
        <v>65</v>
      </c>
      <c r="K8" s="261" t="s">
        <v>174</v>
      </c>
      <c r="L8" s="261"/>
      <c r="M8" s="63" t="s">
        <v>175</v>
      </c>
      <c r="N8" s="63" t="s">
        <v>179</v>
      </c>
    </row>
    <row r="9" spans="6:14" ht="38.25" thickTop="1" x14ac:dyDescent="0.25">
      <c r="F9" s="28"/>
      <c r="G9" s="29"/>
      <c r="H9" s="29"/>
      <c r="I9" s="29"/>
      <c r="J9" s="32"/>
      <c r="K9" s="63" t="s">
        <v>177</v>
      </c>
      <c r="L9" s="63" t="s">
        <v>178</v>
      </c>
      <c r="M9" s="63"/>
      <c r="N9" s="34"/>
    </row>
    <row r="10" spans="6:14" ht="19.5" thickBot="1" x14ac:dyDescent="0.3">
      <c r="F10" s="58" t="s">
        <v>5</v>
      </c>
      <c r="G10" s="36">
        <v>80</v>
      </c>
      <c r="H10" s="10">
        <v>1450</v>
      </c>
      <c r="I10" s="10">
        <v>200</v>
      </c>
      <c r="J10" s="10">
        <v>10</v>
      </c>
      <c r="K10" s="10"/>
      <c r="L10" s="10"/>
      <c r="M10" s="10"/>
      <c r="N10" s="10"/>
    </row>
    <row r="11" spans="6:14" ht="38.25" thickBot="1" x14ac:dyDescent="0.3">
      <c r="F11" s="65" t="s">
        <v>202</v>
      </c>
      <c r="G11" s="11">
        <v>80</v>
      </c>
      <c r="H11" s="11">
        <v>1227.164</v>
      </c>
      <c r="I11" s="17">
        <v>250</v>
      </c>
      <c r="J11" s="11">
        <v>14</v>
      </c>
      <c r="K11" s="11"/>
      <c r="L11" s="10"/>
      <c r="M11" s="11"/>
      <c r="N11" s="10"/>
    </row>
    <row r="12" spans="6:14" ht="38.25" thickBot="1" x14ac:dyDescent="0.3">
      <c r="F12" s="57" t="s">
        <v>197</v>
      </c>
      <c r="G12" s="11">
        <v>80</v>
      </c>
      <c r="H12" s="11"/>
      <c r="I12" s="17"/>
      <c r="J12" s="11"/>
      <c r="K12" s="11"/>
      <c r="L12" s="10"/>
      <c r="M12" s="11"/>
      <c r="N12" s="10"/>
    </row>
    <row r="13" spans="6:14" ht="19.5" thickBot="1" x14ac:dyDescent="0.3">
      <c r="F13" s="58" t="s">
        <v>7</v>
      </c>
      <c r="G13" s="11">
        <v>12</v>
      </c>
      <c r="H13" s="11">
        <v>232.35</v>
      </c>
      <c r="I13" s="11">
        <v>0</v>
      </c>
      <c r="J13" s="11">
        <v>0</v>
      </c>
      <c r="K13" s="11"/>
      <c r="L13" s="10"/>
      <c r="M13" s="11"/>
      <c r="N13" s="10"/>
    </row>
    <row r="14" spans="6:14" ht="19.5" thickBot="1" x14ac:dyDescent="0.3">
      <c r="F14" s="58" t="s">
        <v>205</v>
      </c>
      <c r="G14" s="11">
        <v>12</v>
      </c>
      <c r="H14" s="11">
        <v>155.18600000000001</v>
      </c>
      <c r="I14" s="11">
        <v>130.19499999999999</v>
      </c>
      <c r="J14" s="11">
        <v>41</v>
      </c>
      <c r="K14" s="10" t="s">
        <v>221</v>
      </c>
      <c r="L14" s="10"/>
      <c r="M14" s="10"/>
      <c r="N14" s="10"/>
    </row>
    <row r="15" spans="6:14" ht="19.5" thickBot="1" x14ac:dyDescent="0.3">
      <c r="F15" s="56" t="s">
        <v>8</v>
      </c>
      <c r="G15" s="38">
        <v>7.6</v>
      </c>
      <c r="H15" s="11">
        <v>33.393999999999998</v>
      </c>
      <c r="I15" s="11">
        <v>28.620999999999999</v>
      </c>
      <c r="J15" s="11">
        <v>16</v>
      </c>
      <c r="K15" s="11"/>
      <c r="L15" s="10"/>
      <c r="M15" s="11"/>
      <c r="N15" s="10"/>
    </row>
    <row r="16" spans="6:14" ht="19.5" thickBot="1" x14ac:dyDescent="0.3">
      <c r="F16" s="3" t="s">
        <v>10</v>
      </c>
      <c r="G16" s="10">
        <v>9</v>
      </c>
      <c r="H16" s="10">
        <v>48.959000000000003</v>
      </c>
      <c r="I16" s="10">
        <v>22.969000000000001</v>
      </c>
      <c r="J16" s="10">
        <v>8</v>
      </c>
      <c r="K16" s="10"/>
      <c r="L16" s="10"/>
      <c r="M16" s="10"/>
      <c r="N16" s="10"/>
    </row>
    <row r="17" spans="6:14" ht="19.5" thickBot="1" x14ac:dyDescent="0.3">
      <c r="F17" s="4" t="s">
        <v>63</v>
      </c>
      <c r="G17" s="11">
        <v>18</v>
      </c>
      <c r="H17" s="11">
        <v>182.46</v>
      </c>
      <c r="I17" s="11">
        <v>0</v>
      </c>
      <c r="J17" s="11">
        <v>0</v>
      </c>
      <c r="K17" s="11"/>
      <c r="L17" s="11"/>
      <c r="M17" s="11"/>
      <c r="N17" s="11"/>
    </row>
    <row r="18" spans="6:14" ht="19.5" thickBot="1" x14ac:dyDescent="0.3">
      <c r="F18" s="24" t="s">
        <v>12</v>
      </c>
      <c r="G18" s="10">
        <v>18</v>
      </c>
      <c r="H18" s="10">
        <v>169.77500000000001</v>
      </c>
      <c r="I18" s="10">
        <v>133.77500000000001</v>
      </c>
      <c r="J18" s="10">
        <v>32</v>
      </c>
      <c r="K18" s="10"/>
      <c r="L18" s="10"/>
      <c r="M18" s="10"/>
      <c r="N18" s="10"/>
    </row>
    <row r="19" spans="6:14" ht="19.5" thickBot="1" x14ac:dyDescent="0.3">
      <c r="F19" s="25" t="s">
        <v>13</v>
      </c>
      <c r="G19" s="35">
        <v>40</v>
      </c>
      <c r="H19" s="11">
        <v>125.374</v>
      </c>
      <c r="I19" s="11">
        <v>51.643999999999998</v>
      </c>
      <c r="J19" s="11">
        <v>4.18</v>
      </c>
      <c r="K19" s="11"/>
      <c r="L19" s="10"/>
      <c r="M19" s="11"/>
      <c r="N19" s="10"/>
    </row>
    <row r="20" spans="6:14" ht="19.5" thickBot="1" x14ac:dyDescent="0.3">
      <c r="F20" s="58" t="s">
        <v>15</v>
      </c>
      <c r="G20" s="10">
        <v>15</v>
      </c>
      <c r="H20" s="11">
        <v>252</v>
      </c>
      <c r="I20" s="11">
        <v>192</v>
      </c>
      <c r="J20" s="11">
        <v>40</v>
      </c>
      <c r="K20" s="10"/>
      <c r="L20" s="10"/>
      <c r="M20" s="10"/>
      <c r="N20" s="10"/>
    </row>
    <row r="21" spans="6:14" ht="19.5" thickBot="1" x14ac:dyDescent="0.3">
      <c r="F21" s="59" t="s">
        <v>16</v>
      </c>
      <c r="G21" s="11">
        <v>3</v>
      </c>
      <c r="H21" s="11">
        <v>59.6</v>
      </c>
      <c r="I21" s="11">
        <v>57.6</v>
      </c>
      <c r="J21" s="11">
        <v>28</v>
      </c>
      <c r="K21" s="11"/>
      <c r="L21" s="10"/>
      <c r="M21" s="11"/>
      <c r="N21" s="10"/>
    </row>
  </sheetData>
  <mergeCells count="2">
    <mergeCell ref="F5:H5"/>
    <mergeCell ref="K8:L8"/>
  </mergeCells>
  <pageMargins left="0.7" right="0.7" top="0.75" bottom="0.75" header="0.3" footer="0.3"/>
  <legacyDrawing r:id="rId1"/>
</worksheet>
</file>

<file path=xl/worksheets/sheet1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N21"/>
  <sheetViews>
    <sheetView topLeftCell="A7" workbookViewId="0">
      <selection activeCell="J11" sqref="J11"/>
    </sheetView>
  </sheetViews>
  <sheetFormatPr baseColWidth="10" defaultRowHeight="15" x14ac:dyDescent="0.25"/>
  <cols>
    <col min="6" max="6" width="14.140625" customWidth="1"/>
    <col min="7" max="7" width="13.140625" customWidth="1"/>
  </cols>
  <sheetData>
    <row r="2" spans="6:14" ht="23.25" x14ac:dyDescent="0.35">
      <c r="F2" s="42" t="s">
        <v>252</v>
      </c>
      <c r="G2" s="42"/>
      <c r="H2" s="42"/>
    </row>
    <row r="5" spans="6:14" ht="23.25" x14ac:dyDescent="0.35">
      <c r="F5" s="253" t="s">
        <v>254</v>
      </c>
      <c r="G5" s="253"/>
      <c r="H5" s="253"/>
    </row>
    <row r="7" spans="6:14" ht="15.75" thickBot="1" x14ac:dyDescent="0.3"/>
    <row r="8" spans="6:14" ht="94.5" thickBot="1" x14ac:dyDescent="0.3">
      <c r="F8" s="16" t="s">
        <v>0</v>
      </c>
      <c r="G8" s="2" t="s">
        <v>1</v>
      </c>
      <c r="H8" s="2" t="s">
        <v>66</v>
      </c>
      <c r="I8" s="2" t="s">
        <v>64</v>
      </c>
      <c r="J8" s="31" t="s">
        <v>65</v>
      </c>
      <c r="K8" s="261" t="s">
        <v>174</v>
      </c>
      <c r="L8" s="261"/>
      <c r="M8" s="63" t="s">
        <v>175</v>
      </c>
      <c r="N8" s="63" t="s">
        <v>179</v>
      </c>
    </row>
    <row r="9" spans="6:14" ht="38.25" thickTop="1" x14ac:dyDescent="0.25">
      <c r="F9" s="28"/>
      <c r="G9" s="29"/>
      <c r="H9" s="29"/>
      <c r="I9" s="29"/>
      <c r="J9" s="32"/>
      <c r="K9" s="63" t="s">
        <v>177</v>
      </c>
      <c r="L9" s="63" t="s">
        <v>178</v>
      </c>
      <c r="M9" s="63"/>
      <c r="N9" s="34"/>
    </row>
    <row r="10" spans="6:14" ht="19.5" thickBot="1" x14ac:dyDescent="0.3">
      <c r="F10" s="58" t="s">
        <v>5</v>
      </c>
      <c r="G10" s="36">
        <v>80</v>
      </c>
      <c r="H10" s="10">
        <v>1650</v>
      </c>
      <c r="I10" s="10">
        <v>400</v>
      </c>
      <c r="J10" s="10">
        <v>22</v>
      </c>
      <c r="K10" s="10"/>
      <c r="L10" s="10"/>
      <c r="M10" s="10"/>
      <c r="N10" s="10"/>
    </row>
    <row r="11" spans="6:14" ht="38.25" thickBot="1" x14ac:dyDescent="0.3">
      <c r="F11" s="65" t="s">
        <v>202</v>
      </c>
      <c r="G11" s="11">
        <v>80</v>
      </c>
      <c r="H11" s="11"/>
      <c r="I11" s="17"/>
      <c r="J11" s="11"/>
      <c r="K11" s="11"/>
      <c r="L11" s="10"/>
      <c r="M11" s="11"/>
      <c r="N11" s="10"/>
    </row>
    <row r="12" spans="6:14" ht="38.25" thickBot="1" x14ac:dyDescent="0.3">
      <c r="F12" s="57" t="s">
        <v>197</v>
      </c>
      <c r="G12" s="11">
        <v>80</v>
      </c>
      <c r="H12" s="11"/>
      <c r="I12" s="17"/>
      <c r="J12" s="11"/>
      <c r="K12" s="11"/>
      <c r="L12" s="10"/>
      <c r="M12" s="11"/>
      <c r="N12" s="10"/>
    </row>
    <row r="13" spans="6:14" ht="19.5" thickBot="1" x14ac:dyDescent="0.3">
      <c r="F13" s="58" t="s">
        <v>7</v>
      </c>
      <c r="G13" s="11">
        <v>12</v>
      </c>
      <c r="H13" s="11">
        <v>232.35</v>
      </c>
      <c r="I13" s="11">
        <v>0</v>
      </c>
      <c r="J13" s="11">
        <v>0</v>
      </c>
      <c r="K13" s="11"/>
      <c r="L13" s="10"/>
      <c r="M13" s="11"/>
      <c r="N13" s="10"/>
    </row>
    <row r="14" spans="6:14" ht="19.5" thickBot="1" x14ac:dyDescent="0.3">
      <c r="F14" s="58" t="s">
        <v>205</v>
      </c>
      <c r="G14" s="11">
        <v>12</v>
      </c>
      <c r="H14" s="11">
        <v>155.19399999999999</v>
      </c>
      <c r="I14" s="11">
        <v>130.125</v>
      </c>
      <c r="J14" s="11">
        <v>41</v>
      </c>
      <c r="K14" s="10" t="s">
        <v>221</v>
      </c>
      <c r="L14" s="10"/>
      <c r="M14" s="10"/>
      <c r="N14" s="10"/>
    </row>
    <row r="15" spans="6:14" ht="19.5" thickBot="1" x14ac:dyDescent="0.3">
      <c r="F15" s="56" t="s">
        <v>8</v>
      </c>
      <c r="G15" s="38">
        <v>7.6</v>
      </c>
      <c r="H15" s="11">
        <v>22.154</v>
      </c>
      <c r="I15" s="11">
        <v>22.154</v>
      </c>
      <c r="J15" s="11">
        <v>13</v>
      </c>
      <c r="K15" s="11"/>
      <c r="L15" s="10"/>
      <c r="M15" s="11"/>
      <c r="N15" s="10"/>
    </row>
    <row r="16" spans="6:14" ht="19.5" thickBot="1" x14ac:dyDescent="0.3">
      <c r="F16" s="3" t="s">
        <v>10</v>
      </c>
      <c r="G16" s="10">
        <v>9</v>
      </c>
      <c r="H16" s="10">
        <v>60.616</v>
      </c>
      <c r="I16" s="10">
        <v>34.625999999999998</v>
      </c>
      <c r="J16" s="10">
        <v>12</v>
      </c>
      <c r="K16" s="10"/>
      <c r="L16" s="10"/>
      <c r="M16" s="10"/>
      <c r="N16" s="10"/>
    </row>
    <row r="17" spans="6:14" ht="19.5" thickBot="1" x14ac:dyDescent="0.3">
      <c r="F17" s="4" t="s">
        <v>63</v>
      </c>
      <c r="G17" s="11">
        <v>18</v>
      </c>
      <c r="H17" s="11">
        <v>182.46</v>
      </c>
      <c r="I17" s="11">
        <v>0</v>
      </c>
      <c r="J17" s="11">
        <v>0</v>
      </c>
      <c r="K17" s="11"/>
      <c r="L17" s="11"/>
      <c r="M17" s="11"/>
      <c r="N17" s="11"/>
    </row>
    <row r="18" spans="6:14" ht="19.5" thickBot="1" x14ac:dyDescent="0.3">
      <c r="F18" s="24" t="s">
        <v>12</v>
      </c>
      <c r="G18" s="10">
        <v>18</v>
      </c>
      <c r="H18" s="10">
        <v>154.11799999999999</v>
      </c>
      <c r="I18" s="10">
        <v>118.11799999999999</v>
      </c>
      <c r="J18" s="10">
        <v>29.16</v>
      </c>
      <c r="K18" s="10"/>
      <c r="L18" s="10"/>
      <c r="M18" s="10"/>
      <c r="N18" s="10"/>
    </row>
    <row r="19" spans="6:14" ht="19.5" thickBot="1" x14ac:dyDescent="0.3">
      <c r="F19" s="25" t="s">
        <v>13</v>
      </c>
      <c r="G19" s="35">
        <v>40</v>
      </c>
      <c r="H19" s="11">
        <v>125.374</v>
      </c>
      <c r="I19" s="11">
        <v>41.158000000000001</v>
      </c>
      <c r="J19" s="11" t="s">
        <v>253</v>
      </c>
      <c r="K19" s="11"/>
      <c r="L19" s="10"/>
      <c r="M19" s="11"/>
      <c r="N19" s="10"/>
    </row>
    <row r="20" spans="6:14" ht="19.5" thickBot="1" x14ac:dyDescent="0.3">
      <c r="F20" s="58" t="s">
        <v>15</v>
      </c>
      <c r="G20" s="10">
        <v>15</v>
      </c>
      <c r="H20" s="11">
        <v>261.56299999999999</v>
      </c>
      <c r="I20" s="11">
        <v>201.56299999999999</v>
      </c>
      <c r="J20" s="11">
        <v>45</v>
      </c>
      <c r="K20" s="10"/>
      <c r="L20" s="10"/>
      <c r="M20" s="10"/>
      <c r="N20" s="10"/>
    </row>
    <row r="21" spans="6:14" ht="19.5" thickBot="1" x14ac:dyDescent="0.3">
      <c r="F21" s="59" t="s">
        <v>16</v>
      </c>
      <c r="G21" s="11">
        <v>3</v>
      </c>
      <c r="H21" s="11">
        <v>59.6</v>
      </c>
      <c r="I21" s="11">
        <v>57.6</v>
      </c>
      <c r="J21" s="11"/>
      <c r="K21" s="11"/>
      <c r="L21" s="10"/>
      <c r="M21" s="11"/>
      <c r="N21" s="10"/>
    </row>
  </sheetData>
  <mergeCells count="2">
    <mergeCell ref="F5:H5"/>
    <mergeCell ref="K8:L8"/>
  </mergeCells>
  <pageMargins left="0.7" right="0.7" top="0.75" bottom="0.75" header="0.3" footer="0.3"/>
  <legacyDrawing r:id="rId1"/>
</worksheet>
</file>

<file path=xl/worksheets/sheet1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N21"/>
  <sheetViews>
    <sheetView topLeftCell="A4" workbookViewId="0">
      <selection activeCell="H15" sqref="H15"/>
    </sheetView>
  </sheetViews>
  <sheetFormatPr baseColWidth="10" defaultRowHeight="15" x14ac:dyDescent="0.25"/>
  <cols>
    <col min="6" max="6" width="14.140625" customWidth="1"/>
    <col min="7" max="7" width="13.140625" customWidth="1"/>
  </cols>
  <sheetData>
    <row r="2" spans="6:14" ht="23.25" x14ac:dyDescent="0.35">
      <c r="F2" s="42" t="s">
        <v>252</v>
      </c>
      <c r="G2" s="42"/>
      <c r="H2" s="42"/>
    </row>
    <row r="5" spans="6:14" ht="23.25" x14ac:dyDescent="0.35">
      <c r="F5" s="253" t="s">
        <v>254</v>
      </c>
      <c r="G5" s="253"/>
      <c r="H5" s="253"/>
    </row>
    <row r="7" spans="6:14" ht="15.75" thickBot="1" x14ac:dyDescent="0.3"/>
    <row r="8" spans="6:14" ht="94.5" thickBot="1" x14ac:dyDescent="0.3">
      <c r="F8" s="16" t="s">
        <v>0</v>
      </c>
      <c r="G8" s="2" t="s">
        <v>1</v>
      </c>
      <c r="H8" s="2" t="s">
        <v>66</v>
      </c>
      <c r="I8" s="2" t="s">
        <v>64</v>
      </c>
      <c r="J8" s="31" t="s">
        <v>65</v>
      </c>
      <c r="K8" s="261" t="s">
        <v>174</v>
      </c>
      <c r="L8" s="261"/>
      <c r="M8" s="63" t="s">
        <v>175</v>
      </c>
      <c r="N8" s="63" t="s">
        <v>179</v>
      </c>
    </row>
    <row r="9" spans="6:14" ht="38.25" thickTop="1" x14ac:dyDescent="0.25">
      <c r="F9" s="28"/>
      <c r="G9" s="29"/>
      <c r="H9" s="29"/>
      <c r="I9" s="29"/>
      <c r="J9" s="32"/>
      <c r="K9" s="63" t="s">
        <v>177</v>
      </c>
      <c r="L9" s="63" t="s">
        <v>178</v>
      </c>
      <c r="M9" s="63"/>
      <c r="N9" s="34"/>
    </row>
    <row r="10" spans="6:14" ht="19.5" thickBot="1" x14ac:dyDescent="0.3">
      <c r="F10" s="58" t="s">
        <v>5</v>
      </c>
      <c r="G10" s="36">
        <v>80</v>
      </c>
      <c r="H10" s="10"/>
      <c r="I10" s="10">
        <v>380</v>
      </c>
      <c r="J10" s="10">
        <v>21</v>
      </c>
      <c r="K10" s="10"/>
      <c r="L10" s="10"/>
      <c r="M10" s="10"/>
      <c r="N10" s="10"/>
    </row>
    <row r="11" spans="6:14" ht="38.25" thickBot="1" x14ac:dyDescent="0.3">
      <c r="F11" s="65" t="s">
        <v>202</v>
      </c>
      <c r="G11" s="11">
        <v>80</v>
      </c>
      <c r="H11" s="11"/>
      <c r="I11" s="17"/>
      <c r="J11" s="11"/>
      <c r="K11" s="11"/>
      <c r="L11" s="10"/>
      <c r="M11" s="11"/>
      <c r="N11" s="10"/>
    </row>
    <row r="12" spans="6:14" ht="38.25" thickBot="1" x14ac:dyDescent="0.3">
      <c r="F12" s="57" t="s">
        <v>197</v>
      </c>
      <c r="G12" s="11">
        <v>80</v>
      </c>
      <c r="H12" s="11"/>
      <c r="I12" s="17"/>
      <c r="J12" s="11"/>
      <c r="K12" s="11"/>
      <c r="L12" s="10"/>
      <c r="M12" s="11"/>
      <c r="N12" s="10"/>
    </row>
    <row r="13" spans="6:14" ht="19.5" thickBot="1" x14ac:dyDescent="0.3">
      <c r="F13" s="58" t="s">
        <v>7</v>
      </c>
      <c r="G13" s="11">
        <v>12</v>
      </c>
      <c r="H13" s="11"/>
      <c r="I13" s="11"/>
      <c r="J13" s="11"/>
      <c r="K13" s="11"/>
      <c r="L13" s="10"/>
      <c r="M13" s="11"/>
      <c r="N13" s="10"/>
    </row>
    <row r="14" spans="6:14" ht="19.5" thickBot="1" x14ac:dyDescent="0.3">
      <c r="F14" s="58" t="s">
        <v>205</v>
      </c>
      <c r="G14" s="11">
        <v>12</v>
      </c>
      <c r="H14" s="11"/>
      <c r="I14" s="11"/>
      <c r="J14" s="11"/>
      <c r="K14" s="10" t="s">
        <v>221</v>
      </c>
      <c r="L14" s="10"/>
      <c r="M14" s="10"/>
      <c r="N14" s="10"/>
    </row>
    <row r="15" spans="6:14" ht="19.5" thickBot="1" x14ac:dyDescent="0.3">
      <c r="F15" s="56" t="s">
        <v>8</v>
      </c>
      <c r="G15" s="38">
        <v>7.6</v>
      </c>
      <c r="H15" s="11">
        <v>32.593000000000004</v>
      </c>
      <c r="I15" s="11">
        <v>17.593</v>
      </c>
      <c r="J15" s="11">
        <v>9</v>
      </c>
      <c r="K15" s="11"/>
      <c r="L15" s="10"/>
      <c r="M15" s="11"/>
      <c r="N15" s="10"/>
    </row>
    <row r="16" spans="6:14" ht="19.5" thickBot="1" x14ac:dyDescent="0.3">
      <c r="F16" s="3" t="s">
        <v>10</v>
      </c>
      <c r="G16" s="10">
        <v>9</v>
      </c>
      <c r="H16" s="10"/>
      <c r="I16" s="10"/>
      <c r="J16" s="10"/>
      <c r="K16" s="10"/>
      <c r="L16" s="10"/>
      <c r="M16" s="10"/>
      <c r="N16" s="10"/>
    </row>
    <row r="17" spans="6:14" ht="19.5" thickBot="1" x14ac:dyDescent="0.3">
      <c r="F17" s="4" t="s">
        <v>63</v>
      </c>
      <c r="G17" s="11">
        <v>18</v>
      </c>
      <c r="H17" s="11">
        <v>182.46</v>
      </c>
      <c r="I17" s="11">
        <v>0</v>
      </c>
      <c r="J17" s="11">
        <v>0</v>
      </c>
      <c r="K17" s="11"/>
      <c r="L17" s="11"/>
      <c r="M17" s="11"/>
      <c r="N17" s="11"/>
    </row>
    <row r="18" spans="6:14" ht="19.5" thickBot="1" x14ac:dyDescent="0.3">
      <c r="F18" s="24" t="s">
        <v>12</v>
      </c>
      <c r="G18" s="10">
        <v>18</v>
      </c>
      <c r="H18" s="10"/>
      <c r="I18" s="10"/>
      <c r="J18" s="10"/>
      <c r="K18" s="10"/>
      <c r="L18" s="10"/>
      <c r="M18" s="10"/>
      <c r="N18" s="10"/>
    </row>
    <row r="19" spans="6:14" ht="19.5" thickBot="1" x14ac:dyDescent="0.3">
      <c r="F19" s="25" t="s">
        <v>13</v>
      </c>
      <c r="G19" s="35">
        <v>40</v>
      </c>
      <c r="H19" s="11">
        <v>105.14100000000001</v>
      </c>
      <c r="I19" s="11">
        <v>31.411000000000001</v>
      </c>
      <c r="J19" s="11" t="s">
        <v>255</v>
      </c>
      <c r="K19" s="11"/>
      <c r="L19" s="10"/>
      <c r="M19" s="11"/>
      <c r="N19" s="10"/>
    </row>
    <row r="20" spans="6:14" ht="19.5" thickBot="1" x14ac:dyDescent="0.3">
      <c r="F20" s="58" t="s">
        <v>15</v>
      </c>
      <c r="G20" s="10">
        <v>15</v>
      </c>
      <c r="H20" s="11"/>
      <c r="I20" s="11"/>
      <c r="J20" s="11"/>
      <c r="K20" s="10"/>
      <c r="L20" s="10"/>
      <c r="M20" s="10"/>
      <c r="N20" s="10"/>
    </row>
    <row r="21" spans="6:14" ht="19.5" thickBot="1" x14ac:dyDescent="0.3">
      <c r="F21" s="59" t="s">
        <v>16</v>
      </c>
      <c r="G21" s="11">
        <v>3</v>
      </c>
      <c r="H21" s="11"/>
      <c r="I21" s="11"/>
      <c r="J21" s="11"/>
      <c r="K21" s="11"/>
      <c r="L21" s="10"/>
      <c r="M21" s="11"/>
      <c r="N21" s="10"/>
    </row>
  </sheetData>
  <mergeCells count="2">
    <mergeCell ref="F5:H5"/>
    <mergeCell ref="K8:L8"/>
  </mergeCells>
  <pageMargins left="0.7" right="0.7" top="0.75" bottom="0.75" header="0.3" footer="0.3"/>
  <legacyDrawing r:id="rId1"/>
</worksheet>
</file>

<file path=xl/worksheets/sheet1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N21"/>
  <sheetViews>
    <sheetView topLeftCell="A7" workbookViewId="0">
      <selection activeCell="J10" sqref="J10"/>
    </sheetView>
  </sheetViews>
  <sheetFormatPr baseColWidth="10" defaultRowHeight="15" x14ac:dyDescent="0.25"/>
  <cols>
    <col min="6" max="6" width="14.140625" customWidth="1"/>
    <col min="7" max="7" width="13.140625" customWidth="1"/>
  </cols>
  <sheetData>
    <row r="2" spans="6:14" ht="23.25" x14ac:dyDescent="0.35">
      <c r="F2" s="42" t="s">
        <v>252</v>
      </c>
      <c r="G2" s="42"/>
      <c r="H2" s="42"/>
    </row>
    <row r="5" spans="6:14" ht="23.25" x14ac:dyDescent="0.35">
      <c r="F5" s="253" t="s">
        <v>254</v>
      </c>
      <c r="G5" s="253"/>
      <c r="H5" s="253"/>
    </row>
    <row r="7" spans="6:14" ht="15.75" thickBot="1" x14ac:dyDescent="0.3"/>
    <row r="8" spans="6:14" ht="94.5" thickBot="1" x14ac:dyDescent="0.3">
      <c r="F8" s="16" t="s">
        <v>0</v>
      </c>
      <c r="G8" s="2" t="s">
        <v>1</v>
      </c>
      <c r="H8" s="2" t="s">
        <v>66</v>
      </c>
      <c r="I8" s="2" t="s">
        <v>64</v>
      </c>
      <c r="J8" s="31" t="s">
        <v>65</v>
      </c>
      <c r="K8" s="261" t="s">
        <v>174</v>
      </c>
      <c r="L8" s="261"/>
      <c r="M8" s="63" t="s">
        <v>175</v>
      </c>
      <c r="N8" s="63" t="s">
        <v>179</v>
      </c>
    </row>
    <row r="9" spans="6:14" ht="38.25" thickTop="1" x14ac:dyDescent="0.25">
      <c r="F9" s="28"/>
      <c r="G9" s="29"/>
      <c r="H9" s="29"/>
      <c r="I9" s="29"/>
      <c r="J9" s="32"/>
      <c r="K9" s="63" t="s">
        <v>177</v>
      </c>
      <c r="L9" s="63" t="s">
        <v>178</v>
      </c>
      <c r="M9" s="63"/>
      <c r="N9" s="34"/>
    </row>
    <row r="10" spans="6:14" ht="19.5" thickBot="1" x14ac:dyDescent="0.3">
      <c r="F10" s="58" t="s">
        <v>5</v>
      </c>
      <c r="G10" s="36">
        <v>80</v>
      </c>
      <c r="H10" s="10">
        <v>1600</v>
      </c>
      <c r="I10" s="10">
        <v>375</v>
      </c>
      <c r="J10" s="10">
        <v>20</v>
      </c>
      <c r="K10" s="10"/>
      <c r="L10" s="10"/>
      <c r="M10" s="10"/>
      <c r="N10" s="10"/>
    </row>
    <row r="11" spans="6:14" ht="38.25" thickBot="1" x14ac:dyDescent="0.3">
      <c r="F11" s="65" t="s">
        <v>202</v>
      </c>
      <c r="G11" s="11">
        <v>80</v>
      </c>
      <c r="H11" s="11"/>
      <c r="I11" s="17"/>
      <c r="J11" s="11"/>
      <c r="K11" s="11"/>
      <c r="L11" s="10"/>
      <c r="M11" s="11"/>
      <c r="N11" s="10"/>
    </row>
    <row r="12" spans="6:14" ht="38.25" thickBot="1" x14ac:dyDescent="0.3">
      <c r="F12" s="57" t="s">
        <v>197</v>
      </c>
      <c r="G12" s="11">
        <v>80</v>
      </c>
      <c r="H12" s="11"/>
      <c r="I12" s="17"/>
      <c r="J12" s="11"/>
      <c r="K12" s="11"/>
      <c r="L12" s="10"/>
      <c r="M12" s="11"/>
      <c r="N12" s="10"/>
    </row>
    <row r="13" spans="6:14" ht="19.5" thickBot="1" x14ac:dyDescent="0.3">
      <c r="F13" s="58" t="s">
        <v>7</v>
      </c>
      <c r="G13" s="11">
        <v>12</v>
      </c>
      <c r="H13" s="11">
        <v>256.10199999999998</v>
      </c>
      <c r="I13" s="11">
        <v>61.101999999999997</v>
      </c>
      <c r="J13" s="11">
        <v>19</v>
      </c>
      <c r="K13" s="11"/>
      <c r="L13" s="10"/>
      <c r="M13" s="11"/>
      <c r="N13" s="10"/>
    </row>
    <row r="14" spans="6:14" ht="19.5" thickBot="1" x14ac:dyDescent="0.3">
      <c r="F14" s="58" t="s">
        <v>205</v>
      </c>
      <c r="G14" s="11">
        <v>12</v>
      </c>
      <c r="H14" s="11">
        <v>155.19499999999999</v>
      </c>
      <c r="I14" s="11">
        <v>130.19499999999999</v>
      </c>
      <c r="J14" s="11">
        <v>41</v>
      </c>
      <c r="K14" s="10" t="s">
        <v>221</v>
      </c>
      <c r="L14" s="10"/>
      <c r="M14" s="10"/>
      <c r="N14" s="10"/>
    </row>
    <row r="15" spans="6:14" ht="19.5" thickBot="1" x14ac:dyDescent="0.3">
      <c r="F15" s="56" t="s">
        <v>8</v>
      </c>
      <c r="G15" s="38">
        <v>7.6</v>
      </c>
      <c r="H15" s="11">
        <v>39.039000000000001</v>
      </c>
      <c r="I15" s="11">
        <v>23</v>
      </c>
      <c r="J15" s="11">
        <v>13</v>
      </c>
      <c r="K15" s="11"/>
      <c r="L15" s="10"/>
      <c r="M15" s="11"/>
      <c r="N15" s="10"/>
    </row>
    <row r="16" spans="6:14" ht="19.5" thickBot="1" x14ac:dyDescent="0.3">
      <c r="F16" s="3" t="s">
        <v>10</v>
      </c>
      <c r="G16" s="10">
        <v>9</v>
      </c>
      <c r="H16" s="10">
        <v>52.06</v>
      </c>
      <c r="I16" s="10">
        <v>26.07</v>
      </c>
      <c r="J16" s="10">
        <v>9.6</v>
      </c>
      <c r="K16" s="10"/>
      <c r="L16" s="10"/>
      <c r="M16" s="10"/>
      <c r="N16" s="10"/>
    </row>
    <row r="17" spans="6:14" ht="19.5" thickBot="1" x14ac:dyDescent="0.3">
      <c r="F17" s="4" t="s">
        <v>63</v>
      </c>
      <c r="G17" s="11">
        <v>18</v>
      </c>
      <c r="H17" s="11">
        <v>218.7</v>
      </c>
      <c r="I17" s="11">
        <v>49.7</v>
      </c>
      <c r="J17" s="11">
        <v>10</v>
      </c>
      <c r="K17" s="11"/>
      <c r="L17" s="11"/>
      <c r="M17" s="11"/>
      <c r="N17" s="11"/>
    </row>
    <row r="18" spans="6:14" ht="19.5" thickBot="1" x14ac:dyDescent="0.3">
      <c r="F18" s="24" t="s">
        <v>12</v>
      </c>
      <c r="G18" s="10">
        <v>18</v>
      </c>
      <c r="H18" s="10">
        <v>154.11000000000001</v>
      </c>
      <c r="I18" s="10">
        <v>118.11</v>
      </c>
      <c r="J18" s="10">
        <v>29</v>
      </c>
      <c r="K18" s="10"/>
      <c r="L18" s="10"/>
      <c r="M18" s="10"/>
      <c r="N18" s="10"/>
    </row>
    <row r="19" spans="6:14" ht="19.5" thickBot="1" x14ac:dyDescent="0.3">
      <c r="F19" s="25" t="s">
        <v>13</v>
      </c>
      <c r="G19" s="35">
        <v>40</v>
      </c>
      <c r="H19" s="11">
        <v>105.14100000000001</v>
      </c>
      <c r="I19" s="11">
        <v>31.411000000000001</v>
      </c>
      <c r="J19" s="11" t="s">
        <v>256</v>
      </c>
      <c r="K19" s="11"/>
      <c r="L19" s="10"/>
      <c r="M19" s="11"/>
      <c r="N19" s="10"/>
    </row>
    <row r="20" spans="6:14" ht="19.5" thickBot="1" x14ac:dyDescent="0.3">
      <c r="F20" s="58" t="s">
        <v>15</v>
      </c>
      <c r="G20" s="10">
        <v>15</v>
      </c>
      <c r="H20" s="11">
        <v>233.809</v>
      </c>
      <c r="I20" s="11">
        <v>173.809</v>
      </c>
      <c r="J20" s="11">
        <v>36</v>
      </c>
      <c r="K20" s="10"/>
      <c r="L20" s="10"/>
      <c r="M20" s="10"/>
      <c r="N20" s="10"/>
    </row>
    <row r="21" spans="6:14" ht="19.5" thickBot="1" x14ac:dyDescent="0.3">
      <c r="F21" s="59" t="s">
        <v>16</v>
      </c>
      <c r="G21" s="11">
        <v>3</v>
      </c>
      <c r="H21" s="11"/>
      <c r="I21" s="11">
        <v>47.9</v>
      </c>
      <c r="J21" s="11">
        <v>23.95</v>
      </c>
      <c r="K21" s="11"/>
      <c r="L21" s="10"/>
      <c r="M21" s="11"/>
      <c r="N21" s="10"/>
    </row>
  </sheetData>
  <mergeCells count="2">
    <mergeCell ref="F5:H5"/>
    <mergeCell ref="K8:L8"/>
  </mergeCells>
  <pageMargins left="0.7" right="0.7" top="0.75" bottom="0.75" header="0.3" footer="0.3"/>
  <legacyDrawing r:id="rId1"/>
</worksheet>
</file>

<file path=xl/worksheets/sheet1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N21"/>
  <sheetViews>
    <sheetView workbookViewId="0">
      <selection activeCell="H18" sqref="H18:J18"/>
    </sheetView>
  </sheetViews>
  <sheetFormatPr baseColWidth="10" defaultRowHeight="15" x14ac:dyDescent="0.25"/>
  <cols>
    <col min="6" max="6" width="14.140625" customWidth="1"/>
    <col min="7" max="7" width="13.140625" customWidth="1"/>
  </cols>
  <sheetData>
    <row r="2" spans="6:14" ht="23.25" x14ac:dyDescent="0.35">
      <c r="F2" s="42" t="s">
        <v>258</v>
      </c>
      <c r="G2" s="42"/>
      <c r="H2" s="42"/>
    </row>
    <row r="5" spans="6:14" ht="23.25" x14ac:dyDescent="0.35">
      <c r="F5" s="253" t="s">
        <v>74</v>
      </c>
      <c r="G5" s="253"/>
      <c r="H5" s="253"/>
    </row>
    <row r="7" spans="6:14" ht="15.75" thickBot="1" x14ac:dyDescent="0.3"/>
    <row r="8" spans="6:14" ht="94.5" thickBot="1" x14ac:dyDescent="0.3">
      <c r="F8" s="16" t="s">
        <v>0</v>
      </c>
      <c r="G8" s="2" t="s">
        <v>1</v>
      </c>
      <c r="H8" s="2" t="s">
        <v>66</v>
      </c>
      <c r="I8" s="2" t="s">
        <v>64</v>
      </c>
      <c r="J8" s="31" t="s">
        <v>65</v>
      </c>
      <c r="K8" s="261" t="s">
        <v>174</v>
      </c>
      <c r="L8" s="261"/>
      <c r="M8" s="63" t="s">
        <v>175</v>
      </c>
      <c r="N8" s="63" t="s">
        <v>179</v>
      </c>
    </row>
    <row r="9" spans="6:14" ht="38.25" thickTop="1" x14ac:dyDescent="0.25">
      <c r="F9" s="28"/>
      <c r="G9" s="29"/>
      <c r="H9" s="29"/>
      <c r="I9" s="29"/>
      <c r="J9" s="32"/>
      <c r="K9" s="63" t="s">
        <v>177</v>
      </c>
      <c r="L9" s="63" t="s">
        <v>178</v>
      </c>
      <c r="M9" s="63"/>
      <c r="N9" s="34"/>
    </row>
    <row r="10" spans="6:14" ht="19.5" thickBot="1" x14ac:dyDescent="0.3">
      <c r="F10" s="58" t="s">
        <v>5</v>
      </c>
      <c r="G10" s="36">
        <v>80</v>
      </c>
      <c r="H10" s="10">
        <v>1620</v>
      </c>
      <c r="I10" s="10">
        <v>370</v>
      </c>
      <c r="J10" s="10">
        <v>19</v>
      </c>
      <c r="K10" s="10"/>
      <c r="L10" s="10"/>
      <c r="M10" s="10"/>
      <c r="N10" s="10"/>
    </row>
    <row r="11" spans="6:14" ht="38.25" thickBot="1" x14ac:dyDescent="0.3">
      <c r="F11" s="65" t="s">
        <v>202</v>
      </c>
      <c r="G11" s="11">
        <v>80</v>
      </c>
      <c r="H11" s="11">
        <v>1561</v>
      </c>
      <c r="I11" s="17">
        <v>861</v>
      </c>
      <c r="J11" s="11"/>
      <c r="K11" s="11"/>
      <c r="L11" s="10"/>
      <c r="M11" s="11"/>
      <c r="N11" s="10"/>
    </row>
    <row r="12" spans="6:14" ht="38.25" thickBot="1" x14ac:dyDescent="0.3">
      <c r="F12" s="57" t="s">
        <v>197</v>
      </c>
      <c r="G12" s="11">
        <v>80</v>
      </c>
      <c r="H12" s="11">
        <v>105</v>
      </c>
      <c r="I12" s="17"/>
      <c r="J12" s="11"/>
      <c r="K12" s="11"/>
      <c r="L12" s="10"/>
      <c r="M12" s="11"/>
      <c r="N12" s="10"/>
    </row>
    <row r="13" spans="6:14" ht="19.5" thickBot="1" x14ac:dyDescent="0.3">
      <c r="F13" s="58" t="s">
        <v>7</v>
      </c>
      <c r="G13" s="11">
        <v>12</v>
      </c>
      <c r="H13" s="11">
        <v>274.38</v>
      </c>
      <c r="I13" s="11">
        <v>84.38</v>
      </c>
      <c r="J13" s="11">
        <v>27</v>
      </c>
      <c r="K13" s="11"/>
      <c r="L13" s="10"/>
      <c r="M13" s="11"/>
      <c r="N13" s="10"/>
    </row>
    <row r="14" spans="6:14" ht="19.5" thickBot="1" x14ac:dyDescent="0.3">
      <c r="F14" s="58" t="s">
        <v>205</v>
      </c>
      <c r="G14" s="11">
        <v>12</v>
      </c>
      <c r="H14" s="11">
        <v>152.69200000000001</v>
      </c>
      <c r="I14" s="11">
        <v>127.69199999999999</v>
      </c>
      <c r="J14" s="11" t="s">
        <v>257</v>
      </c>
      <c r="K14" s="10" t="s">
        <v>221</v>
      </c>
      <c r="L14" s="10"/>
      <c r="M14" s="10"/>
      <c r="N14" s="10"/>
    </row>
    <row r="15" spans="6:14" ht="19.5" thickBot="1" x14ac:dyDescent="0.3">
      <c r="F15" s="56" t="s">
        <v>8</v>
      </c>
      <c r="G15" s="38">
        <v>7.6</v>
      </c>
      <c r="H15" s="11"/>
      <c r="I15" s="11"/>
      <c r="J15" s="11"/>
      <c r="K15" s="11"/>
      <c r="L15" s="10"/>
      <c r="M15" s="11"/>
      <c r="N15" s="10"/>
    </row>
    <row r="16" spans="6:14" ht="19.5" thickBot="1" x14ac:dyDescent="0.3">
      <c r="F16" s="3" t="s">
        <v>10</v>
      </c>
      <c r="G16" s="10">
        <v>9</v>
      </c>
      <c r="H16" s="10">
        <v>44.906999999999996</v>
      </c>
      <c r="I16" s="10">
        <v>18.917000000000002</v>
      </c>
      <c r="J16" s="10">
        <v>7</v>
      </c>
      <c r="K16" s="10"/>
      <c r="L16" s="10"/>
      <c r="M16" s="10"/>
      <c r="N16" s="10"/>
    </row>
    <row r="17" spans="6:14" ht="19.5" thickBot="1" x14ac:dyDescent="0.3">
      <c r="F17" s="4" t="s">
        <v>63</v>
      </c>
      <c r="G17" s="11">
        <v>18</v>
      </c>
      <c r="H17" s="11">
        <v>251.99</v>
      </c>
      <c r="I17" s="11">
        <v>76.989999999999995</v>
      </c>
      <c r="J17" s="11">
        <v>19.010000000000002</v>
      </c>
      <c r="K17" s="11"/>
      <c r="L17" s="11"/>
      <c r="M17" s="11"/>
      <c r="N17" s="11"/>
    </row>
    <row r="18" spans="6:14" ht="19.5" thickBot="1" x14ac:dyDescent="0.3">
      <c r="F18" s="24" t="s">
        <v>12</v>
      </c>
      <c r="G18" s="10">
        <v>18</v>
      </c>
      <c r="H18" s="10">
        <v>154.11799999999999</v>
      </c>
      <c r="I18" s="10">
        <v>118.11799999999999</v>
      </c>
      <c r="J18" s="10">
        <v>29.16</v>
      </c>
      <c r="K18" s="10"/>
      <c r="L18" s="10"/>
      <c r="M18" s="10"/>
      <c r="N18" s="10"/>
    </row>
    <row r="19" spans="6:14" ht="19.5" thickBot="1" x14ac:dyDescent="0.3">
      <c r="F19" s="25" t="s">
        <v>13</v>
      </c>
      <c r="G19" s="35">
        <v>40</v>
      </c>
      <c r="H19" s="11">
        <v>93.11</v>
      </c>
      <c r="I19" s="11">
        <v>19.38</v>
      </c>
      <c r="J19" s="11" t="s">
        <v>259</v>
      </c>
      <c r="K19" s="11"/>
      <c r="L19" s="10"/>
      <c r="M19" s="11"/>
      <c r="N19" s="10"/>
    </row>
    <row r="20" spans="6:14" ht="19.5" thickBot="1" x14ac:dyDescent="0.3">
      <c r="F20" s="58" t="s">
        <v>15</v>
      </c>
      <c r="G20" s="10">
        <v>15</v>
      </c>
      <c r="H20" s="11">
        <v>223</v>
      </c>
      <c r="I20" s="11">
        <v>163</v>
      </c>
      <c r="J20" s="11">
        <v>34</v>
      </c>
      <c r="K20" s="10"/>
      <c r="L20" s="10"/>
      <c r="M20" s="10"/>
      <c r="N20" s="10"/>
    </row>
    <row r="21" spans="6:14" ht="19.5" thickBot="1" x14ac:dyDescent="0.3">
      <c r="F21" s="59" t="s">
        <v>16</v>
      </c>
      <c r="G21" s="11">
        <v>3</v>
      </c>
      <c r="H21" s="11">
        <v>42</v>
      </c>
      <c r="I21" s="11">
        <v>40</v>
      </c>
      <c r="J21" s="11">
        <v>20</v>
      </c>
      <c r="K21" s="11"/>
      <c r="L21" s="10"/>
      <c r="M21" s="11"/>
      <c r="N21" s="10"/>
    </row>
  </sheetData>
  <mergeCells count="2">
    <mergeCell ref="F5:H5"/>
    <mergeCell ref="K8:L8"/>
  </mergeCells>
  <pageMargins left="0.7" right="0.7" top="0.75" bottom="0.75" header="0.3" footer="0.3"/>
  <legacyDrawing r:id="rId1"/>
</worksheet>
</file>

<file path=xl/worksheets/sheet1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2:N21"/>
  <sheetViews>
    <sheetView topLeftCell="A7" workbookViewId="0">
      <selection activeCell="H16" sqref="H16"/>
    </sheetView>
  </sheetViews>
  <sheetFormatPr baseColWidth="10" defaultRowHeight="15" x14ac:dyDescent="0.25"/>
  <cols>
    <col min="6" max="6" width="14.140625" customWidth="1"/>
    <col min="7" max="7" width="13.140625" customWidth="1"/>
  </cols>
  <sheetData>
    <row r="2" spans="6:14" ht="23.25" x14ac:dyDescent="0.35">
      <c r="F2" s="42" t="s">
        <v>260</v>
      </c>
      <c r="G2" s="42"/>
      <c r="H2" s="42"/>
    </row>
    <row r="5" spans="6:14" ht="23.25" x14ac:dyDescent="0.35">
      <c r="F5" s="253" t="s">
        <v>74</v>
      </c>
      <c r="G5" s="253"/>
      <c r="H5" s="253"/>
    </row>
    <row r="7" spans="6:14" ht="15.75" thickBot="1" x14ac:dyDescent="0.3"/>
    <row r="8" spans="6:14" ht="94.5" thickBot="1" x14ac:dyDescent="0.3">
      <c r="F8" s="16" t="s">
        <v>0</v>
      </c>
      <c r="G8" s="2" t="s">
        <v>1</v>
      </c>
      <c r="H8" s="2" t="s">
        <v>66</v>
      </c>
      <c r="I8" s="2" t="s">
        <v>64</v>
      </c>
      <c r="J8" s="31" t="s">
        <v>65</v>
      </c>
      <c r="K8" s="261" t="s">
        <v>174</v>
      </c>
      <c r="L8" s="261"/>
      <c r="M8" s="63" t="s">
        <v>175</v>
      </c>
      <c r="N8" s="63" t="s">
        <v>179</v>
      </c>
    </row>
    <row r="9" spans="6:14" ht="38.25" thickTop="1" x14ac:dyDescent="0.25">
      <c r="F9" s="28"/>
      <c r="G9" s="29"/>
      <c r="H9" s="29"/>
      <c r="I9" s="29"/>
      <c r="J9" s="32"/>
      <c r="K9" s="63" t="s">
        <v>177</v>
      </c>
      <c r="L9" s="63" t="s">
        <v>178</v>
      </c>
      <c r="M9" s="63"/>
      <c r="N9" s="34"/>
    </row>
    <row r="10" spans="6:14" ht="19.5" thickBot="1" x14ac:dyDescent="0.3">
      <c r="F10" s="58" t="s">
        <v>5</v>
      </c>
      <c r="G10" s="36">
        <v>80</v>
      </c>
      <c r="H10" s="10">
        <v>1625</v>
      </c>
      <c r="I10" s="10">
        <v>375</v>
      </c>
      <c r="J10" s="10">
        <v>22</v>
      </c>
      <c r="K10" s="10"/>
      <c r="L10" s="10"/>
      <c r="M10" s="10"/>
      <c r="N10" s="10"/>
    </row>
    <row r="11" spans="6:14" ht="38.25" thickBot="1" x14ac:dyDescent="0.3">
      <c r="F11" s="65" t="s">
        <v>202</v>
      </c>
      <c r="G11" s="11">
        <v>80</v>
      </c>
      <c r="H11" s="11">
        <v>1854.8409999999999</v>
      </c>
      <c r="I11" s="17">
        <v>1154.8409999999999</v>
      </c>
      <c r="J11" s="11"/>
      <c r="K11" s="11"/>
      <c r="L11" s="10"/>
      <c r="M11" s="11"/>
      <c r="N11" s="10"/>
    </row>
    <row r="12" spans="6:14" ht="38.25" thickBot="1" x14ac:dyDescent="0.3">
      <c r="F12" s="57" t="s">
        <v>197</v>
      </c>
      <c r="G12" s="11">
        <v>80</v>
      </c>
      <c r="H12" s="11">
        <v>80</v>
      </c>
      <c r="I12" s="11">
        <v>105</v>
      </c>
      <c r="J12" s="11"/>
      <c r="K12" s="11"/>
      <c r="L12" s="10"/>
      <c r="M12" s="11"/>
      <c r="N12" s="10"/>
    </row>
    <row r="13" spans="6:14" ht="19.5" thickBot="1" x14ac:dyDescent="0.3">
      <c r="F13" s="58" t="s">
        <v>7</v>
      </c>
      <c r="G13" s="11">
        <v>12</v>
      </c>
      <c r="H13" s="11">
        <v>274.38</v>
      </c>
      <c r="I13" s="11">
        <v>84.38</v>
      </c>
      <c r="J13" s="11">
        <v>27</v>
      </c>
      <c r="K13" s="11"/>
      <c r="L13" s="10"/>
      <c r="M13" s="11"/>
      <c r="N13" s="10"/>
    </row>
    <row r="14" spans="6:14" ht="19.5" thickBot="1" x14ac:dyDescent="0.3">
      <c r="F14" s="58" t="s">
        <v>205</v>
      </c>
      <c r="G14" s="11">
        <v>12</v>
      </c>
      <c r="H14" s="11">
        <v>152.69200000000001</v>
      </c>
      <c r="I14" s="11">
        <v>127.69199999999999</v>
      </c>
      <c r="J14" s="11" t="s">
        <v>257</v>
      </c>
      <c r="K14" s="10" t="s">
        <v>221</v>
      </c>
      <c r="L14" s="10"/>
      <c r="M14" s="10"/>
      <c r="N14" s="10"/>
    </row>
    <row r="15" spans="6:14" ht="19.5" thickBot="1" x14ac:dyDescent="0.3">
      <c r="F15" s="56" t="s">
        <v>8</v>
      </c>
      <c r="G15" s="38">
        <v>7.6</v>
      </c>
      <c r="H15" s="11">
        <v>27.841000000000001</v>
      </c>
      <c r="I15" s="11">
        <v>12.840999999999999</v>
      </c>
      <c r="J15" s="11">
        <v>2</v>
      </c>
      <c r="K15" s="11"/>
      <c r="L15" s="10"/>
      <c r="M15" s="11"/>
      <c r="N15" s="10"/>
    </row>
    <row r="16" spans="6:14" ht="19.5" thickBot="1" x14ac:dyDescent="0.3">
      <c r="F16" s="3" t="s">
        <v>10</v>
      </c>
      <c r="G16" s="10">
        <v>10</v>
      </c>
      <c r="H16" s="10">
        <v>34.786999999999999</v>
      </c>
      <c r="I16" s="10">
        <v>8.7870000000000008</v>
      </c>
      <c r="J16" s="10">
        <v>3</v>
      </c>
      <c r="K16" s="10"/>
      <c r="L16" s="10"/>
      <c r="M16" s="10"/>
      <c r="N16" s="10"/>
    </row>
    <row r="17" spans="6:14" ht="19.5" thickBot="1" x14ac:dyDescent="0.3">
      <c r="F17" s="4" t="s">
        <v>63</v>
      </c>
      <c r="G17" s="11">
        <v>18</v>
      </c>
      <c r="H17" s="11">
        <v>286.58</v>
      </c>
      <c r="I17" s="11">
        <v>111.58</v>
      </c>
      <c r="J17" s="11">
        <v>27</v>
      </c>
      <c r="K17" s="11"/>
      <c r="L17" s="11"/>
      <c r="M17" s="11"/>
      <c r="N17" s="11"/>
    </row>
    <row r="18" spans="6:14" ht="19.5" thickBot="1" x14ac:dyDescent="0.3">
      <c r="F18" s="24" t="s">
        <v>12</v>
      </c>
      <c r="G18" s="10">
        <v>18</v>
      </c>
      <c r="H18" s="10">
        <v>154.11799999999999</v>
      </c>
      <c r="I18" s="10">
        <v>118.11799999999999</v>
      </c>
      <c r="J18" s="10">
        <v>29.16</v>
      </c>
      <c r="K18" s="10"/>
      <c r="L18" s="10"/>
      <c r="M18" s="10"/>
      <c r="N18" s="10"/>
    </row>
    <row r="19" spans="6:14" ht="19.5" thickBot="1" x14ac:dyDescent="0.3">
      <c r="F19" s="25" t="s">
        <v>13</v>
      </c>
      <c r="G19" s="35">
        <v>40</v>
      </c>
      <c r="H19" s="11">
        <v>85.48</v>
      </c>
      <c r="I19" s="11">
        <v>11.75</v>
      </c>
      <c r="J19" s="11">
        <v>0.98</v>
      </c>
      <c r="K19" s="11"/>
      <c r="L19" s="10"/>
      <c r="M19" s="11"/>
      <c r="N19" s="10"/>
    </row>
    <row r="20" spans="6:14" ht="19.5" thickBot="1" x14ac:dyDescent="0.3">
      <c r="F20" s="58" t="s">
        <v>15</v>
      </c>
      <c r="G20" s="10">
        <v>15</v>
      </c>
      <c r="H20" s="11">
        <v>213</v>
      </c>
      <c r="I20" s="11">
        <v>153</v>
      </c>
      <c r="J20" s="11">
        <v>31</v>
      </c>
      <c r="K20" s="10"/>
      <c r="L20" s="10"/>
      <c r="M20" s="10"/>
      <c r="N20" s="10"/>
    </row>
    <row r="21" spans="6:14" ht="19.5" thickBot="1" x14ac:dyDescent="0.3">
      <c r="F21" s="59" t="s">
        <v>16</v>
      </c>
      <c r="G21" s="11">
        <v>3</v>
      </c>
      <c r="H21" s="11">
        <v>33.1</v>
      </c>
      <c r="I21" s="11">
        <v>41</v>
      </c>
      <c r="J21" s="11">
        <v>16</v>
      </c>
      <c r="K21" s="11"/>
      <c r="L21" s="10"/>
      <c r="M21" s="11"/>
      <c r="N21" s="10"/>
    </row>
  </sheetData>
  <mergeCells count="2">
    <mergeCell ref="F5:H5"/>
    <mergeCell ref="K8:L8"/>
  </mergeCells>
  <pageMargins left="0.7" right="0.7" top="0.75" bottom="0.75" header="0.3" footer="0.3"/>
  <legacyDrawing r:id="rId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N21"/>
  <sheetViews>
    <sheetView topLeftCell="A4" workbookViewId="0">
      <selection activeCell="I10" sqref="I10"/>
    </sheetView>
  </sheetViews>
  <sheetFormatPr baseColWidth="10" defaultRowHeight="15" x14ac:dyDescent="0.25"/>
  <cols>
    <col min="6" max="6" width="14.140625" customWidth="1"/>
    <col min="7" max="7" width="13.140625" customWidth="1"/>
    <col min="10" max="10" width="14.85546875" bestFit="1" customWidth="1"/>
  </cols>
  <sheetData>
    <row r="2" spans="6:14" ht="23.25" x14ac:dyDescent="0.35">
      <c r="F2" s="42" t="s">
        <v>260</v>
      </c>
      <c r="G2" s="42"/>
      <c r="H2" s="42"/>
    </row>
    <row r="5" spans="6:14" ht="23.25" x14ac:dyDescent="0.35">
      <c r="F5" s="253" t="s">
        <v>74</v>
      </c>
      <c r="G5" s="253"/>
      <c r="H5" s="253"/>
    </row>
    <row r="7" spans="6:14" ht="15.75" thickBot="1" x14ac:dyDescent="0.3"/>
    <row r="8" spans="6:14" ht="94.5" thickBot="1" x14ac:dyDescent="0.3">
      <c r="F8" s="16" t="s">
        <v>0</v>
      </c>
      <c r="G8" s="2" t="s">
        <v>1</v>
      </c>
      <c r="H8" s="2" t="s">
        <v>66</v>
      </c>
      <c r="I8" s="2" t="s">
        <v>64</v>
      </c>
      <c r="J8" s="31" t="s">
        <v>65</v>
      </c>
      <c r="K8" s="261" t="s">
        <v>174</v>
      </c>
      <c r="L8" s="261"/>
      <c r="M8" s="64" t="s">
        <v>175</v>
      </c>
      <c r="N8" s="64" t="s">
        <v>179</v>
      </c>
    </row>
    <row r="9" spans="6:14" ht="38.25" thickTop="1" x14ac:dyDescent="0.25">
      <c r="F9" s="28"/>
      <c r="G9" s="29"/>
      <c r="H9" s="29"/>
      <c r="I9" s="29"/>
      <c r="J9" s="32"/>
      <c r="K9" s="64" t="s">
        <v>177</v>
      </c>
      <c r="L9" s="64" t="s">
        <v>178</v>
      </c>
      <c r="M9" s="64"/>
      <c r="N9" s="34"/>
    </row>
    <row r="10" spans="6:14" ht="19.5" thickBot="1" x14ac:dyDescent="0.3">
      <c r="F10" s="58" t="s">
        <v>5</v>
      </c>
      <c r="G10" s="36">
        <v>80</v>
      </c>
      <c r="H10" s="10"/>
      <c r="I10" s="10">
        <v>350</v>
      </c>
      <c r="J10" s="10">
        <v>18</v>
      </c>
      <c r="K10" s="10"/>
      <c r="L10" s="10"/>
      <c r="M10" s="10"/>
      <c r="N10" s="10"/>
    </row>
    <row r="11" spans="6:14" ht="38.25" thickBot="1" x14ac:dyDescent="0.3">
      <c r="F11" s="65" t="s">
        <v>202</v>
      </c>
      <c r="G11" s="11">
        <v>80</v>
      </c>
      <c r="H11" s="11">
        <v>1761</v>
      </c>
      <c r="I11" s="17">
        <v>1061</v>
      </c>
      <c r="J11" s="11">
        <f>1061/17</f>
        <v>62.411764705882355</v>
      </c>
      <c r="K11" s="11"/>
      <c r="L11" s="10"/>
      <c r="M11" s="11"/>
      <c r="N11" s="10"/>
    </row>
    <row r="12" spans="6:14" ht="38.25" thickBot="1" x14ac:dyDescent="0.3">
      <c r="F12" s="57" t="s">
        <v>197</v>
      </c>
      <c r="G12" s="11">
        <v>80</v>
      </c>
      <c r="H12" s="11"/>
      <c r="I12" s="11"/>
      <c r="J12" s="11"/>
      <c r="K12" s="11"/>
      <c r="L12" s="10"/>
      <c r="M12" s="11"/>
      <c r="N12" s="10"/>
    </row>
    <row r="13" spans="6:14" ht="19.5" thickBot="1" x14ac:dyDescent="0.3">
      <c r="F13" s="58" t="s">
        <v>7</v>
      </c>
      <c r="G13" s="11">
        <v>12</v>
      </c>
      <c r="H13" s="11">
        <v>274.38</v>
      </c>
      <c r="I13" s="11">
        <v>84.38</v>
      </c>
      <c r="J13" s="11">
        <v>27</v>
      </c>
      <c r="K13" s="11"/>
      <c r="L13" s="10"/>
      <c r="M13" s="11"/>
      <c r="N13" s="10"/>
    </row>
    <row r="14" spans="6:14" ht="19.5" thickBot="1" x14ac:dyDescent="0.3">
      <c r="F14" s="58" t="s">
        <v>205</v>
      </c>
      <c r="G14" s="11">
        <v>12</v>
      </c>
      <c r="H14" s="11">
        <v>152.69200000000001</v>
      </c>
      <c r="I14" s="11">
        <v>127.69199999999999</v>
      </c>
      <c r="J14" s="11" t="s">
        <v>257</v>
      </c>
      <c r="K14" s="10" t="s">
        <v>221</v>
      </c>
      <c r="L14" s="10"/>
      <c r="M14" s="10"/>
      <c r="N14" s="10"/>
    </row>
    <row r="15" spans="6:14" ht="19.5" thickBot="1" x14ac:dyDescent="0.3">
      <c r="F15" s="56" t="s">
        <v>8</v>
      </c>
      <c r="G15" s="38">
        <v>7.6</v>
      </c>
      <c r="H15" s="11">
        <v>27.841000000000001</v>
      </c>
      <c r="I15" s="11">
        <v>12.840999999999999</v>
      </c>
      <c r="J15" s="11">
        <v>2</v>
      </c>
      <c r="K15" s="11"/>
      <c r="L15" s="10"/>
      <c r="M15" s="11"/>
      <c r="N15" s="10"/>
    </row>
    <row r="16" spans="6:14" ht="19.5" thickBot="1" x14ac:dyDescent="0.3">
      <c r="F16" s="3" t="s">
        <v>10</v>
      </c>
      <c r="G16" s="10">
        <v>10</v>
      </c>
      <c r="H16" s="10"/>
      <c r="I16" s="10"/>
      <c r="J16" s="10"/>
      <c r="K16" s="10"/>
      <c r="L16" s="10"/>
      <c r="M16" s="10"/>
      <c r="N16" s="10"/>
    </row>
    <row r="17" spans="6:14" ht="19.5" thickBot="1" x14ac:dyDescent="0.3">
      <c r="F17" s="4" t="s">
        <v>63</v>
      </c>
      <c r="G17" s="11">
        <v>18</v>
      </c>
      <c r="H17" s="11">
        <v>268.16800000000001</v>
      </c>
      <c r="I17" s="11">
        <v>93.366</v>
      </c>
      <c r="J17" s="11">
        <v>22</v>
      </c>
      <c r="K17" s="11"/>
      <c r="L17" s="11"/>
      <c r="M17" s="11"/>
      <c r="N17" s="11"/>
    </row>
    <row r="18" spans="6:14" ht="19.5" thickBot="1" x14ac:dyDescent="0.3">
      <c r="F18" s="24" t="s">
        <v>12</v>
      </c>
      <c r="G18" s="10">
        <v>18</v>
      </c>
      <c r="H18" s="10">
        <v>154.11799999999999</v>
      </c>
      <c r="I18" s="10">
        <v>118.11799999999999</v>
      </c>
      <c r="J18" s="10">
        <v>29.16</v>
      </c>
      <c r="K18" s="10"/>
      <c r="L18" s="10"/>
      <c r="M18" s="10"/>
      <c r="N18" s="10"/>
    </row>
    <row r="19" spans="6:14" ht="19.5" thickBot="1" x14ac:dyDescent="0.3">
      <c r="F19" s="25" t="s">
        <v>13</v>
      </c>
      <c r="G19" s="35">
        <v>40</v>
      </c>
      <c r="H19" s="11">
        <v>85.48</v>
      </c>
      <c r="I19" s="11"/>
      <c r="J19" s="11"/>
      <c r="K19" s="11"/>
      <c r="L19" s="10"/>
      <c r="M19" s="11"/>
      <c r="N19" s="10"/>
    </row>
    <row r="20" spans="6:14" ht="19.5" thickBot="1" x14ac:dyDescent="0.3">
      <c r="F20" s="58" t="s">
        <v>15</v>
      </c>
      <c r="G20" s="10">
        <v>15</v>
      </c>
      <c r="H20" s="11">
        <v>205</v>
      </c>
      <c r="I20" s="11">
        <v>145</v>
      </c>
      <c r="J20" s="11">
        <v>30</v>
      </c>
      <c r="K20" s="10"/>
      <c r="L20" s="10"/>
      <c r="M20" s="10"/>
      <c r="N20" s="10"/>
    </row>
    <row r="21" spans="6:14" ht="19.5" thickBot="1" x14ac:dyDescent="0.3">
      <c r="F21" s="59" t="s">
        <v>16</v>
      </c>
      <c r="G21" s="11">
        <v>3</v>
      </c>
      <c r="H21" s="11">
        <v>33.1</v>
      </c>
      <c r="I21" s="11"/>
      <c r="J21" s="11"/>
      <c r="K21" s="11"/>
      <c r="L21" s="10"/>
      <c r="M21" s="11"/>
      <c r="N21" s="10"/>
    </row>
  </sheetData>
  <mergeCells count="2">
    <mergeCell ref="F5:H5"/>
    <mergeCell ref="K8:L8"/>
  </mergeCell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1"/>
  <sheetViews>
    <sheetView topLeftCell="A4" workbookViewId="0">
      <selection activeCell="I10" sqref="I10"/>
    </sheetView>
  </sheetViews>
  <sheetFormatPr baseColWidth="10" defaultRowHeight="15" x14ac:dyDescent="0.25"/>
  <cols>
    <col min="6" max="6" width="14.140625" customWidth="1"/>
    <col min="7" max="7" width="13.140625" customWidth="1"/>
    <col min="10" max="10" width="14.85546875" bestFit="1" customWidth="1"/>
  </cols>
  <sheetData>
    <row r="2" spans="2:14" ht="23.25" x14ac:dyDescent="0.35">
      <c r="F2" s="42" t="s">
        <v>261</v>
      </c>
      <c r="G2" s="42"/>
      <c r="H2" s="42"/>
    </row>
    <row r="5" spans="2:14" ht="23.25" x14ac:dyDescent="0.35">
      <c r="F5" s="253" t="s">
        <v>20</v>
      </c>
      <c r="G5" s="253"/>
      <c r="H5" s="253"/>
    </row>
    <row r="7" spans="2:14" ht="15.75" thickBot="1" x14ac:dyDescent="0.3"/>
    <row r="8" spans="2:14" ht="94.5" thickBot="1" x14ac:dyDescent="0.3">
      <c r="F8" s="16" t="s">
        <v>0</v>
      </c>
      <c r="G8" s="2" t="s">
        <v>1</v>
      </c>
      <c r="H8" s="2" t="s">
        <v>66</v>
      </c>
      <c r="I8" s="2" t="s">
        <v>64</v>
      </c>
      <c r="J8" s="31" t="s">
        <v>65</v>
      </c>
      <c r="K8" s="261" t="s">
        <v>174</v>
      </c>
      <c r="L8" s="261"/>
      <c r="M8" s="64" t="s">
        <v>175</v>
      </c>
      <c r="N8" s="64" t="s">
        <v>179</v>
      </c>
    </row>
    <row r="9" spans="2:14" ht="38.25" thickTop="1" x14ac:dyDescent="0.25">
      <c r="B9">
        <f>96000*0.05</f>
        <v>4800</v>
      </c>
      <c r="F9" s="28"/>
      <c r="G9" s="29"/>
      <c r="H9" s="29"/>
      <c r="I9" s="29"/>
      <c r="J9" s="32"/>
      <c r="K9" s="64" t="s">
        <v>177</v>
      </c>
      <c r="L9" s="64" t="s">
        <v>178</v>
      </c>
      <c r="M9" s="64"/>
      <c r="N9" s="34"/>
    </row>
    <row r="10" spans="2:14" ht="19.5" thickBot="1" x14ac:dyDescent="0.3">
      <c r="F10" s="58" t="s">
        <v>5</v>
      </c>
      <c r="G10" s="36">
        <v>80</v>
      </c>
      <c r="H10" s="10">
        <v>1610</v>
      </c>
      <c r="I10" s="10">
        <v>360</v>
      </c>
      <c r="J10" s="10">
        <v>20</v>
      </c>
      <c r="K10" s="10"/>
      <c r="L10" s="10"/>
      <c r="M10" s="10"/>
      <c r="N10" s="10"/>
    </row>
    <row r="11" spans="2:14" ht="38.25" thickBot="1" x14ac:dyDescent="0.3">
      <c r="F11" s="65" t="s">
        <v>202</v>
      </c>
      <c r="G11" s="11">
        <v>80</v>
      </c>
      <c r="H11" s="11"/>
      <c r="I11" s="17">
        <f>58*17</f>
        <v>986</v>
      </c>
      <c r="J11" s="11">
        <v>58</v>
      </c>
      <c r="K11" s="11"/>
      <c r="L11" s="10"/>
      <c r="M11" s="11"/>
      <c r="N11" s="10"/>
    </row>
    <row r="12" spans="2:14" ht="38.25" thickBot="1" x14ac:dyDescent="0.3">
      <c r="F12" s="57" t="s">
        <v>197</v>
      </c>
      <c r="G12" s="11">
        <v>80</v>
      </c>
      <c r="H12" s="11"/>
      <c r="I12" s="11"/>
      <c r="J12" s="11"/>
      <c r="K12" s="11"/>
      <c r="L12" s="10"/>
      <c r="M12" s="11"/>
      <c r="N12" s="10"/>
    </row>
    <row r="13" spans="2:14" ht="19.5" thickBot="1" x14ac:dyDescent="0.3">
      <c r="F13" s="58" t="s">
        <v>7</v>
      </c>
      <c r="G13" s="11">
        <v>12</v>
      </c>
      <c r="H13" s="11">
        <v>274.38</v>
      </c>
      <c r="I13" s="11">
        <v>84.38</v>
      </c>
      <c r="J13" s="11">
        <v>27</v>
      </c>
      <c r="K13" s="11"/>
      <c r="L13" s="10"/>
      <c r="M13" s="11"/>
      <c r="N13" s="10"/>
    </row>
    <row r="14" spans="2:14" ht="19.5" thickBot="1" x14ac:dyDescent="0.3">
      <c r="F14" s="58" t="s">
        <v>205</v>
      </c>
      <c r="G14" s="11">
        <v>12</v>
      </c>
      <c r="H14" s="11">
        <v>152.69200000000001</v>
      </c>
      <c r="I14" s="11">
        <v>127.69199999999999</v>
      </c>
      <c r="J14" s="11" t="s">
        <v>257</v>
      </c>
      <c r="K14" s="10" t="s">
        <v>221</v>
      </c>
      <c r="L14" s="10"/>
      <c r="M14" s="10"/>
      <c r="N14" s="10"/>
    </row>
    <row r="15" spans="2:14" ht="19.5" thickBot="1" x14ac:dyDescent="0.3">
      <c r="F15" s="56" t="s">
        <v>8</v>
      </c>
      <c r="G15" s="38">
        <v>7.6</v>
      </c>
      <c r="H15" s="11">
        <v>27.841000000000001</v>
      </c>
      <c r="I15" s="11">
        <v>12.840999999999999</v>
      </c>
      <c r="J15" s="11">
        <v>2</v>
      </c>
      <c r="K15" s="11"/>
      <c r="L15" s="10"/>
      <c r="M15" s="11"/>
      <c r="N15" s="10"/>
    </row>
    <row r="16" spans="2:14" ht="19.5" thickBot="1" x14ac:dyDescent="0.3">
      <c r="F16" s="3" t="s">
        <v>10</v>
      </c>
      <c r="G16" s="10">
        <v>10</v>
      </c>
      <c r="H16" s="10">
        <v>27.292999999999999</v>
      </c>
      <c r="I16" s="10">
        <v>1.3029999999999999</v>
      </c>
      <c r="J16" s="10" t="s">
        <v>265</v>
      </c>
      <c r="K16" s="10"/>
      <c r="L16" s="10"/>
      <c r="M16" s="10"/>
      <c r="N16" s="10"/>
    </row>
    <row r="17" spans="6:14" ht="19.5" thickBot="1" x14ac:dyDescent="0.3">
      <c r="F17" s="4" t="s">
        <v>63</v>
      </c>
      <c r="G17" s="11">
        <v>18</v>
      </c>
      <c r="H17" s="11">
        <v>249.73699999999999</v>
      </c>
      <c r="I17" s="11">
        <v>74.736999999999995</v>
      </c>
      <c r="J17" s="11" t="s">
        <v>262</v>
      </c>
      <c r="K17" s="11"/>
      <c r="L17" s="11"/>
      <c r="M17" s="11"/>
      <c r="N17" s="11"/>
    </row>
    <row r="18" spans="6:14" ht="19.5" thickBot="1" x14ac:dyDescent="0.3">
      <c r="F18" s="24" t="s">
        <v>12</v>
      </c>
      <c r="G18" s="10">
        <v>18</v>
      </c>
      <c r="H18" s="10">
        <v>154.11799999999999</v>
      </c>
      <c r="I18" s="10">
        <v>118.11799999999999</v>
      </c>
      <c r="J18" s="10" t="s">
        <v>263</v>
      </c>
      <c r="K18" s="10"/>
      <c r="L18" s="10"/>
      <c r="M18" s="10"/>
      <c r="N18" s="10"/>
    </row>
    <row r="19" spans="6:14" ht="19.5" thickBot="1" x14ac:dyDescent="0.3">
      <c r="F19" s="25" t="s">
        <v>13</v>
      </c>
      <c r="G19" s="35">
        <v>40</v>
      </c>
      <c r="H19" s="11">
        <v>82.778999999999996</v>
      </c>
      <c r="I19" s="11">
        <v>9.0489999999999995</v>
      </c>
      <c r="J19" s="11" t="s">
        <v>264</v>
      </c>
      <c r="K19" s="11"/>
      <c r="L19" s="10"/>
      <c r="M19" s="11"/>
      <c r="N19" s="10"/>
    </row>
    <row r="20" spans="6:14" ht="19.5" thickBot="1" x14ac:dyDescent="0.3">
      <c r="F20" s="58" t="s">
        <v>15</v>
      </c>
      <c r="G20" s="10">
        <v>15</v>
      </c>
      <c r="H20" s="11">
        <v>197</v>
      </c>
      <c r="I20" s="11">
        <v>137</v>
      </c>
      <c r="J20" s="11">
        <v>29</v>
      </c>
      <c r="K20" s="10"/>
      <c r="L20" s="10"/>
      <c r="M20" s="10"/>
      <c r="N20" s="10"/>
    </row>
    <row r="21" spans="6:14" ht="19.5" thickBot="1" x14ac:dyDescent="0.3">
      <c r="F21" s="59" t="s">
        <v>16</v>
      </c>
      <c r="G21" s="11">
        <v>6</v>
      </c>
      <c r="H21" s="11">
        <v>25</v>
      </c>
      <c r="I21" s="11">
        <v>22.5</v>
      </c>
      <c r="J21" s="11">
        <v>11</v>
      </c>
      <c r="K21" s="11"/>
      <c r="L21" s="10"/>
      <c r="M21" s="11"/>
      <c r="N21" s="10"/>
    </row>
  </sheetData>
  <mergeCells count="2">
    <mergeCell ref="F5:H5"/>
    <mergeCell ref="K8:L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7"/>
  <sheetViews>
    <sheetView workbookViewId="0">
      <selection activeCell="C5" sqref="C5:E5"/>
    </sheetView>
  </sheetViews>
  <sheetFormatPr baseColWidth="10" defaultRowHeight="15" x14ac:dyDescent="0.25"/>
  <cols>
    <col min="2" max="6" width="17.140625" customWidth="1"/>
  </cols>
  <sheetData>
    <row r="3" spans="1:6" ht="23.25" x14ac:dyDescent="0.35">
      <c r="C3" s="250" t="s">
        <v>41</v>
      </c>
      <c r="D3" s="250"/>
      <c r="E3" s="250"/>
    </row>
    <row r="4" spans="1:6" x14ac:dyDescent="0.25">
      <c r="B4" s="7"/>
      <c r="D4" s="8"/>
      <c r="E4" s="9"/>
    </row>
    <row r="5" spans="1:6" ht="23.25" x14ac:dyDescent="0.35">
      <c r="C5" s="253" t="s">
        <v>33</v>
      </c>
      <c r="D5" s="253"/>
      <c r="E5" s="253"/>
    </row>
    <row r="6" spans="1:6" ht="15.75" thickBot="1" x14ac:dyDescent="0.3"/>
    <row r="7" spans="1:6" ht="57.75" customHeight="1" thickBot="1" x14ac:dyDescent="0.3">
      <c r="B7" s="1" t="s">
        <v>0</v>
      </c>
      <c r="C7" s="2" t="s">
        <v>1</v>
      </c>
      <c r="D7" s="2" t="s">
        <v>2</v>
      </c>
      <c r="E7" s="2" t="s">
        <v>3</v>
      </c>
      <c r="F7" s="2" t="s">
        <v>4</v>
      </c>
    </row>
    <row r="8" spans="1:6" ht="20.25" customHeight="1" thickTop="1" thickBot="1" x14ac:dyDescent="0.3">
      <c r="A8" s="14"/>
      <c r="B8" s="3" t="s">
        <v>5</v>
      </c>
      <c r="C8" s="5">
        <v>80</v>
      </c>
      <c r="D8" s="5"/>
      <c r="E8" s="5">
        <v>119</v>
      </c>
      <c r="F8" s="5">
        <v>6</v>
      </c>
    </row>
    <row r="9" spans="1:6" ht="20.25" customHeight="1" thickBot="1" x14ac:dyDescent="0.3">
      <c r="A9" s="14"/>
      <c r="B9" s="4" t="s">
        <v>6</v>
      </c>
      <c r="C9" s="6">
        <v>80</v>
      </c>
      <c r="D9" s="6">
        <v>1271</v>
      </c>
      <c r="E9" s="6">
        <v>571</v>
      </c>
      <c r="F9" s="6">
        <v>30</v>
      </c>
    </row>
    <row r="10" spans="1:6" ht="20.25" customHeight="1" thickBot="1" x14ac:dyDescent="0.3">
      <c r="A10" s="14"/>
      <c r="B10" s="3" t="s">
        <v>7</v>
      </c>
      <c r="C10" s="5">
        <v>12</v>
      </c>
      <c r="D10" s="5"/>
      <c r="E10" s="5">
        <v>0</v>
      </c>
      <c r="F10" s="5">
        <v>0</v>
      </c>
    </row>
    <row r="11" spans="1:6" ht="20.25" customHeight="1" thickBot="1" x14ac:dyDescent="0.3">
      <c r="A11" s="14"/>
      <c r="B11" s="4" t="s">
        <v>8</v>
      </c>
      <c r="C11" s="6">
        <v>6.2</v>
      </c>
      <c r="D11" s="6"/>
      <c r="E11" s="6">
        <v>59.843000000000004</v>
      </c>
      <c r="F11" s="6">
        <v>39</v>
      </c>
    </row>
    <row r="12" spans="1:6" ht="20.25" customHeight="1" thickBot="1" x14ac:dyDescent="0.3">
      <c r="A12" s="14"/>
      <c r="B12" s="3" t="s">
        <v>10</v>
      </c>
      <c r="C12" s="5">
        <v>7.6</v>
      </c>
      <c r="D12" s="5">
        <v>182.6</v>
      </c>
      <c r="E12" s="5">
        <v>126.33</v>
      </c>
      <c r="F12" s="5">
        <v>70</v>
      </c>
    </row>
    <row r="13" spans="1:6" ht="20.25" customHeight="1" thickBot="1" x14ac:dyDescent="0.3">
      <c r="A13" s="14"/>
      <c r="B13" s="4" t="s">
        <v>11</v>
      </c>
      <c r="C13" s="248">
        <v>6</v>
      </c>
      <c r="D13" s="6">
        <v>312.90899999999999</v>
      </c>
      <c r="E13" s="6">
        <v>37.908000000000001</v>
      </c>
      <c r="F13" s="6">
        <v>26.885000000000002</v>
      </c>
    </row>
    <row r="14" spans="1:6" ht="20.25" customHeight="1" thickBot="1" x14ac:dyDescent="0.3">
      <c r="A14" s="14"/>
      <c r="B14" s="3" t="s">
        <v>12</v>
      </c>
      <c r="C14" s="249"/>
      <c r="D14" s="5">
        <v>119.70399999999999</v>
      </c>
      <c r="E14" s="5">
        <v>72.703999999999994</v>
      </c>
      <c r="F14" s="5">
        <v>56.527000000000001</v>
      </c>
    </row>
    <row r="15" spans="1:6" ht="20.25" customHeight="1" thickBot="1" x14ac:dyDescent="0.3">
      <c r="A15" s="14"/>
      <c r="B15" s="4" t="s">
        <v>13</v>
      </c>
      <c r="C15" s="6">
        <v>40</v>
      </c>
      <c r="D15" s="6">
        <v>159.35599999999999</v>
      </c>
      <c r="E15" s="6">
        <v>94.355999999999995</v>
      </c>
      <c r="F15" s="6" t="s">
        <v>42</v>
      </c>
    </row>
    <row r="16" spans="1:6" ht="20.25" customHeight="1" thickBot="1" x14ac:dyDescent="0.3">
      <c r="A16" s="14"/>
      <c r="B16" s="3" t="s">
        <v>15</v>
      </c>
      <c r="C16" s="5">
        <v>17</v>
      </c>
      <c r="D16" s="5">
        <v>295.24</v>
      </c>
      <c r="E16" s="5">
        <v>215.24</v>
      </c>
      <c r="F16" s="5">
        <v>46</v>
      </c>
    </row>
    <row r="17" spans="1:6" ht="20.25" customHeight="1" thickBot="1" x14ac:dyDescent="0.3">
      <c r="A17" s="14"/>
      <c r="B17" s="4" t="s">
        <v>16</v>
      </c>
      <c r="C17" s="6">
        <v>3</v>
      </c>
      <c r="D17" s="6"/>
      <c r="E17" s="6">
        <v>49.386000000000003</v>
      </c>
      <c r="F17" s="6">
        <v>48</v>
      </c>
    </row>
  </sheetData>
  <mergeCells count="3">
    <mergeCell ref="C3:E3"/>
    <mergeCell ref="C5:E5"/>
    <mergeCell ref="C13:C14"/>
  </mergeCell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N21"/>
  <sheetViews>
    <sheetView topLeftCell="A6" workbookViewId="0">
      <selection activeCell="J9" sqref="J9"/>
    </sheetView>
  </sheetViews>
  <sheetFormatPr baseColWidth="10" defaultRowHeight="15" x14ac:dyDescent="0.25"/>
  <cols>
    <col min="6" max="6" width="14.140625" customWidth="1"/>
    <col min="7" max="7" width="13.140625" customWidth="1"/>
    <col min="10" max="10" width="14.85546875" bestFit="1" customWidth="1"/>
  </cols>
  <sheetData>
    <row r="2" spans="6:14" ht="23.25" x14ac:dyDescent="0.35">
      <c r="F2" s="42" t="s">
        <v>266</v>
      </c>
      <c r="G2" s="42"/>
      <c r="H2" s="42"/>
    </row>
    <row r="5" spans="6:14" ht="23.25" x14ac:dyDescent="0.35">
      <c r="F5" s="253" t="s">
        <v>20</v>
      </c>
      <c r="G5" s="253"/>
      <c r="H5" s="253"/>
    </row>
    <row r="7" spans="6:14" ht="15.75" thickBot="1" x14ac:dyDescent="0.3"/>
    <row r="8" spans="6:14" ht="94.5" thickBot="1" x14ac:dyDescent="0.3">
      <c r="F8" s="16" t="s">
        <v>0</v>
      </c>
      <c r="G8" s="2" t="s">
        <v>1</v>
      </c>
      <c r="H8" s="2" t="s">
        <v>66</v>
      </c>
      <c r="I8" s="2" t="s">
        <v>64</v>
      </c>
      <c r="J8" s="31" t="s">
        <v>65</v>
      </c>
      <c r="K8" s="261" t="s">
        <v>174</v>
      </c>
      <c r="L8" s="261"/>
      <c r="M8" s="64" t="s">
        <v>175</v>
      </c>
      <c r="N8" s="64" t="s">
        <v>179</v>
      </c>
    </row>
    <row r="9" spans="6:14" ht="38.25" thickTop="1" x14ac:dyDescent="0.3">
      <c r="F9" s="28"/>
      <c r="G9" s="29"/>
      <c r="H9" s="29"/>
      <c r="I9" s="67">
        <v>125</v>
      </c>
      <c r="J9" s="68">
        <v>7</v>
      </c>
      <c r="K9" s="64" t="s">
        <v>177</v>
      </c>
      <c r="L9" s="64" t="s">
        <v>178</v>
      </c>
      <c r="M9" s="64"/>
      <c r="N9" s="34"/>
    </row>
    <row r="10" spans="6:14" ht="19.5" thickBot="1" x14ac:dyDescent="0.3">
      <c r="F10" s="58" t="s">
        <v>5</v>
      </c>
      <c r="G10" s="36">
        <v>80</v>
      </c>
      <c r="H10" s="10"/>
      <c r="I10" s="10"/>
      <c r="J10" s="10"/>
      <c r="K10" s="10"/>
      <c r="L10" s="10"/>
      <c r="M10" s="10"/>
      <c r="N10" s="10"/>
    </row>
    <row r="11" spans="6:14" ht="38.25" thickBot="1" x14ac:dyDescent="0.3">
      <c r="F11" s="65" t="s">
        <v>202</v>
      </c>
      <c r="G11" s="11">
        <v>80</v>
      </c>
      <c r="H11" s="17">
        <v>2022.2829999999999</v>
      </c>
      <c r="I11" s="17">
        <v>1322.2829999999999</v>
      </c>
      <c r="J11" s="17">
        <v>77</v>
      </c>
      <c r="K11" s="11"/>
      <c r="L11" s="10"/>
      <c r="M11" s="11"/>
      <c r="N11" s="10"/>
    </row>
    <row r="12" spans="6:14" ht="38.25" thickBot="1" x14ac:dyDescent="0.3">
      <c r="F12" s="57" t="s">
        <v>197</v>
      </c>
      <c r="G12" s="11">
        <v>80</v>
      </c>
      <c r="H12" s="11"/>
      <c r="I12" s="11"/>
      <c r="J12" s="11"/>
      <c r="K12" s="11"/>
      <c r="L12" s="10"/>
      <c r="M12" s="11"/>
      <c r="N12" s="10"/>
    </row>
    <row r="13" spans="6:14" ht="19.5" thickBot="1" x14ac:dyDescent="0.3">
      <c r="F13" s="58" t="s">
        <v>7</v>
      </c>
      <c r="G13" s="11">
        <v>12</v>
      </c>
      <c r="H13" s="11">
        <v>244.69300000000001</v>
      </c>
      <c r="I13" s="11">
        <v>49.692999999999998</v>
      </c>
      <c r="J13" s="11">
        <v>15</v>
      </c>
      <c r="K13" s="11"/>
      <c r="L13" s="10"/>
      <c r="M13" s="11"/>
      <c r="N13" s="10"/>
    </row>
    <row r="14" spans="6:14" ht="19.5" thickBot="1" x14ac:dyDescent="0.3">
      <c r="F14" s="58" t="s">
        <v>205</v>
      </c>
      <c r="G14" s="11">
        <v>12</v>
      </c>
      <c r="H14" s="11">
        <v>153.27099999999999</v>
      </c>
      <c r="I14" s="11">
        <v>128.27099999999999</v>
      </c>
      <c r="J14" s="11">
        <v>41</v>
      </c>
      <c r="K14" s="10" t="s">
        <v>221</v>
      </c>
      <c r="L14" s="10"/>
      <c r="M14" s="10"/>
      <c r="N14" s="10"/>
    </row>
    <row r="15" spans="6:14" ht="19.5" thickBot="1" x14ac:dyDescent="0.3">
      <c r="F15" s="56" t="s">
        <v>8</v>
      </c>
      <c r="G15" s="38">
        <v>7.6</v>
      </c>
      <c r="H15" s="11"/>
      <c r="I15" s="11">
        <v>22</v>
      </c>
      <c r="J15" s="11">
        <v>11</v>
      </c>
      <c r="K15" s="11"/>
      <c r="L15" s="10"/>
      <c r="M15" s="11"/>
      <c r="N15" s="10"/>
    </row>
    <row r="16" spans="6:14" ht="19.5" thickBot="1" x14ac:dyDescent="0.3">
      <c r="F16" s="3" t="s">
        <v>10</v>
      </c>
      <c r="G16" s="10">
        <v>10</v>
      </c>
      <c r="H16" s="10">
        <v>41.978999999999999</v>
      </c>
      <c r="I16" s="10">
        <v>15.989000000000001</v>
      </c>
      <c r="J16" s="10">
        <v>5.92</v>
      </c>
      <c r="K16" s="10"/>
      <c r="L16" s="10"/>
      <c r="M16" s="10"/>
      <c r="N16" s="10"/>
    </row>
    <row r="17" spans="6:14" ht="19.5" thickBot="1" x14ac:dyDescent="0.3">
      <c r="F17" s="4" t="s">
        <v>63</v>
      </c>
      <c r="G17" s="11">
        <v>18</v>
      </c>
      <c r="H17" s="11">
        <v>234.10400000000001</v>
      </c>
      <c r="I17" s="11">
        <v>59.103999999999999</v>
      </c>
      <c r="J17" s="11">
        <v>13</v>
      </c>
      <c r="K17" s="11"/>
      <c r="L17" s="11"/>
      <c r="M17" s="11"/>
      <c r="N17" s="11"/>
    </row>
    <row r="18" spans="6:14" ht="19.5" thickBot="1" x14ac:dyDescent="0.3">
      <c r="F18" s="24" t="s">
        <v>12</v>
      </c>
      <c r="G18" s="10">
        <v>18</v>
      </c>
      <c r="H18" s="10">
        <v>154.11799999999999</v>
      </c>
      <c r="I18" s="10">
        <v>118.11799999999999</v>
      </c>
      <c r="J18" s="10" t="s">
        <v>263</v>
      </c>
      <c r="K18" s="10"/>
      <c r="L18" s="10"/>
      <c r="M18" s="10"/>
      <c r="N18" s="10"/>
    </row>
    <row r="19" spans="6:14" ht="19.5" thickBot="1" x14ac:dyDescent="0.3">
      <c r="F19" s="25" t="s">
        <v>13</v>
      </c>
      <c r="G19" s="35">
        <v>40</v>
      </c>
      <c r="H19" s="11">
        <v>82.778999999999996</v>
      </c>
      <c r="I19" s="11">
        <v>9.0489999999999995</v>
      </c>
      <c r="J19" s="11" t="s">
        <v>264</v>
      </c>
      <c r="K19" s="11"/>
      <c r="L19" s="10"/>
      <c r="M19" s="11"/>
      <c r="N19" s="10"/>
    </row>
    <row r="20" spans="6:14" ht="19.5" thickBot="1" x14ac:dyDescent="0.3">
      <c r="F20" s="58" t="s">
        <v>15</v>
      </c>
      <c r="G20" s="10">
        <v>15</v>
      </c>
      <c r="H20" s="11">
        <v>189</v>
      </c>
      <c r="I20" s="11">
        <v>129</v>
      </c>
      <c r="J20" s="11">
        <v>27</v>
      </c>
      <c r="K20" s="10"/>
      <c r="L20" s="10"/>
      <c r="M20" s="10"/>
      <c r="N20" s="10"/>
    </row>
    <row r="21" spans="6:14" ht="19.5" thickBot="1" x14ac:dyDescent="0.3">
      <c r="F21" s="59" t="s">
        <v>16</v>
      </c>
      <c r="G21" s="11">
        <v>6</v>
      </c>
      <c r="H21" s="11">
        <v>19.600000000000001</v>
      </c>
      <c r="I21" s="11">
        <v>19.600000000000001</v>
      </c>
      <c r="J21" s="11">
        <v>9.8000000000000007</v>
      </c>
      <c r="K21" s="11"/>
      <c r="L21" s="10"/>
      <c r="M21" s="11"/>
      <c r="N21" s="10"/>
    </row>
  </sheetData>
  <mergeCells count="2">
    <mergeCell ref="F5:H5"/>
    <mergeCell ref="K8:L8"/>
  </mergeCell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N23"/>
  <sheetViews>
    <sheetView topLeftCell="A9" workbookViewId="0">
      <selection activeCell="E7" sqref="E7:O22"/>
    </sheetView>
  </sheetViews>
  <sheetFormatPr baseColWidth="10" defaultRowHeight="15" x14ac:dyDescent="0.25"/>
  <cols>
    <col min="6" max="6" width="14.85546875" customWidth="1"/>
  </cols>
  <sheetData>
    <row r="2" spans="6:14" ht="23.25" x14ac:dyDescent="0.35">
      <c r="G2" s="42" t="s">
        <v>267</v>
      </c>
      <c r="H2" s="42"/>
      <c r="I2" s="42"/>
    </row>
    <row r="5" spans="6:14" ht="23.25" x14ac:dyDescent="0.35">
      <c r="G5" s="253" t="s">
        <v>20</v>
      </c>
      <c r="H5" s="253"/>
      <c r="I5" s="253"/>
    </row>
    <row r="7" spans="6:14" ht="15.75" thickBot="1" x14ac:dyDescent="0.3"/>
    <row r="8" spans="6:14" ht="94.5" thickBot="1" x14ac:dyDescent="0.3">
      <c r="F8" s="16" t="s">
        <v>0</v>
      </c>
      <c r="G8" s="2" t="s">
        <v>1</v>
      </c>
      <c r="H8" s="2" t="s">
        <v>66</v>
      </c>
      <c r="I8" s="2" t="s">
        <v>64</v>
      </c>
      <c r="J8" s="31" t="s">
        <v>65</v>
      </c>
      <c r="K8" s="261" t="s">
        <v>174</v>
      </c>
      <c r="L8" s="261"/>
      <c r="M8" s="64" t="s">
        <v>175</v>
      </c>
      <c r="N8" s="64" t="s">
        <v>179</v>
      </c>
    </row>
    <row r="9" spans="6:14" ht="38.25" thickTop="1" x14ac:dyDescent="0.3">
      <c r="F9" s="28"/>
      <c r="G9" s="29"/>
      <c r="H9" s="29"/>
      <c r="I9" s="67"/>
      <c r="J9" s="68"/>
      <c r="K9" s="64" t="s">
        <v>177</v>
      </c>
      <c r="L9" s="64" t="s">
        <v>178</v>
      </c>
      <c r="M9" s="64"/>
      <c r="N9" s="34"/>
    </row>
    <row r="10" spans="6:14" ht="19.5" thickBot="1" x14ac:dyDescent="0.3">
      <c r="F10" s="58" t="s">
        <v>5</v>
      </c>
      <c r="G10" s="36">
        <v>80</v>
      </c>
      <c r="H10" s="10">
        <v>115</v>
      </c>
      <c r="I10" s="69">
        <v>65</v>
      </c>
      <c r="J10" s="69">
        <v>3.5</v>
      </c>
      <c r="K10" s="10"/>
      <c r="L10" s="10"/>
      <c r="M10" s="10"/>
      <c r="N10" s="10"/>
    </row>
    <row r="11" spans="6:14" ht="19.5" thickBot="1" x14ac:dyDescent="0.3">
      <c r="F11" s="57" t="s">
        <v>202</v>
      </c>
      <c r="G11" s="257">
        <v>80</v>
      </c>
      <c r="H11" s="17">
        <v>1767.845</v>
      </c>
      <c r="I11" s="17">
        <v>1069.845</v>
      </c>
      <c r="J11" s="17">
        <v>62.93</v>
      </c>
      <c r="K11" s="11"/>
      <c r="L11" s="10"/>
      <c r="M11" s="11"/>
      <c r="N11" s="10"/>
    </row>
    <row r="12" spans="6:14" ht="18.75" customHeight="1" thickBot="1" x14ac:dyDescent="0.3">
      <c r="F12" s="57" t="s">
        <v>197</v>
      </c>
      <c r="G12" s="258"/>
      <c r="H12" s="11">
        <v>105</v>
      </c>
      <c r="I12" s="11">
        <v>105</v>
      </c>
      <c r="J12" s="11">
        <v>6</v>
      </c>
      <c r="K12" s="11"/>
      <c r="L12" s="10"/>
      <c r="M12" s="11"/>
      <c r="N12" s="10"/>
    </row>
    <row r="13" spans="6:14" ht="21.75" customHeight="1" thickBot="1" x14ac:dyDescent="0.3">
      <c r="F13" s="58" t="s">
        <v>7</v>
      </c>
      <c r="G13" s="257">
        <v>12</v>
      </c>
      <c r="H13" s="11">
        <v>217</v>
      </c>
      <c r="I13" s="11">
        <v>18.472999999999999</v>
      </c>
      <c r="J13" s="11">
        <v>5</v>
      </c>
      <c r="K13" s="11"/>
      <c r="L13" s="10"/>
      <c r="M13" s="11"/>
      <c r="N13" s="10"/>
    </row>
    <row r="14" spans="6:14" ht="26.25" customHeight="1" thickBot="1" x14ac:dyDescent="0.3">
      <c r="F14" s="58" t="s">
        <v>205</v>
      </c>
      <c r="G14" s="258"/>
      <c r="H14" s="11">
        <v>153.27099999999999</v>
      </c>
      <c r="I14" s="11">
        <v>128.27099999999999</v>
      </c>
      <c r="J14" s="11">
        <v>41</v>
      </c>
      <c r="K14" s="10" t="s">
        <v>221</v>
      </c>
      <c r="L14" s="10"/>
      <c r="M14" s="10"/>
      <c r="N14" s="10"/>
    </row>
    <row r="15" spans="6:14" ht="24.75" customHeight="1" thickBot="1" x14ac:dyDescent="0.3">
      <c r="F15" s="59" t="s">
        <v>8</v>
      </c>
      <c r="G15" s="38">
        <v>7.6</v>
      </c>
      <c r="H15" s="11">
        <v>37</v>
      </c>
      <c r="I15" s="11">
        <v>21</v>
      </c>
      <c r="J15" s="11">
        <v>8</v>
      </c>
      <c r="K15" s="11"/>
      <c r="L15" s="10"/>
      <c r="M15" s="11"/>
      <c r="N15" s="10"/>
    </row>
    <row r="16" spans="6:14" ht="24.75" customHeight="1" thickBot="1" x14ac:dyDescent="0.3">
      <c r="F16" s="3" t="s">
        <v>10</v>
      </c>
      <c r="G16" s="10">
        <v>10</v>
      </c>
      <c r="H16" s="10">
        <v>36.776000000000003</v>
      </c>
      <c r="I16" s="10">
        <v>10.786</v>
      </c>
      <c r="J16" s="10">
        <v>3</v>
      </c>
      <c r="K16" s="10"/>
      <c r="L16" s="10"/>
      <c r="M16" s="10"/>
      <c r="N16" s="10"/>
    </row>
    <row r="17" spans="6:14" ht="24.75" customHeight="1" thickBot="1" x14ac:dyDescent="0.3">
      <c r="F17" s="4" t="s">
        <v>63</v>
      </c>
      <c r="G17" s="257">
        <v>18</v>
      </c>
      <c r="H17" s="11">
        <v>218.71799999999999</v>
      </c>
      <c r="I17" s="11">
        <v>43.718000000000004</v>
      </c>
      <c r="J17" s="11">
        <v>10</v>
      </c>
      <c r="K17" s="11"/>
      <c r="L17" s="11"/>
      <c r="M17" s="11"/>
      <c r="N17" s="11"/>
    </row>
    <row r="18" spans="6:14" ht="24" customHeight="1" thickBot="1" x14ac:dyDescent="0.3">
      <c r="F18" s="24" t="s">
        <v>12</v>
      </c>
      <c r="G18" s="258"/>
      <c r="H18" s="10">
        <v>154.11799999999999</v>
      </c>
      <c r="I18" s="10">
        <v>118.11799999999999</v>
      </c>
      <c r="J18" s="10">
        <v>29.26</v>
      </c>
      <c r="K18" s="10"/>
      <c r="L18" s="10"/>
      <c r="M18" s="10"/>
      <c r="N18" s="10"/>
    </row>
    <row r="19" spans="6:14" ht="19.5" thickBot="1" x14ac:dyDescent="0.3">
      <c r="F19" s="25" t="s">
        <v>13</v>
      </c>
      <c r="G19" s="35">
        <v>40</v>
      </c>
      <c r="H19" s="11">
        <v>86.718000000000004</v>
      </c>
      <c r="I19" s="11">
        <v>12.988</v>
      </c>
      <c r="J19" s="11">
        <v>1.06</v>
      </c>
      <c r="K19" s="11"/>
      <c r="L19" s="10"/>
      <c r="M19" s="11"/>
      <c r="N19" s="10"/>
    </row>
    <row r="20" spans="6:14" ht="24" customHeight="1" thickBot="1" x14ac:dyDescent="0.3">
      <c r="F20" s="58" t="s">
        <v>15</v>
      </c>
      <c r="G20" s="10">
        <v>15</v>
      </c>
      <c r="H20" s="11">
        <v>183</v>
      </c>
      <c r="I20" s="11">
        <v>123</v>
      </c>
      <c r="J20" s="11">
        <v>26</v>
      </c>
      <c r="K20" s="10"/>
      <c r="L20" s="10"/>
      <c r="M20" s="10"/>
      <c r="N20" s="10"/>
    </row>
    <row r="21" spans="6:14" ht="24.75" customHeight="1" thickBot="1" x14ac:dyDescent="0.3">
      <c r="F21" s="59" t="s">
        <v>16</v>
      </c>
      <c r="G21" s="11">
        <v>6</v>
      </c>
      <c r="H21" s="11">
        <v>16</v>
      </c>
      <c r="I21" s="11">
        <v>16</v>
      </c>
      <c r="J21" s="11">
        <v>8</v>
      </c>
      <c r="K21" s="11"/>
      <c r="L21" s="10"/>
      <c r="M21" s="11"/>
      <c r="N21" s="10"/>
    </row>
    <row r="23" spans="6:14" x14ac:dyDescent="0.25">
      <c r="I23">
        <f>152/0.217</f>
        <v>700.46082949308754</v>
      </c>
      <c r="J23">
        <f>60/0.217</f>
        <v>276.49769585253455</v>
      </c>
    </row>
  </sheetData>
  <mergeCells count="5">
    <mergeCell ref="G5:I5"/>
    <mergeCell ref="K8:L8"/>
    <mergeCell ref="G11:G12"/>
    <mergeCell ref="G13:G14"/>
    <mergeCell ref="G17:G18"/>
  </mergeCell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O24"/>
  <sheetViews>
    <sheetView topLeftCell="A11" workbookViewId="0">
      <selection activeCell="G30" sqref="G30"/>
    </sheetView>
  </sheetViews>
  <sheetFormatPr baseColWidth="10" defaultRowHeight="15" x14ac:dyDescent="0.25"/>
  <cols>
    <col min="5" max="5" width="16.7109375" customWidth="1"/>
    <col min="6" max="6" width="13.85546875" customWidth="1"/>
    <col min="7" max="7" width="12" customWidth="1"/>
  </cols>
  <sheetData>
    <row r="2" spans="5:13" ht="23.25" x14ac:dyDescent="0.35">
      <c r="G2" s="42" t="s">
        <v>268</v>
      </c>
      <c r="H2" s="42"/>
      <c r="I2" s="42"/>
    </row>
    <row r="5" spans="5:13" ht="23.25" x14ac:dyDescent="0.35">
      <c r="G5" s="253" t="s">
        <v>20</v>
      </c>
      <c r="H5" s="253"/>
      <c r="I5" s="253"/>
    </row>
    <row r="7" spans="5:13" ht="15.75" thickBot="1" x14ac:dyDescent="0.3"/>
    <row r="8" spans="5:13" ht="96" customHeight="1" thickBot="1" x14ac:dyDescent="0.3">
      <c r="E8" s="16" t="s">
        <v>0</v>
      </c>
      <c r="F8" s="2" t="s">
        <v>1</v>
      </c>
      <c r="G8" s="2" t="s">
        <v>66</v>
      </c>
      <c r="H8" s="2" t="s">
        <v>64</v>
      </c>
      <c r="I8" s="31" t="s">
        <v>65</v>
      </c>
      <c r="J8" s="261" t="s">
        <v>174</v>
      </c>
      <c r="K8" s="261"/>
      <c r="L8" s="64" t="s">
        <v>175</v>
      </c>
      <c r="M8" s="64" t="s">
        <v>179</v>
      </c>
    </row>
    <row r="9" spans="5:13" ht="38.25" thickTop="1" x14ac:dyDescent="0.3">
      <c r="E9" s="28"/>
      <c r="F9" s="29"/>
      <c r="G9" s="29"/>
      <c r="H9" s="67"/>
      <c r="I9" s="68"/>
      <c r="J9" s="64" t="s">
        <v>177</v>
      </c>
      <c r="K9" s="64" t="s">
        <v>178</v>
      </c>
      <c r="L9" s="64"/>
      <c r="M9" s="34"/>
    </row>
    <row r="10" spans="5:13" ht="19.5" thickBot="1" x14ac:dyDescent="0.3">
      <c r="E10" s="58" t="s">
        <v>5</v>
      </c>
      <c r="F10" s="70">
        <v>80</v>
      </c>
      <c r="G10" s="69">
        <v>1350</v>
      </c>
      <c r="H10" s="69">
        <v>100</v>
      </c>
      <c r="I10" s="69">
        <v>5</v>
      </c>
      <c r="J10" s="10"/>
      <c r="K10" s="10"/>
      <c r="L10" s="10"/>
      <c r="M10" s="10"/>
    </row>
    <row r="11" spans="5:13" ht="19.5" thickBot="1" x14ac:dyDescent="0.3">
      <c r="E11" s="57" t="s">
        <v>202</v>
      </c>
      <c r="F11" s="257">
        <v>80</v>
      </c>
      <c r="G11" s="17">
        <v>1463</v>
      </c>
      <c r="H11" s="17">
        <v>763</v>
      </c>
      <c r="I11" s="17">
        <v>44.8</v>
      </c>
      <c r="J11" s="11"/>
      <c r="K11" s="10"/>
      <c r="L11" s="11"/>
      <c r="M11" s="10"/>
    </row>
    <row r="12" spans="5:13" ht="21" customHeight="1" thickBot="1" x14ac:dyDescent="0.3">
      <c r="E12" s="57" t="s">
        <v>197</v>
      </c>
      <c r="F12" s="258"/>
      <c r="G12" s="11">
        <v>105</v>
      </c>
      <c r="H12" s="11">
        <v>105</v>
      </c>
      <c r="I12" s="11">
        <v>6</v>
      </c>
      <c r="J12" s="11"/>
      <c r="K12" s="10"/>
      <c r="L12" s="11"/>
      <c r="M12" s="10"/>
    </row>
    <row r="13" spans="5:13" ht="26.25" customHeight="1" thickBot="1" x14ac:dyDescent="0.3">
      <c r="E13" s="58" t="s">
        <v>7</v>
      </c>
      <c r="F13" s="257">
        <v>12</v>
      </c>
      <c r="G13" s="11">
        <v>195.24</v>
      </c>
      <c r="H13" s="11">
        <v>0</v>
      </c>
      <c r="I13" s="11">
        <v>0</v>
      </c>
      <c r="J13" s="11"/>
      <c r="K13" s="10"/>
      <c r="L13" s="11"/>
      <c r="M13" s="10"/>
    </row>
    <row r="14" spans="5:13" ht="24" customHeight="1" thickBot="1" x14ac:dyDescent="0.3">
      <c r="E14" s="58" t="s">
        <v>205</v>
      </c>
      <c r="F14" s="258"/>
      <c r="G14" s="11">
        <v>144.44</v>
      </c>
      <c r="H14" s="11">
        <v>119.44</v>
      </c>
      <c r="I14" s="11">
        <v>38</v>
      </c>
      <c r="J14" s="10" t="s">
        <v>221</v>
      </c>
      <c r="K14" s="10"/>
      <c r="L14" s="10"/>
      <c r="M14" s="10"/>
    </row>
    <row r="15" spans="5:13" ht="24" customHeight="1" thickBot="1" x14ac:dyDescent="0.3">
      <c r="E15" s="59" t="s">
        <v>8</v>
      </c>
      <c r="F15" s="38">
        <v>7.6</v>
      </c>
      <c r="G15" s="11">
        <v>20.75</v>
      </c>
      <c r="H15" s="11">
        <v>20.75</v>
      </c>
      <c r="I15" s="11">
        <v>20</v>
      </c>
      <c r="J15" s="11"/>
      <c r="K15" s="10"/>
      <c r="L15" s="11"/>
      <c r="M15" s="10"/>
    </row>
    <row r="16" spans="5:13" ht="26.25" customHeight="1" thickBot="1" x14ac:dyDescent="0.3">
      <c r="E16" s="3" t="s">
        <v>10</v>
      </c>
      <c r="F16" s="10">
        <v>10</v>
      </c>
      <c r="G16" s="10">
        <v>27.916</v>
      </c>
      <c r="H16" s="10">
        <v>1.9259999999999999</v>
      </c>
      <c r="I16" s="10">
        <v>0</v>
      </c>
      <c r="J16" s="10"/>
      <c r="K16" s="10"/>
      <c r="L16" s="10"/>
      <c r="M16" s="10"/>
    </row>
    <row r="17" spans="5:15" ht="23.25" customHeight="1" thickBot="1" x14ac:dyDescent="0.3">
      <c r="E17" s="59" t="s">
        <v>63</v>
      </c>
      <c r="F17" s="257">
        <v>18</v>
      </c>
      <c r="G17" s="11">
        <v>194.578</v>
      </c>
      <c r="H17" s="11">
        <v>19.577999999999999</v>
      </c>
      <c r="I17" s="11">
        <v>2.4500000000000002</v>
      </c>
      <c r="J17" s="11"/>
      <c r="K17" s="11"/>
      <c r="L17" s="11"/>
      <c r="M17" s="11"/>
    </row>
    <row r="18" spans="5:15" ht="22.5" customHeight="1" thickBot="1" x14ac:dyDescent="0.3">
      <c r="E18" s="71" t="s">
        <v>12</v>
      </c>
      <c r="F18" s="258"/>
      <c r="G18" s="10">
        <v>154.11799999999999</v>
      </c>
      <c r="H18" s="10">
        <v>118.11799999999999</v>
      </c>
      <c r="I18" s="10">
        <v>29.26</v>
      </c>
      <c r="J18" s="10"/>
      <c r="K18" s="10"/>
      <c r="L18" s="10"/>
      <c r="M18" s="10"/>
    </row>
    <row r="19" spans="5:15" ht="19.5" thickBot="1" x14ac:dyDescent="0.3">
      <c r="E19" s="25" t="s">
        <v>13</v>
      </c>
      <c r="F19" s="35">
        <v>40</v>
      </c>
      <c r="G19" s="11">
        <v>88.412000000000006</v>
      </c>
      <c r="H19" s="11">
        <v>14.682</v>
      </c>
      <c r="I19" s="11">
        <v>1.1299999999999999</v>
      </c>
      <c r="J19" s="11"/>
      <c r="K19" s="10"/>
      <c r="L19" s="11"/>
      <c r="M19" s="10"/>
    </row>
    <row r="20" spans="5:15" ht="25.5" customHeight="1" thickBot="1" x14ac:dyDescent="0.3">
      <c r="E20" s="58" t="s">
        <v>15</v>
      </c>
      <c r="F20" s="10">
        <v>15</v>
      </c>
      <c r="G20" s="11">
        <v>178</v>
      </c>
      <c r="H20" s="11">
        <v>118</v>
      </c>
      <c r="I20" s="11">
        <v>25</v>
      </c>
      <c r="J20" s="10"/>
      <c r="K20" s="10"/>
      <c r="L20" s="10"/>
      <c r="M20" s="10"/>
    </row>
    <row r="21" spans="5:15" ht="23.25" customHeight="1" thickBot="1" x14ac:dyDescent="0.3">
      <c r="E21" s="59" t="s">
        <v>16</v>
      </c>
      <c r="F21" s="11">
        <v>6</v>
      </c>
      <c r="G21" s="11">
        <v>30.791</v>
      </c>
      <c r="H21" s="11">
        <v>28.791</v>
      </c>
      <c r="I21" s="11">
        <v>14</v>
      </c>
      <c r="J21" s="11"/>
      <c r="K21" s="10"/>
      <c r="L21" s="11"/>
      <c r="M21" s="10"/>
    </row>
    <row r="24" spans="5:15" x14ac:dyDescent="0.25">
      <c r="O24">
        <f>27/60</f>
        <v>0.45</v>
      </c>
    </row>
  </sheetData>
  <mergeCells count="5">
    <mergeCell ref="G5:I5"/>
    <mergeCell ref="J8:K8"/>
    <mergeCell ref="F11:F12"/>
    <mergeCell ref="F13:F14"/>
    <mergeCell ref="F17:F18"/>
  </mergeCell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1"/>
  <sheetViews>
    <sheetView topLeftCell="A7" workbookViewId="0">
      <selection activeCell="J23" sqref="J23"/>
    </sheetView>
  </sheetViews>
  <sheetFormatPr baseColWidth="10" defaultRowHeight="15" x14ac:dyDescent="0.25"/>
  <cols>
    <col min="4" max="4" width="16.28515625" customWidth="1"/>
    <col min="5" max="5" width="14" customWidth="1"/>
  </cols>
  <sheetData>
    <row r="2" spans="4:12" ht="23.25" x14ac:dyDescent="0.35">
      <c r="F2" s="42" t="s">
        <v>269</v>
      </c>
      <c r="G2" s="42"/>
      <c r="H2" s="42"/>
    </row>
    <row r="5" spans="4:12" ht="23.25" x14ac:dyDescent="0.35">
      <c r="F5" s="253" t="s">
        <v>20</v>
      </c>
      <c r="G5" s="253"/>
      <c r="H5" s="253"/>
    </row>
    <row r="7" spans="4:12" ht="15.75" thickBot="1" x14ac:dyDescent="0.3"/>
    <row r="8" spans="4:12" ht="94.5" thickBot="1" x14ac:dyDescent="0.3">
      <c r="D8" s="16" t="s">
        <v>0</v>
      </c>
      <c r="E8" s="2" t="s">
        <v>1</v>
      </c>
      <c r="F8" s="2" t="s">
        <v>66</v>
      </c>
      <c r="G8" s="2" t="s">
        <v>64</v>
      </c>
      <c r="H8" s="31" t="s">
        <v>65</v>
      </c>
      <c r="I8" s="261" t="s">
        <v>174</v>
      </c>
      <c r="J8" s="261"/>
      <c r="K8" s="66" t="s">
        <v>175</v>
      </c>
      <c r="L8" s="66" t="s">
        <v>179</v>
      </c>
    </row>
    <row r="9" spans="4:12" ht="38.25" thickTop="1" x14ac:dyDescent="0.3">
      <c r="D9" s="28"/>
      <c r="E9" s="29"/>
      <c r="F9" s="29"/>
      <c r="G9" s="67"/>
      <c r="H9" s="68"/>
      <c r="I9" s="66" t="s">
        <v>177</v>
      </c>
      <c r="J9" s="66" t="s">
        <v>178</v>
      </c>
      <c r="K9" s="66"/>
      <c r="L9" s="34"/>
    </row>
    <row r="10" spans="4:12" ht="27" customHeight="1" thickBot="1" x14ac:dyDescent="0.3">
      <c r="D10" s="73" t="s">
        <v>5</v>
      </c>
      <c r="E10" s="74">
        <v>80</v>
      </c>
      <c r="F10" s="75">
        <v>1260</v>
      </c>
      <c r="G10" s="75">
        <v>10</v>
      </c>
      <c r="H10" s="75">
        <v>0.5</v>
      </c>
      <c r="I10" s="10"/>
      <c r="J10" s="10"/>
      <c r="K10" s="10"/>
      <c r="L10" s="10"/>
    </row>
    <row r="11" spans="4:12" ht="25.5" customHeight="1" thickBot="1" x14ac:dyDescent="0.3">
      <c r="D11" s="57" t="s">
        <v>202</v>
      </c>
      <c r="E11" s="257">
        <v>80</v>
      </c>
      <c r="F11" s="17">
        <v>1490</v>
      </c>
      <c r="G11" s="17">
        <v>790</v>
      </c>
      <c r="H11" s="17">
        <v>46.47</v>
      </c>
      <c r="I11" s="11"/>
      <c r="J11" s="10"/>
      <c r="K11" s="11"/>
      <c r="L11" s="10"/>
    </row>
    <row r="12" spans="4:12" ht="23.25" customHeight="1" thickBot="1" x14ac:dyDescent="0.3">
      <c r="D12" s="57" t="s">
        <v>197</v>
      </c>
      <c r="E12" s="258"/>
      <c r="F12" s="11">
        <v>105</v>
      </c>
      <c r="G12" s="11">
        <v>105</v>
      </c>
      <c r="H12" s="11">
        <v>6</v>
      </c>
      <c r="I12" s="11"/>
      <c r="J12" s="10"/>
      <c r="K12" s="11"/>
      <c r="L12" s="10"/>
    </row>
    <row r="13" spans="4:12" ht="24" customHeight="1" thickBot="1" x14ac:dyDescent="0.3">
      <c r="D13" s="58" t="s">
        <v>7</v>
      </c>
      <c r="E13" s="257">
        <v>12</v>
      </c>
      <c r="F13" s="11">
        <v>221.74700000000001</v>
      </c>
      <c r="G13" s="11">
        <v>26.710999999999999</v>
      </c>
      <c r="H13" s="11">
        <v>9</v>
      </c>
      <c r="I13" s="11"/>
      <c r="J13" s="10"/>
      <c r="K13" s="11"/>
      <c r="L13" s="10"/>
    </row>
    <row r="14" spans="4:12" ht="22.5" customHeight="1" thickBot="1" x14ac:dyDescent="0.3">
      <c r="D14" s="58" t="s">
        <v>205</v>
      </c>
      <c r="E14" s="258"/>
      <c r="F14" s="11">
        <v>135.12299999999999</v>
      </c>
      <c r="G14" s="11">
        <v>110.123</v>
      </c>
      <c r="H14" s="11">
        <v>35</v>
      </c>
      <c r="I14" s="10" t="s">
        <v>221</v>
      </c>
      <c r="J14" s="10"/>
      <c r="K14" s="10"/>
      <c r="L14" s="10"/>
    </row>
    <row r="15" spans="4:12" ht="23.25" customHeight="1" thickBot="1" x14ac:dyDescent="0.3">
      <c r="D15" s="59" t="s">
        <v>8</v>
      </c>
      <c r="E15" s="38">
        <v>7.6</v>
      </c>
      <c r="F15" s="11">
        <v>24</v>
      </c>
      <c r="G15" s="11">
        <v>24</v>
      </c>
      <c r="H15" s="11">
        <v>13</v>
      </c>
      <c r="I15" s="11"/>
      <c r="J15" s="10"/>
      <c r="K15" s="11"/>
      <c r="L15" s="10"/>
    </row>
    <row r="16" spans="4:12" ht="21" customHeight="1" thickBot="1" x14ac:dyDescent="0.3">
      <c r="D16" s="45" t="s">
        <v>10</v>
      </c>
      <c r="E16" s="79">
        <v>10</v>
      </c>
      <c r="F16" s="79">
        <v>46.68</v>
      </c>
      <c r="G16" s="79">
        <v>23.3</v>
      </c>
      <c r="H16" s="79">
        <v>7</v>
      </c>
      <c r="I16" s="10"/>
      <c r="J16" s="10"/>
      <c r="K16" s="10"/>
      <c r="L16" s="10"/>
    </row>
    <row r="17" spans="4:12" ht="23.25" customHeight="1" thickBot="1" x14ac:dyDescent="0.3">
      <c r="D17" s="73" t="s">
        <v>63</v>
      </c>
      <c r="E17" s="257">
        <v>18</v>
      </c>
      <c r="F17" s="76">
        <v>182.262</v>
      </c>
      <c r="G17" s="76">
        <v>7.2679999999999998</v>
      </c>
      <c r="H17" s="76">
        <v>0</v>
      </c>
      <c r="I17" s="11"/>
      <c r="J17" s="11"/>
      <c r="K17" s="11"/>
      <c r="L17" s="11"/>
    </row>
    <row r="18" spans="4:12" ht="24.75" customHeight="1" thickBot="1" x14ac:dyDescent="0.3">
      <c r="D18" s="71" t="s">
        <v>12</v>
      </c>
      <c r="E18" s="258"/>
      <c r="F18" s="10">
        <v>137.80099999999999</v>
      </c>
      <c r="G18" s="10">
        <v>101.807</v>
      </c>
      <c r="H18" s="10">
        <v>25.14</v>
      </c>
      <c r="I18" s="10"/>
      <c r="J18" s="10"/>
      <c r="K18" s="10"/>
      <c r="L18" s="10"/>
    </row>
    <row r="19" spans="4:12" ht="19.5" thickBot="1" x14ac:dyDescent="0.3">
      <c r="D19" s="78" t="s">
        <v>13</v>
      </c>
      <c r="E19" s="38">
        <v>40</v>
      </c>
      <c r="F19" s="38">
        <v>46.68</v>
      </c>
      <c r="G19" s="38">
        <v>8.9999999999999993E-3</v>
      </c>
      <c r="H19" s="38">
        <v>2</v>
      </c>
      <c r="I19" s="11"/>
      <c r="J19" s="10"/>
      <c r="K19" s="11"/>
      <c r="L19" s="10"/>
    </row>
    <row r="20" spans="4:12" ht="24" customHeight="1" thickBot="1" x14ac:dyDescent="0.3">
      <c r="D20" s="58" t="s">
        <v>15</v>
      </c>
      <c r="E20" s="10">
        <v>15</v>
      </c>
      <c r="F20" s="11">
        <v>173</v>
      </c>
      <c r="G20" s="11">
        <v>113</v>
      </c>
      <c r="H20" s="11">
        <v>24</v>
      </c>
      <c r="I20" s="10"/>
      <c r="J20" s="10"/>
      <c r="K20" s="10"/>
      <c r="L20" s="10"/>
    </row>
    <row r="21" spans="4:12" ht="21" customHeight="1" thickBot="1" x14ac:dyDescent="0.3">
      <c r="D21" s="59" t="s">
        <v>16</v>
      </c>
      <c r="E21" s="11">
        <v>6</v>
      </c>
      <c r="F21" s="11">
        <v>23.991</v>
      </c>
      <c r="G21" s="11">
        <v>21.991</v>
      </c>
      <c r="H21" s="11">
        <v>10</v>
      </c>
      <c r="I21" s="11"/>
      <c r="J21" s="10"/>
      <c r="K21" s="11"/>
      <c r="L21" s="10"/>
    </row>
  </sheetData>
  <mergeCells count="5">
    <mergeCell ref="F5:H5"/>
    <mergeCell ref="I8:J8"/>
    <mergeCell ref="E11:E12"/>
    <mergeCell ref="E13:E14"/>
    <mergeCell ref="E17:E18"/>
  </mergeCells>
  <pageMargins left="0.7" right="0.7" top="0.75" bottom="0.75" header="0.3" footer="0.3"/>
  <pageSetup paperSize="9" orientation="portrait" r:id="rId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1"/>
  <sheetViews>
    <sheetView topLeftCell="A7" workbookViewId="0">
      <selection activeCell="H11" sqref="H11"/>
    </sheetView>
  </sheetViews>
  <sheetFormatPr baseColWidth="10" defaultRowHeight="15" x14ac:dyDescent="0.25"/>
  <cols>
    <col min="4" max="4" width="16.28515625" customWidth="1"/>
    <col min="5" max="5" width="14" customWidth="1"/>
  </cols>
  <sheetData>
    <row r="2" spans="4:12" ht="23.25" x14ac:dyDescent="0.35">
      <c r="F2" s="42" t="s">
        <v>271</v>
      </c>
      <c r="G2" s="42"/>
      <c r="H2" s="42"/>
    </row>
    <row r="5" spans="4:12" ht="23.25" x14ac:dyDescent="0.35">
      <c r="F5" s="253" t="s">
        <v>61</v>
      </c>
      <c r="G5" s="253"/>
      <c r="H5" s="253"/>
    </row>
    <row r="7" spans="4:12" ht="15.75" thickBot="1" x14ac:dyDescent="0.3"/>
    <row r="8" spans="4:12" ht="94.5" thickBot="1" x14ac:dyDescent="0.3">
      <c r="D8" s="16" t="s">
        <v>0</v>
      </c>
      <c r="E8" s="2" t="s">
        <v>1</v>
      </c>
      <c r="F8" s="2" t="s">
        <v>66</v>
      </c>
      <c r="G8" s="2" t="s">
        <v>64</v>
      </c>
      <c r="H8" s="31" t="s">
        <v>65</v>
      </c>
      <c r="I8" s="261" t="s">
        <v>174</v>
      </c>
      <c r="J8" s="261"/>
      <c r="K8" s="72" t="s">
        <v>175</v>
      </c>
      <c r="L8" s="72" t="s">
        <v>179</v>
      </c>
    </row>
    <row r="9" spans="4:12" ht="38.25" thickTop="1" x14ac:dyDescent="0.3">
      <c r="D9" s="28"/>
      <c r="E9" s="29"/>
      <c r="F9" s="29"/>
      <c r="G9" s="67"/>
      <c r="H9" s="68"/>
      <c r="I9" s="72" t="s">
        <v>177</v>
      </c>
      <c r="J9" s="72" t="s">
        <v>178</v>
      </c>
      <c r="K9" s="72"/>
      <c r="L9" s="34"/>
    </row>
    <row r="10" spans="4:12" ht="27" customHeight="1" thickBot="1" x14ac:dyDescent="0.3">
      <c r="D10" s="73" t="s">
        <v>5</v>
      </c>
      <c r="E10" s="74">
        <v>80</v>
      </c>
      <c r="F10" s="75">
        <v>1260</v>
      </c>
      <c r="G10" s="75">
        <v>10</v>
      </c>
      <c r="H10" s="75">
        <v>0</v>
      </c>
      <c r="I10" s="10"/>
      <c r="J10" s="10"/>
      <c r="K10" s="10"/>
      <c r="L10" s="10"/>
    </row>
    <row r="11" spans="4:12" ht="25.5" customHeight="1" thickBot="1" x14ac:dyDescent="0.3">
      <c r="D11" s="57" t="s">
        <v>202</v>
      </c>
      <c r="E11" s="257">
        <v>80</v>
      </c>
      <c r="F11" s="17">
        <v>1156</v>
      </c>
      <c r="G11" s="17">
        <v>456</v>
      </c>
      <c r="H11" s="17">
        <v>26</v>
      </c>
      <c r="I11" s="11"/>
      <c r="J11" s="10"/>
      <c r="K11" s="11"/>
      <c r="L11" s="10"/>
    </row>
    <row r="12" spans="4:12" ht="23.25" customHeight="1" thickBot="1" x14ac:dyDescent="0.3">
      <c r="D12" s="57" t="s">
        <v>197</v>
      </c>
      <c r="E12" s="258"/>
      <c r="F12" s="11">
        <v>105</v>
      </c>
      <c r="G12" s="11">
        <v>105</v>
      </c>
      <c r="H12" s="11">
        <v>6</v>
      </c>
      <c r="I12" s="11"/>
      <c r="J12" s="10"/>
      <c r="K12" s="11"/>
      <c r="L12" s="10"/>
    </row>
    <row r="13" spans="4:12" ht="24" customHeight="1" thickBot="1" x14ac:dyDescent="0.3">
      <c r="D13" s="58" t="s">
        <v>7</v>
      </c>
      <c r="E13" s="257">
        <v>12</v>
      </c>
      <c r="F13" s="11">
        <v>201.65299999999999</v>
      </c>
      <c r="G13" s="11">
        <v>6.6529999999999996</v>
      </c>
      <c r="H13" s="11">
        <v>2</v>
      </c>
      <c r="I13" s="11"/>
      <c r="J13" s="10"/>
      <c r="K13" s="11"/>
      <c r="L13" s="10"/>
    </row>
    <row r="14" spans="4:12" ht="22.5" customHeight="1" thickBot="1" x14ac:dyDescent="0.3">
      <c r="D14" s="58" t="s">
        <v>205</v>
      </c>
      <c r="E14" s="258"/>
      <c r="F14" s="11">
        <v>134.53299999999999</v>
      </c>
      <c r="G14" s="11">
        <v>109.533</v>
      </c>
      <c r="H14" s="11">
        <v>35</v>
      </c>
      <c r="I14" s="10" t="s">
        <v>221</v>
      </c>
      <c r="J14" s="10"/>
      <c r="K14" s="10"/>
      <c r="L14" s="10"/>
    </row>
    <row r="15" spans="4:12" ht="23.25" customHeight="1" thickBot="1" x14ac:dyDescent="0.3">
      <c r="D15" s="59" t="s">
        <v>8</v>
      </c>
      <c r="E15" s="38">
        <v>7.6</v>
      </c>
      <c r="F15" s="11"/>
      <c r="G15" s="11">
        <v>17</v>
      </c>
      <c r="H15" s="11">
        <v>9</v>
      </c>
      <c r="I15" s="11"/>
      <c r="J15" s="10"/>
      <c r="K15" s="11"/>
      <c r="L15" s="10"/>
    </row>
    <row r="16" spans="4:12" ht="21" customHeight="1" thickBot="1" x14ac:dyDescent="0.3">
      <c r="D16" s="45" t="s">
        <v>10</v>
      </c>
      <c r="E16" s="79">
        <v>10</v>
      </c>
      <c r="F16" s="79">
        <v>44.429000000000002</v>
      </c>
      <c r="G16" s="79">
        <v>21.388999999999999</v>
      </c>
      <c r="H16" s="79">
        <v>7</v>
      </c>
      <c r="I16" s="10"/>
      <c r="J16" s="10"/>
      <c r="K16" s="10"/>
      <c r="L16" s="10"/>
    </row>
    <row r="17" spans="4:12" ht="23.25" customHeight="1" thickBot="1" x14ac:dyDescent="0.3">
      <c r="D17" s="73" t="s">
        <v>63</v>
      </c>
      <c r="E17" s="257">
        <v>18</v>
      </c>
      <c r="F17" s="76">
        <v>189.952</v>
      </c>
      <c r="G17" s="76">
        <v>14.952</v>
      </c>
      <c r="H17" s="76">
        <v>1</v>
      </c>
      <c r="I17" s="11"/>
      <c r="J17" s="11"/>
      <c r="K17" s="11"/>
      <c r="L17" s="11"/>
    </row>
    <row r="18" spans="4:12" ht="24.75" customHeight="1" thickBot="1" x14ac:dyDescent="0.3">
      <c r="D18" s="71" t="s">
        <v>12</v>
      </c>
      <c r="E18" s="258"/>
      <c r="F18" s="10">
        <v>137.80099999999999</v>
      </c>
      <c r="G18" s="10">
        <v>101.801</v>
      </c>
      <c r="H18" s="10">
        <v>25.14</v>
      </c>
      <c r="I18" s="10"/>
      <c r="J18" s="10"/>
      <c r="K18" s="10"/>
      <c r="L18" s="10"/>
    </row>
    <row r="19" spans="4:12" ht="19.5" thickBot="1" x14ac:dyDescent="0.3">
      <c r="D19" s="78" t="s">
        <v>13</v>
      </c>
      <c r="E19" s="38">
        <v>40</v>
      </c>
      <c r="F19" s="38">
        <v>46.68</v>
      </c>
      <c r="G19" s="38">
        <v>8.9999999999999993E-3</v>
      </c>
      <c r="H19" s="38" t="s">
        <v>270</v>
      </c>
      <c r="I19" s="11"/>
      <c r="J19" s="10"/>
      <c r="K19" s="11"/>
      <c r="L19" s="10"/>
    </row>
    <row r="20" spans="4:12" ht="24" customHeight="1" thickBot="1" x14ac:dyDescent="0.3">
      <c r="D20" s="58" t="s">
        <v>15</v>
      </c>
      <c r="E20" s="10">
        <v>15</v>
      </c>
      <c r="F20" s="11">
        <v>158</v>
      </c>
      <c r="G20" s="11">
        <v>90</v>
      </c>
      <c r="H20" s="11">
        <v>20</v>
      </c>
      <c r="I20" s="10"/>
      <c r="J20" s="10"/>
      <c r="K20" s="10"/>
      <c r="L20" s="10"/>
    </row>
    <row r="21" spans="4:12" ht="21" customHeight="1" thickBot="1" x14ac:dyDescent="0.3">
      <c r="D21" s="59" t="s">
        <v>16</v>
      </c>
      <c r="E21" s="11">
        <v>6</v>
      </c>
      <c r="F21" s="11">
        <v>15.391</v>
      </c>
      <c r="G21" s="11">
        <v>13.391</v>
      </c>
      <c r="H21" s="11">
        <v>6</v>
      </c>
      <c r="I21" s="11"/>
      <c r="J21" s="10"/>
      <c r="K21" s="11"/>
      <c r="L21" s="10"/>
    </row>
  </sheetData>
  <mergeCells count="5">
    <mergeCell ref="F5:H5"/>
    <mergeCell ref="I8:J8"/>
    <mergeCell ref="E11:E12"/>
    <mergeCell ref="E13:E14"/>
    <mergeCell ref="E17:E18"/>
  </mergeCells>
  <pageMargins left="0.7" right="0.7" top="0.75" bottom="0.75" header="0.3" footer="0.3"/>
  <pageSetup paperSize="9" orientation="portrait" r:id="rId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1"/>
  <sheetViews>
    <sheetView topLeftCell="A7" workbookViewId="0">
      <selection activeCell="F12" sqref="F12:H12"/>
    </sheetView>
  </sheetViews>
  <sheetFormatPr baseColWidth="10" defaultRowHeight="15" x14ac:dyDescent="0.25"/>
  <cols>
    <col min="4" max="4" width="16.28515625" customWidth="1"/>
    <col min="5" max="5" width="14" customWidth="1"/>
  </cols>
  <sheetData>
    <row r="2" spans="4:12" ht="23.25" x14ac:dyDescent="0.35">
      <c r="F2" s="42" t="s">
        <v>272</v>
      </c>
      <c r="G2" s="42"/>
      <c r="H2" s="42"/>
    </row>
    <row r="5" spans="4:12" ht="23.25" x14ac:dyDescent="0.35">
      <c r="F5" s="253" t="s">
        <v>61</v>
      </c>
      <c r="G5" s="253"/>
      <c r="H5" s="253"/>
    </row>
    <row r="7" spans="4:12" ht="15.75" thickBot="1" x14ac:dyDescent="0.3"/>
    <row r="8" spans="4:12" ht="94.5" thickBot="1" x14ac:dyDescent="0.3">
      <c r="D8" s="16" t="s">
        <v>0</v>
      </c>
      <c r="E8" s="2" t="s">
        <v>1</v>
      </c>
      <c r="F8" s="2" t="s">
        <v>66</v>
      </c>
      <c r="G8" s="2" t="s">
        <v>64</v>
      </c>
      <c r="H8" s="31" t="s">
        <v>65</v>
      </c>
      <c r="I8" s="261" t="s">
        <v>174</v>
      </c>
      <c r="J8" s="261"/>
      <c r="K8" s="72" t="s">
        <v>175</v>
      </c>
      <c r="L8" s="72" t="s">
        <v>179</v>
      </c>
    </row>
    <row r="9" spans="4:12" ht="38.25" thickTop="1" x14ac:dyDescent="0.3">
      <c r="D9" s="28"/>
      <c r="E9" s="29"/>
      <c r="F9" s="29"/>
      <c r="G9" s="67"/>
      <c r="H9" s="68"/>
      <c r="I9" s="72" t="s">
        <v>177</v>
      </c>
      <c r="J9" s="72" t="s">
        <v>178</v>
      </c>
      <c r="K9" s="72"/>
      <c r="L9" s="34"/>
    </row>
    <row r="10" spans="4:12" ht="27" customHeight="1" thickBot="1" x14ac:dyDescent="0.3">
      <c r="D10" s="58" t="s">
        <v>5</v>
      </c>
      <c r="E10" s="10">
        <v>80</v>
      </c>
      <c r="F10" s="11">
        <v>1260</v>
      </c>
      <c r="G10" s="11">
        <v>10</v>
      </c>
      <c r="H10" s="11">
        <v>0</v>
      </c>
      <c r="I10" s="10"/>
      <c r="J10" s="10"/>
      <c r="K10" s="10"/>
      <c r="L10" s="10"/>
    </row>
    <row r="11" spans="4:12" ht="25.5" customHeight="1" thickBot="1" x14ac:dyDescent="0.3">
      <c r="D11" s="57" t="s">
        <v>202</v>
      </c>
      <c r="E11" s="257">
        <v>80</v>
      </c>
      <c r="F11" s="17"/>
      <c r="G11" s="17"/>
      <c r="H11" s="17"/>
      <c r="I11" s="11"/>
      <c r="J11" s="10"/>
      <c r="K11" s="11"/>
      <c r="L11" s="10"/>
    </row>
    <row r="12" spans="4:12" ht="23.25" customHeight="1" thickBot="1" x14ac:dyDescent="0.3">
      <c r="D12" s="57" t="s">
        <v>197</v>
      </c>
      <c r="E12" s="258"/>
      <c r="F12" s="11"/>
      <c r="G12" s="11"/>
      <c r="H12" s="11"/>
      <c r="I12" s="11"/>
      <c r="J12" s="10"/>
      <c r="K12" s="11"/>
      <c r="L12" s="10"/>
    </row>
    <row r="13" spans="4:12" ht="24" customHeight="1" thickBot="1" x14ac:dyDescent="0.3">
      <c r="D13" s="58" t="s">
        <v>7</v>
      </c>
      <c r="E13" s="257">
        <v>12</v>
      </c>
      <c r="F13" s="11"/>
      <c r="G13" s="11"/>
      <c r="H13" s="11">
        <v>0</v>
      </c>
      <c r="I13" s="11"/>
      <c r="J13" s="10"/>
      <c r="K13" s="11"/>
      <c r="L13" s="10"/>
    </row>
    <row r="14" spans="4:12" ht="22.5" customHeight="1" thickBot="1" x14ac:dyDescent="0.3">
      <c r="D14" s="58" t="s">
        <v>205</v>
      </c>
      <c r="E14" s="258"/>
      <c r="F14" s="11">
        <v>128.88499999999999</v>
      </c>
      <c r="G14" s="11">
        <v>103.88500000000001</v>
      </c>
      <c r="H14" s="11">
        <v>33</v>
      </c>
      <c r="I14" s="10" t="s">
        <v>221</v>
      </c>
      <c r="J14" s="10"/>
      <c r="K14" s="10"/>
      <c r="L14" s="10"/>
    </row>
    <row r="15" spans="4:12" ht="23.25" customHeight="1" thickBot="1" x14ac:dyDescent="0.3">
      <c r="D15" s="59" t="s">
        <v>8</v>
      </c>
      <c r="E15" s="38">
        <v>7.6</v>
      </c>
      <c r="F15" s="11"/>
      <c r="G15" s="11">
        <v>5.4</v>
      </c>
      <c r="H15" s="11">
        <v>3</v>
      </c>
      <c r="I15" s="11"/>
      <c r="J15" s="10"/>
      <c r="K15" s="11"/>
      <c r="L15" s="10"/>
    </row>
    <row r="16" spans="4:12" ht="21" customHeight="1" thickBot="1" x14ac:dyDescent="0.3">
      <c r="D16" s="45" t="s">
        <v>10</v>
      </c>
      <c r="E16" s="79">
        <v>5</v>
      </c>
      <c r="F16" s="79">
        <v>40.624000000000002</v>
      </c>
      <c r="G16" s="79">
        <v>17.584</v>
      </c>
      <c r="H16" s="79">
        <v>6</v>
      </c>
      <c r="I16" s="10"/>
      <c r="J16" s="10"/>
      <c r="K16" s="10"/>
      <c r="L16" s="10"/>
    </row>
    <row r="17" spans="4:12" ht="23.25" customHeight="1" thickBot="1" x14ac:dyDescent="0.3">
      <c r="D17" s="58" t="s">
        <v>63</v>
      </c>
      <c r="E17" s="10">
        <v>18</v>
      </c>
      <c r="F17" s="11">
        <v>183.62700000000001</v>
      </c>
      <c r="G17" s="11">
        <v>8.6270000000000007</v>
      </c>
      <c r="H17" s="11">
        <v>0</v>
      </c>
      <c r="I17" s="11"/>
      <c r="J17" s="11"/>
      <c r="K17" s="11"/>
      <c r="L17" s="11"/>
    </row>
    <row r="18" spans="4:12" ht="24.75" customHeight="1" thickBot="1" x14ac:dyDescent="0.3">
      <c r="D18" s="58" t="s">
        <v>12</v>
      </c>
      <c r="E18" s="10"/>
      <c r="F18" s="11">
        <v>122.27</v>
      </c>
      <c r="G18" s="11">
        <v>86.27</v>
      </c>
      <c r="H18" s="11">
        <v>21</v>
      </c>
      <c r="I18" s="10"/>
      <c r="J18" s="10"/>
      <c r="K18" s="10"/>
      <c r="L18" s="10"/>
    </row>
    <row r="19" spans="4:12" ht="19.5" thickBot="1" x14ac:dyDescent="0.3">
      <c r="D19" s="78" t="s">
        <v>13</v>
      </c>
      <c r="E19" s="38">
        <v>40</v>
      </c>
      <c r="F19" s="38">
        <v>66.88</v>
      </c>
      <c r="G19" s="38">
        <v>20.28</v>
      </c>
      <c r="H19" s="38" t="s">
        <v>273</v>
      </c>
      <c r="I19" s="11"/>
      <c r="J19" s="10"/>
      <c r="K19" s="11"/>
      <c r="L19" s="10"/>
    </row>
    <row r="20" spans="4:12" ht="24" customHeight="1" thickBot="1" x14ac:dyDescent="0.3">
      <c r="D20" s="58" t="s">
        <v>15</v>
      </c>
      <c r="E20" s="10">
        <v>15</v>
      </c>
      <c r="F20" s="11">
        <v>173</v>
      </c>
      <c r="G20" s="11">
        <v>93</v>
      </c>
      <c r="H20" s="11">
        <v>17</v>
      </c>
      <c r="I20" s="10"/>
      <c r="J20" s="10"/>
      <c r="K20" s="10"/>
      <c r="L20" s="10"/>
    </row>
    <row r="21" spans="4:12" ht="21" customHeight="1" thickBot="1" x14ac:dyDescent="0.3">
      <c r="D21" s="59" t="s">
        <v>16</v>
      </c>
      <c r="E21" s="11">
        <v>6</v>
      </c>
      <c r="F21" s="11">
        <v>15.391</v>
      </c>
      <c r="G21" s="11">
        <v>13.391</v>
      </c>
      <c r="H21" s="11">
        <v>6</v>
      </c>
      <c r="I21" s="11"/>
      <c r="J21" s="10"/>
      <c r="K21" s="11"/>
      <c r="L21" s="10"/>
    </row>
  </sheetData>
  <mergeCells count="4">
    <mergeCell ref="F5:H5"/>
    <mergeCell ref="I8:J8"/>
    <mergeCell ref="E11:E12"/>
    <mergeCell ref="E13:E14"/>
  </mergeCells>
  <pageMargins left="0.7" right="0.7" top="0.75" bottom="0.75" header="0.3" footer="0.3"/>
  <pageSetup paperSize="9" orientation="portrait" r:id="rId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1"/>
  <sheetViews>
    <sheetView topLeftCell="A7" workbookViewId="0">
      <selection activeCell="H10" sqref="H10"/>
    </sheetView>
  </sheetViews>
  <sheetFormatPr baseColWidth="10" defaultRowHeight="15" x14ac:dyDescent="0.25"/>
  <cols>
    <col min="4" max="4" width="16.28515625" customWidth="1"/>
    <col min="5" max="5" width="14" customWidth="1"/>
  </cols>
  <sheetData>
    <row r="2" spans="4:12" ht="23.25" x14ac:dyDescent="0.35">
      <c r="F2" s="42" t="s">
        <v>274</v>
      </c>
      <c r="G2" s="42"/>
      <c r="H2" s="42"/>
    </row>
    <row r="5" spans="4:12" ht="23.25" x14ac:dyDescent="0.35">
      <c r="F5" s="253" t="s">
        <v>61</v>
      </c>
      <c r="G5" s="253"/>
      <c r="H5" s="253"/>
    </row>
    <row r="7" spans="4:12" ht="15.75" thickBot="1" x14ac:dyDescent="0.3"/>
    <row r="8" spans="4:12" ht="94.5" thickBot="1" x14ac:dyDescent="0.3">
      <c r="D8" s="16" t="s">
        <v>0</v>
      </c>
      <c r="E8" s="2" t="s">
        <v>1</v>
      </c>
      <c r="F8" s="2" t="s">
        <v>66</v>
      </c>
      <c r="G8" s="2" t="s">
        <v>64</v>
      </c>
      <c r="H8" s="31" t="s">
        <v>65</v>
      </c>
      <c r="I8" s="261" t="s">
        <v>174</v>
      </c>
      <c r="J8" s="261"/>
      <c r="K8" s="72" t="s">
        <v>175</v>
      </c>
      <c r="L8" s="72" t="s">
        <v>179</v>
      </c>
    </row>
    <row r="9" spans="4:12" ht="38.25" thickTop="1" x14ac:dyDescent="0.3">
      <c r="D9" s="28"/>
      <c r="E9" s="29"/>
      <c r="F9" s="29"/>
      <c r="G9" s="67"/>
      <c r="H9" s="68"/>
      <c r="I9" s="72" t="s">
        <v>177</v>
      </c>
      <c r="J9" s="72" t="s">
        <v>178</v>
      </c>
      <c r="K9" s="72"/>
      <c r="L9" s="34"/>
    </row>
    <row r="10" spans="4:12" ht="27" customHeight="1" thickBot="1" x14ac:dyDescent="0.3">
      <c r="D10" s="58" t="s">
        <v>5</v>
      </c>
      <c r="E10" s="10">
        <v>80</v>
      </c>
      <c r="F10" s="11">
        <v>1260</v>
      </c>
      <c r="G10" s="11">
        <v>10</v>
      </c>
      <c r="H10" s="11">
        <v>0</v>
      </c>
      <c r="I10" s="10"/>
      <c r="J10" s="10"/>
      <c r="K10" s="10"/>
      <c r="L10" s="10"/>
    </row>
    <row r="11" spans="4:12" ht="25.5" customHeight="1" thickBot="1" x14ac:dyDescent="0.3">
      <c r="D11" s="57" t="s">
        <v>202</v>
      </c>
      <c r="E11" s="257">
        <v>80</v>
      </c>
      <c r="F11" s="17">
        <v>783.17899999999997</v>
      </c>
      <c r="G11" s="17">
        <v>83.179000000000002</v>
      </c>
      <c r="H11" s="17">
        <v>4</v>
      </c>
      <c r="I11" s="11"/>
      <c r="J11" s="10"/>
      <c r="K11" s="11"/>
      <c r="L11" s="10"/>
    </row>
    <row r="12" spans="4:12" ht="23.25" customHeight="1" thickBot="1" x14ac:dyDescent="0.3">
      <c r="D12" s="57" t="s">
        <v>197</v>
      </c>
      <c r="E12" s="258"/>
      <c r="F12" s="11">
        <v>105</v>
      </c>
      <c r="G12" s="11">
        <v>105</v>
      </c>
      <c r="H12" s="11">
        <v>6</v>
      </c>
      <c r="I12" s="11"/>
      <c r="J12" s="10"/>
      <c r="K12" s="11"/>
      <c r="L12" s="10"/>
    </row>
    <row r="13" spans="4:12" ht="24" customHeight="1" thickBot="1" x14ac:dyDescent="0.3">
      <c r="D13" s="58" t="s">
        <v>7</v>
      </c>
      <c r="E13" s="257">
        <v>12</v>
      </c>
      <c r="F13" s="11"/>
      <c r="G13" s="11"/>
      <c r="H13" s="11">
        <v>0</v>
      </c>
      <c r="I13" s="11"/>
      <c r="J13" s="10"/>
      <c r="K13" s="11"/>
      <c r="L13" s="10"/>
    </row>
    <row r="14" spans="4:12" ht="22.5" customHeight="1" thickBot="1" x14ac:dyDescent="0.3">
      <c r="D14" s="58" t="s">
        <v>205</v>
      </c>
      <c r="E14" s="258"/>
      <c r="F14" s="11">
        <v>96.545000000000002</v>
      </c>
      <c r="G14" s="11">
        <v>71.545000000000002</v>
      </c>
      <c r="H14" s="11" t="s">
        <v>275</v>
      </c>
      <c r="I14" s="10" t="s">
        <v>221</v>
      </c>
      <c r="J14" s="10"/>
      <c r="K14" s="10"/>
      <c r="L14" s="10"/>
    </row>
    <row r="15" spans="4:12" ht="23.25" customHeight="1" thickBot="1" x14ac:dyDescent="0.3">
      <c r="D15" s="59" t="s">
        <v>8</v>
      </c>
      <c r="E15" s="38">
        <v>7.6</v>
      </c>
      <c r="F15" s="11"/>
      <c r="G15" s="11">
        <v>5.67</v>
      </c>
      <c r="H15" s="11">
        <v>1.5</v>
      </c>
      <c r="I15" s="11"/>
      <c r="J15" s="10"/>
      <c r="K15" s="11"/>
      <c r="L15" s="10"/>
    </row>
    <row r="16" spans="4:12" ht="21" customHeight="1" thickBot="1" x14ac:dyDescent="0.3">
      <c r="D16" s="45" t="s">
        <v>10</v>
      </c>
      <c r="E16" s="79">
        <v>5</v>
      </c>
      <c r="F16" s="79">
        <v>36.055</v>
      </c>
      <c r="G16" s="79">
        <v>13.015000000000001</v>
      </c>
      <c r="H16" s="79">
        <v>8</v>
      </c>
      <c r="I16" s="10"/>
      <c r="J16" s="10"/>
      <c r="K16" s="10"/>
      <c r="L16" s="10"/>
    </row>
    <row r="17" spans="4:12" ht="23.25" customHeight="1" thickBot="1" x14ac:dyDescent="0.3">
      <c r="D17" s="58" t="s">
        <v>63</v>
      </c>
      <c r="E17" s="10">
        <v>18</v>
      </c>
      <c r="F17" s="11">
        <v>183.62700000000001</v>
      </c>
      <c r="G17" s="11">
        <v>8.6270000000000007</v>
      </c>
      <c r="H17" s="11">
        <v>0</v>
      </c>
      <c r="I17" s="11"/>
      <c r="J17" s="11"/>
      <c r="K17" s="11"/>
      <c r="L17" s="11"/>
    </row>
    <row r="18" spans="4:12" ht="24.75" customHeight="1" thickBot="1" x14ac:dyDescent="0.3">
      <c r="D18" s="58" t="s">
        <v>12</v>
      </c>
      <c r="E18" s="10"/>
      <c r="F18" s="11">
        <v>76.7</v>
      </c>
      <c r="G18" s="11">
        <v>40.700000000000003</v>
      </c>
      <c r="H18" s="11">
        <v>10</v>
      </c>
      <c r="I18" s="10"/>
      <c r="J18" s="10"/>
      <c r="K18" s="10"/>
      <c r="L18" s="10"/>
    </row>
    <row r="19" spans="4:12" ht="19.5" thickBot="1" x14ac:dyDescent="0.3">
      <c r="D19" s="78" t="s">
        <v>13</v>
      </c>
      <c r="E19" s="38">
        <v>40</v>
      </c>
      <c r="F19" s="38">
        <v>66.88</v>
      </c>
      <c r="G19" s="38">
        <v>47.924999999999997</v>
      </c>
      <c r="H19" s="38" t="s">
        <v>276</v>
      </c>
      <c r="I19" s="11"/>
      <c r="J19" s="10"/>
      <c r="K19" s="11"/>
      <c r="L19" s="10"/>
    </row>
    <row r="20" spans="4:12" ht="24" customHeight="1" thickBot="1" x14ac:dyDescent="0.3">
      <c r="D20" s="58" t="s">
        <v>15</v>
      </c>
      <c r="E20" s="10">
        <v>15</v>
      </c>
      <c r="F20" s="11">
        <v>132</v>
      </c>
      <c r="G20" s="11">
        <v>72</v>
      </c>
      <c r="H20" s="11">
        <v>15</v>
      </c>
      <c r="I20" s="10"/>
      <c r="J20" s="10"/>
      <c r="K20" s="10"/>
      <c r="L20" s="10"/>
    </row>
    <row r="21" spans="4:12" ht="21" customHeight="1" thickBot="1" x14ac:dyDescent="0.3">
      <c r="D21" s="59" t="s">
        <v>16</v>
      </c>
      <c r="E21" s="11">
        <v>6</v>
      </c>
      <c r="F21" s="11"/>
      <c r="G21" s="11"/>
      <c r="H21" s="11">
        <v>4</v>
      </c>
      <c r="I21" s="11"/>
      <c r="J21" s="10"/>
      <c r="K21" s="11"/>
      <c r="L21" s="10"/>
    </row>
  </sheetData>
  <mergeCells count="4">
    <mergeCell ref="F5:H5"/>
    <mergeCell ref="I8:J8"/>
    <mergeCell ref="E11:E12"/>
    <mergeCell ref="E13:E14"/>
  </mergeCells>
  <pageMargins left="0.7" right="0.7" top="0.75" bottom="0.75" header="0.3" footer="0.3"/>
  <pageSetup paperSize="9" orientation="portrait" r:id="rId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1"/>
  <sheetViews>
    <sheetView topLeftCell="A7" workbookViewId="0">
      <selection activeCell="P8" sqref="P8"/>
    </sheetView>
  </sheetViews>
  <sheetFormatPr baseColWidth="10" defaultRowHeight="15" x14ac:dyDescent="0.25"/>
  <cols>
    <col min="4" max="4" width="16.28515625" customWidth="1"/>
    <col min="5" max="5" width="14" customWidth="1"/>
    <col min="10" max="11" width="14.85546875" bestFit="1" customWidth="1"/>
  </cols>
  <sheetData>
    <row r="2" spans="4:12" ht="23.25" x14ac:dyDescent="0.35">
      <c r="F2" s="42" t="s">
        <v>274</v>
      </c>
      <c r="G2" s="42"/>
      <c r="H2" s="42"/>
    </row>
    <row r="5" spans="4:12" ht="23.25" x14ac:dyDescent="0.35">
      <c r="F5" s="253" t="s">
        <v>61</v>
      </c>
      <c r="G5" s="253"/>
      <c r="H5" s="253"/>
    </row>
    <row r="7" spans="4:12" ht="15.75" thickBot="1" x14ac:dyDescent="0.3"/>
    <row r="8" spans="4:12" ht="94.5" thickBot="1" x14ac:dyDescent="0.3">
      <c r="D8" s="16" t="s">
        <v>0</v>
      </c>
      <c r="E8" s="2" t="s">
        <v>1</v>
      </c>
      <c r="F8" s="2" t="s">
        <v>66</v>
      </c>
      <c r="G8" s="2" t="s">
        <v>64</v>
      </c>
      <c r="H8" s="31" t="s">
        <v>65</v>
      </c>
      <c r="I8" s="261" t="s">
        <v>174</v>
      </c>
      <c r="J8" s="261"/>
      <c r="K8" s="72" t="s">
        <v>175</v>
      </c>
      <c r="L8" s="72" t="s">
        <v>179</v>
      </c>
    </row>
    <row r="9" spans="4:12" ht="38.25" thickTop="1" x14ac:dyDescent="0.3">
      <c r="D9" s="28"/>
      <c r="E9" s="29"/>
      <c r="F9" s="29"/>
      <c r="G9" s="67"/>
      <c r="H9" s="68"/>
      <c r="I9" s="72" t="s">
        <v>177</v>
      </c>
      <c r="J9" s="72" t="s">
        <v>178</v>
      </c>
      <c r="K9" s="72"/>
      <c r="L9" s="34"/>
    </row>
    <row r="10" spans="4:12" ht="27" customHeight="1" thickBot="1" x14ac:dyDescent="0.3">
      <c r="D10" s="58" t="s">
        <v>5</v>
      </c>
      <c r="E10" s="10">
        <v>85</v>
      </c>
      <c r="F10" s="17">
        <v>1377</v>
      </c>
      <c r="G10" s="17">
        <v>127</v>
      </c>
      <c r="H10" s="17">
        <v>7</v>
      </c>
      <c r="I10" s="10">
        <f>+H10*85</f>
        <v>595</v>
      </c>
      <c r="J10" s="10"/>
      <c r="K10" s="10"/>
      <c r="L10" s="10"/>
    </row>
    <row r="11" spans="4:12" ht="25.5" customHeight="1" thickBot="1" x14ac:dyDescent="0.3">
      <c r="D11" s="57" t="s">
        <v>202</v>
      </c>
      <c r="E11" s="257">
        <v>80</v>
      </c>
      <c r="F11" s="17"/>
      <c r="G11" s="17"/>
      <c r="H11" s="17"/>
      <c r="I11" s="11">
        <f>25*9</f>
        <v>225</v>
      </c>
      <c r="J11" s="10">
        <f>+I11/0.217</f>
        <v>1036.8663594470047</v>
      </c>
      <c r="K11" s="11">
        <v>583</v>
      </c>
      <c r="L11" s="10"/>
    </row>
    <row r="12" spans="4:12" ht="23.25" customHeight="1" thickBot="1" x14ac:dyDescent="0.3">
      <c r="D12" s="57" t="s">
        <v>197</v>
      </c>
      <c r="E12" s="258"/>
      <c r="F12" s="11">
        <v>1469.8340000000001</v>
      </c>
      <c r="G12" s="11">
        <v>769.86400000000003</v>
      </c>
      <c r="H12" s="11"/>
      <c r="I12" s="11"/>
      <c r="J12" s="10"/>
      <c r="K12" s="11">
        <f>+J11-K11</f>
        <v>453.8663594470047</v>
      </c>
      <c r="L12" s="10"/>
    </row>
    <row r="13" spans="4:12" ht="24" customHeight="1" thickBot="1" x14ac:dyDescent="0.3">
      <c r="D13" s="58" t="s">
        <v>7</v>
      </c>
      <c r="E13" s="257">
        <v>12</v>
      </c>
      <c r="F13" s="11"/>
      <c r="G13" s="11"/>
      <c r="H13" s="11">
        <v>0</v>
      </c>
      <c r="I13" s="11"/>
      <c r="J13" s="10"/>
      <c r="K13" s="11"/>
      <c r="L13" s="10"/>
    </row>
    <row r="14" spans="4:12" ht="22.5" customHeight="1" thickBot="1" x14ac:dyDescent="0.3">
      <c r="D14" s="58" t="s">
        <v>205</v>
      </c>
      <c r="E14" s="258"/>
      <c r="F14" s="11">
        <v>82.981999999999999</v>
      </c>
      <c r="G14" s="11">
        <v>57.981999999999999</v>
      </c>
      <c r="H14" s="11">
        <v>18</v>
      </c>
      <c r="I14" s="10" t="s">
        <v>221</v>
      </c>
      <c r="J14" s="10"/>
      <c r="K14" s="10"/>
      <c r="L14" s="10"/>
    </row>
    <row r="15" spans="4:12" ht="23.25" customHeight="1" thickBot="1" x14ac:dyDescent="0.3">
      <c r="D15" s="59" t="s">
        <v>8</v>
      </c>
      <c r="E15" s="38">
        <v>7.6</v>
      </c>
      <c r="F15" s="11"/>
      <c r="G15" s="11">
        <v>5.67</v>
      </c>
      <c r="H15" s="11">
        <v>0</v>
      </c>
      <c r="I15" s="11"/>
      <c r="J15" s="10"/>
      <c r="K15" s="11"/>
      <c r="L15" s="10"/>
    </row>
    <row r="16" spans="4:12" ht="21" customHeight="1" thickBot="1" x14ac:dyDescent="0.3">
      <c r="D16" s="45" t="s">
        <v>10</v>
      </c>
      <c r="E16" s="79">
        <v>5</v>
      </c>
      <c r="F16" s="79">
        <v>31.428999999999998</v>
      </c>
      <c r="G16" s="79">
        <v>8.3889999999999993</v>
      </c>
      <c r="H16" s="79">
        <v>3.1</v>
      </c>
      <c r="I16" s="10"/>
      <c r="J16" s="10"/>
      <c r="K16" s="10"/>
      <c r="L16" s="10"/>
    </row>
    <row r="17" spans="4:12" ht="23.25" customHeight="1" thickBot="1" x14ac:dyDescent="0.3">
      <c r="D17" s="58" t="s">
        <v>63</v>
      </c>
      <c r="E17" s="10">
        <v>18</v>
      </c>
      <c r="F17" s="11"/>
      <c r="G17" s="11"/>
      <c r="H17" s="11"/>
      <c r="I17" s="11"/>
      <c r="J17" s="11"/>
      <c r="K17" s="11"/>
      <c r="L17" s="11"/>
    </row>
    <row r="18" spans="4:12" ht="24.75" customHeight="1" thickBot="1" x14ac:dyDescent="0.3">
      <c r="D18" s="58" t="s">
        <v>12</v>
      </c>
      <c r="E18" s="10">
        <v>18</v>
      </c>
      <c r="F18" s="11">
        <v>56.890999999999998</v>
      </c>
      <c r="G18" s="11">
        <v>20.890999999999998</v>
      </c>
      <c r="H18" s="11">
        <v>5</v>
      </c>
      <c r="I18" s="10"/>
      <c r="J18" s="10"/>
      <c r="K18" s="10"/>
      <c r="L18" s="10"/>
    </row>
    <row r="19" spans="4:12" ht="19.5" thickBot="1" x14ac:dyDescent="0.3">
      <c r="D19" s="78" t="s">
        <v>13</v>
      </c>
      <c r="E19" s="38">
        <v>40</v>
      </c>
      <c r="F19" s="38">
        <v>96.233000000000004</v>
      </c>
      <c r="G19" s="38">
        <v>22.503</v>
      </c>
      <c r="H19" s="38" t="s">
        <v>277</v>
      </c>
      <c r="I19" s="11"/>
      <c r="J19" s="10"/>
      <c r="K19" s="11"/>
      <c r="L19" s="10"/>
    </row>
    <row r="20" spans="4:12" ht="24" customHeight="1" thickBot="1" x14ac:dyDescent="0.3">
      <c r="D20" s="58" t="s">
        <v>15</v>
      </c>
      <c r="E20" s="10">
        <v>15</v>
      </c>
      <c r="F20" s="11">
        <v>114</v>
      </c>
      <c r="G20" s="11">
        <v>54</v>
      </c>
      <c r="H20" s="11">
        <v>11</v>
      </c>
      <c r="I20" s="10"/>
      <c r="J20" s="10"/>
      <c r="K20" s="10"/>
      <c r="L20" s="10"/>
    </row>
    <row r="21" spans="4:12" ht="21" customHeight="1" thickBot="1" x14ac:dyDescent="0.3">
      <c r="D21" s="59" t="s">
        <v>16</v>
      </c>
      <c r="E21" s="11">
        <v>6</v>
      </c>
      <c r="F21" s="11">
        <v>8</v>
      </c>
      <c r="G21" s="11">
        <v>4</v>
      </c>
      <c r="H21" s="11">
        <v>4</v>
      </c>
      <c r="I21" s="11"/>
      <c r="J21" s="10"/>
      <c r="K21" s="11"/>
      <c r="L21" s="10"/>
    </row>
  </sheetData>
  <mergeCells count="4">
    <mergeCell ref="F5:H5"/>
    <mergeCell ref="I8:J8"/>
    <mergeCell ref="E11:E12"/>
    <mergeCell ref="E13:E14"/>
  </mergeCells>
  <pageMargins left="0.7" right="0.7" top="0.75" bottom="0.75" header="0.3" footer="0.3"/>
  <pageSetup paperSize="9" orientation="portrait" r:id="rId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1"/>
  <sheetViews>
    <sheetView topLeftCell="A6" workbookViewId="0">
      <selection activeCell="H18" sqref="H18"/>
    </sheetView>
  </sheetViews>
  <sheetFormatPr baseColWidth="10" defaultRowHeight="15" x14ac:dyDescent="0.25"/>
  <cols>
    <col min="4" max="4" width="16.28515625" customWidth="1"/>
    <col min="5" max="5" width="14" customWidth="1"/>
    <col min="8" max="8" width="14.85546875" bestFit="1" customWidth="1"/>
    <col min="10" max="11" width="14.85546875" bestFit="1" customWidth="1"/>
  </cols>
  <sheetData>
    <row r="2" spans="4:12" ht="23.25" x14ac:dyDescent="0.35">
      <c r="F2" s="42" t="s">
        <v>274</v>
      </c>
      <c r="G2" s="42"/>
      <c r="H2" s="42"/>
    </row>
    <row r="5" spans="4:12" ht="23.25" x14ac:dyDescent="0.35">
      <c r="F5" s="253" t="s">
        <v>61</v>
      </c>
      <c r="G5" s="253"/>
      <c r="H5" s="253"/>
    </row>
    <row r="7" spans="4:12" ht="15.75" thickBot="1" x14ac:dyDescent="0.3"/>
    <row r="8" spans="4:12" ht="78.75" thickBot="1" x14ac:dyDescent="0.3">
      <c r="D8" s="16" t="s">
        <v>0</v>
      </c>
      <c r="E8" s="2" t="s">
        <v>1</v>
      </c>
      <c r="F8" s="2" t="s">
        <v>66</v>
      </c>
      <c r="G8" s="2" t="s">
        <v>64</v>
      </c>
      <c r="H8" s="31" t="s">
        <v>65</v>
      </c>
      <c r="I8" s="261" t="s">
        <v>174</v>
      </c>
      <c r="J8" s="261"/>
      <c r="K8" s="72" t="s">
        <v>175</v>
      </c>
      <c r="L8" s="72" t="s">
        <v>179</v>
      </c>
    </row>
    <row r="9" spans="4:12" ht="38.25" thickTop="1" x14ac:dyDescent="0.3">
      <c r="D9" s="28"/>
      <c r="E9" s="29"/>
      <c r="F9" s="29"/>
      <c r="G9" s="67"/>
      <c r="H9" s="68"/>
      <c r="I9" s="72" t="s">
        <v>177</v>
      </c>
      <c r="J9" s="72" t="s">
        <v>178</v>
      </c>
      <c r="K9" s="72"/>
      <c r="L9" s="34"/>
    </row>
    <row r="10" spans="4:12" ht="27" customHeight="1" thickBot="1" x14ac:dyDescent="0.3">
      <c r="D10" s="58" t="s">
        <v>5</v>
      </c>
      <c r="E10" s="10">
        <v>85</v>
      </c>
      <c r="F10" s="17">
        <v>1430</v>
      </c>
      <c r="G10" s="17">
        <v>180</v>
      </c>
      <c r="H10" s="17">
        <v>10</v>
      </c>
      <c r="I10" s="10"/>
      <c r="J10" s="10"/>
      <c r="K10" s="10"/>
      <c r="L10" s="10"/>
    </row>
    <row r="11" spans="4:12" ht="25.5" customHeight="1" thickBot="1" x14ac:dyDescent="0.3">
      <c r="D11" s="57" t="s">
        <v>202</v>
      </c>
      <c r="E11" s="257">
        <v>80</v>
      </c>
      <c r="F11" s="17">
        <v>2020.89</v>
      </c>
      <c r="G11" s="17">
        <v>1320.89</v>
      </c>
      <c r="H11" s="17">
        <f>G11/A71</f>
        <v>77.699411764705886</v>
      </c>
      <c r="I11" s="11"/>
      <c r="J11" s="10"/>
      <c r="K11" s="11"/>
      <c r="L11" s="10"/>
    </row>
    <row r="12" spans="4:12" ht="23.25" customHeight="1" thickBot="1" x14ac:dyDescent="0.3">
      <c r="D12" s="57" t="s">
        <v>197</v>
      </c>
      <c r="E12" s="258"/>
      <c r="F12" s="11"/>
      <c r="G12" s="11"/>
      <c r="H12" s="11"/>
      <c r="I12" s="11"/>
      <c r="J12" s="10"/>
      <c r="K12" s="11"/>
      <c r="L12" s="10"/>
    </row>
    <row r="13" spans="4:12" ht="24" customHeight="1" thickBot="1" x14ac:dyDescent="0.3">
      <c r="D13" s="58" t="s">
        <v>7</v>
      </c>
      <c r="E13" s="257">
        <v>12</v>
      </c>
      <c r="F13" s="11">
        <v>0</v>
      </c>
      <c r="G13" s="11">
        <v>0</v>
      </c>
      <c r="H13" s="11">
        <v>0</v>
      </c>
      <c r="I13" s="11"/>
      <c r="J13" s="10"/>
      <c r="K13" s="11"/>
      <c r="L13" s="10"/>
    </row>
    <row r="14" spans="4:12" ht="22.5" customHeight="1" thickBot="1" x14ac:dyDescent="0.3">
      <c r="D14" s="58" t="s">
        <v>205</v>
      </c>
      <c r="E14" s="258"/>
      <c r="F14" s="11">
        <v>70.040999999999997</v>
      </c>
      <c r="G14" s="11">
        <v>45.040999999999997</v>
      </c>
      <c r="H14" s="11" t="s">
        <v>279</v>
      </c>
      <c r="I14" s="10" t="s">
        <v>221</v>
      </c>
      <c r="J14" s="10"/>
      <c r="K14" s="10"/>
      <c r="L14" s="10"/>
    </row>
    <row r="15" spans="4:12" ht="23.25" customHeight="1" thickBot="1" x14ac:dyDescent="0.3">
      <c r="D15" s="59" t="s">
        <v>8</v>
      </c>
      <c r="E15" s="38">
        <v>7.6</v>
      </c>
      <c r="F15" s="11">
        <v>25.135999999999999</v>
      </c>
      <c r="G15" s="11">
        <v>10.135999999999999</v>
      </c>
      <c r="H15" s="11">
        <v>5</v>
      </c>
      <c r="I15" s="11"/>
      <c r="J15" s="10"/>
      <c r="K15" s="11"/>
      <c r="L15" s="10"/>
    </row>
    <row r="16" spans="4:12" ht="21" customHeight="1" thickBot="1" x14ac:dyDescent="0.3">
      <c r="D16" s="45" t="s">
        <v>10</v>
      </c>
      <c r="E16" s="79">
        <v>10</v>
      </c>
      <c r="F16" s="79">
        <v>38.055</v>
      </c>
      <c r="G16" s="79">
        <v>15.015000000000001</v>
      </c>
      <c r="H16" s="79">
        <v>4</v>
      </c>
      <c r="I16" s="10"/>
      <c r="J16" s="10"/>
      <c r="K16" s="10"/>
      <c r="L16" s="10"/>
    </row>
    <row r="17" spans="4:12" ht="23.25" customHeight="1" thickBot="1" x14ac:dyDescent="0.3">
      <c r="D17" s="58" t="s">
        <v>63</v>
      </c>
      <c r="E17" s="10">
        <v>18</v>
      </c>
      <c r="F17" s="11">
        <v>0</v>
      </c>
      <c r="G17" s="11">
        <v>0</v>
      </c>
      <c r="H17" s="11">
        <v>0</v>
      </c>
      <c r="I17" s="11"/>
      <c r="J17" s="11"/>
      <c r="K17" s="11"/>
      <c r="L17" s="11"/>
    </row>
    <row r="18" spans="4:12" ht="24.75" customHeight="1" thickBot="1" x14ac:dyDescent="0.3">
      <c r="D18" s="58" t="s">
        <v>12</v>
      </c>
      <c r="E18" s="10">
        <v>18</v>
      </c>
      <c r="F18" s="11">
        <v>0</v>
      </c>
      <c r="G18" s="11">
        <v>0</v>
      </c>
      <c r="H18" s="11">
        <v>0</v>
      </c>
      <c r="I18" s="10"/>
      <c r="J18" s="10"/>
      <c r="K18" s="10"/>
      <c r="L18" s="10"/>
    </row>
    <row r="19" spans="4:12" ht="19.5" thickBot="1" x14ac:dyDescent="0.3">
      <c r="D19" s="78" t="s">
        <v>13</v>
      </c>
      <c r="E19" s="38">
        <v>40</v>
      </c>
      <c r="F19" s="38">
        <v>89.884</v>
      </c>
      <c r="G19" s="38">
        <v>16.254000000000001</v>
      </c>
      <c r="H19" s="38" t="s">
        <v>278</v>
      </c>
      <c r="I19" s="11"/>
      <c r="J19" s="10"/>
      <c r="K19" s="11"/>
      <c r="L19" s="10"/>
    </row>
    <row r="20" spans="4:12" ht="24" customHeight="1" thickBot="1" x14ac:dyDescent="0.3">
      <c r="D20" s="58" t="s">
        <v>15</v>
      </c>
      <c r="E20" s="10">
        <v>15</v>
      </c>
      <c r="F20" s="11">
        <v>103</v>
      </c>
      <c r="G20" s="11">
        <v>43</v>
      </c>
      <c r="H20" s="11">
        <v>9</v>
      </c>
      <c r="I20" s="10"/>
      <c r="J20" s="10"/>
      <c r="K20" s="10"/>
      <c r="L20" s="10"/>
    </row>
    <row r="21" spans="4:12" ht="21" customHeight="1" thickBot="1" x14ac:dyDescent="0.3">
      <c r="D21" s="59" t="s">
        <v>16</v>
      </c>
      <c r="E21" s="11">
        <v>6</v>
      </c>
      <c r="F21" s="11"/>
      <c r="G21" s="11"/>
      <c r="H21" s="11"/>
      <c r="I21" s="11"/>
      <c r="J21" s="10"/>
      <c r="K21" s="11"/>
      <c r="L21" s="10"/>
    </row>
    <row r="71" spans="1:1" x14ac:dyDescent="0.25">
      <c r="A71">
        <v>17</v>
      </c>
    </row>
  </sheetData>
  <mergeCells count="4">
    <mergeCell ref="F5:H5"/>
    <mergeCell ref="I8:J8"/>
    <mergeCell ref="E11:E12"/>
    <mergeCell ref="E13:E14"/>
  </mergeCells>
  <pageMargins left="0.7" right="0.7" top="0.75" bottom="0.75" header="0.3" footer="0.3"/>
  <pageSetup paperSize="9" orientation="portrait" r:id="rId1"/>
</worksheet>
</file>

<file path=xl/worksheets/sheet1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71"/>
  <sheetViews>
    <sheetView topLeftCell="A7" workbookViewId="0">
      <selection activeCell="H20" sqref="H20"/>
    </sheetView>
  </sheetViews>
  <sheetFormatPr baseColWidth="10" defaultRowHeight="15" x14ac:dyDescent="0.25"/>
  <cols>
    <col min="4" max="4" width="16.28515625" customWidth="1"/>
    <col min="5" max="5" width="14" customWidth="1"/>
    <col min="8" max="8" width="14.85546875" bestFit="1" customWidth="1"/>
    <col min="10" max="11" width="14.85546875" bestFit="1" customWidth="1"/>
  </cols>
  <sheetData>
    <row r="2" spans="4:12" ht="23.25" x14ac:dyDescent="0.35">
      <c r="F2" s="42" t="s">
        <v>281</v>
      </c>
      <c r="G2" s="42"/>
      <c r="H2" s="42"/>
    </row>
    <row r="5" spans="4:12" ht="23.25" x14ac:dyDescent="0.35">
      <c r="F5" s="253" t="s">
        <v>61</v>
      </c>
      <c r="G5" s="253"/>
      <c r="H5" s="253"/>
    </row>
    <row r="7" spans="4:12" ht="15.75" thickBot="1" x14ac:dyDescent="0.3"/>
    <row r="8" spans="4:12" ht="78.75" thickBot="1" x14ac:dyDescent="0.3">
      <c r="D8" s="16" t="s">
        <v>0</v>
      </c>
      <c r="E8" s="2" t="s">
        <v>1</v>
      </c>
      <c r="F8" s="2" t="s">
        <v>66</v>
      </c>
      <c r="G8" s="2" t="s">
        <v>64</v>
      </c>
      <c r="H8" s="31" t="s">
        <v>65</v>
      </c>
      <c r="I8" s="261" t="s">
        <v>174</v>
      </c>
      <c r="J8" s="261"/>
      <c r="K8" s="72" t="s">
        <v>175</v>
      </c>
      <c r="L8" s="72" t="s">
        <v>179</v>
      </c>
    </row>
    <row r="9" spans="4:12" ht="38.25" thickTop="1" x14ac:dyDescent="0.3">
      <c r="D9" s="28"/>
      <c r="E9" s="29"/>
      <c r="F9" s="29"/>
      <c r="G9" s="67"/>
      <c r="H9" s="68"/>
      <c r="I9" s="72" t="s">
        <v>177</v>
      </c>
      <c r="J9" s="72" t="s">
        <v>178</v>
      </c>
      <c r="K9" s="72"/>
      <c r="L9" s="34"/>
    </row>
    <row r="10" spans="4:12" ht="27" customHeight="1" thickBot="1" x14ac:dyDescent="0.3">
      <c r="D10" s="58" t="s">
        <v>5</v>
      </c>
      <c r="E10" s="10">
        <v>85</v>
      </c>
      <c r="F10" s="17">
        <v>1500</v>
      </c>
      <c r="G10" s="17">
        <v>250</v>
      </c>
      <c r="H10" s="17">
        <v>14</v>
      </c>
      <c r="I10" s="10"/>
      <c r="J10" s="10"/>
      <c r="K10" s="10"/>
      <c r="L10" s="10"/>
    </row>
    <row r="11" spans="4:12" ht="25.5" customHeight="1" thickBot="1" x14ac:dyDescent="0.3">
      <c r="D11" s="57" t="s">
        <v>202</v>
      </c>
      <c r="E11" s="257">
        <v>80</v>
      </c>
      <c r="F11" s="17">
        <v>1695.2270000000001</v>
      </c>
      <c r="G11" s="17">
        <v>995.22699999999998</v>
      </c>
      <c r="H11" s="17">
        <f>G11/17</f>
        <v>58.542764705882348</v>
      </c>
      <c r="I11" s="11"/>
      <c r="J11" s="10"/>
      <c r="K11" s="11"/>
      <c r="L11" s="10"/>
    </row>
    <row r="12" spans="4:12" ht="23.25" customHeight="1" thickBot="1" x14ac:dyDescent="0.3">
      <c r="D12" s="57" t="s">
        <v>197</v>
      </c>
      <c r="E12" s="258"/>
      <c r="F12" s="11">
        <v>105</v>
      </c>
      <c r="G12" s="11">
        <v>105</v>
      </c>
      <c r="H12" s="11"/>
      <c r="I12" s="11"/>
      <c r="J12" s="10"/>
      <c r="K12" s="11"/>
      <c r="L12" s="10"/>
    </row>
    <row r="13" spans="4:12" ht="24" customHeight="1" thickBot="1" x14ac:dyDescent="0.3">
      <c r="D13" s="58" t="s">
        <v>7</v>
      </c>
      <c r="E13" s="257">
        <v>12</v>
      </c>
      <c r="F13" s="11">
        <v>0</v>
      </c>
      <c r="G13" s="11">
        <v>0</v>
      </c>
      <c r="H13" s="11">
        <v>0</v>
      </c>
      <c r="I13" s="11"/>
      <c r="J13" s="10"/>
      <c r="K13" s="11"/>
      <c r="L13" s="10"/>
    </row>
    <row r="14" spans="4:12" ht="22.5" customHeight="1" thickBot="1" x14ac:dyDescent="0.3">
      <c r="D14" s="58" t="s">
        <v>205</v>
      </c>
      <c r="E14" s="258"/>
      <c r="F14" s="11">
        <v>77.715000000000003</v>
      </c>
      <c r="G14" s="11">
        <v>52.715000000000003</v>
      </c>
      <c r="H14" s="11">
        <v>16</v>
      </c>
      <c r="I14" s="10" t="s">
        <v>221</v>
      </c>
      <c r="J14" s="10"/>
      <c r="K14" s="10"/>
      <c r="L14" s="10"/>
    </row>
    <row r="15" spans="4:12" ht="23.25" customHeight="1" thickBot="1" x14ac:dyDescent="0.3">
      <c r="D15" s="59" t="s">
        <v>8</v>
      </c>
      <c r="E15" s="38">
        <v>7.6</v>
      </c>
      <c r="F15" s="11">
        <v>22</v>
      </c>
      <c r="G15" s="11">
        <v>4</v>
      </c>
      <c r="H15" s="11">
        <v>2</v>
      </c>
      <c r="I15" s="11"/>
      <c r="J15" s="10"/>
      <c r="K15" s="11"/>
      <c r="L15" s="10"/>
    </row>
    <row r="16" spans="4:12" ht="21" customHeight="1" thickBot="1" x14ac:dyDescent="0.3">
      <c r="D16" s="45" t="s">
        <v>10</v>
      </c>
      <c r="E16" s="79">
        <v>2.6</v>
      </c>
      <c r="F16" s="79">
        <v>28.684999999999999</v>
      </c>
      <c r="G16" s="79">
        <v>5.6449999999999996</v>
      </c>
      <c r="H16" s="79">
        <v>4</v>
      </c>
      <c r="I16" s="10"/>
      <c r="J16" s="10"/>
      <c r="K16" s="10"/>
      <c r="L16" s="10"/>
    </row>
    <row r="17" spans="4:12" ht="23.25" customHeight="1" thickBot="1" x14ac:dyDescent="0.3">
      <c r="D17" s="58" t="s">
        <v>63</v>
      </c>
      <c r="E17" s="10">
        <v>18</v>
      </c>
      <c r="F17" s="11">
        <v>0</v>
      </c>
      <c r="G17" s="11">
        <v>0</v>
      </c>
      <c r="H17" s="11">
        <v>0</v>
      </c>
      <c r="I17" s="11"/>
      <c r="J17" s="11"/>
      <c r="K17" s="11"/>
      <c r="L17" s="11"/>
    </row>
    <row r="18" spans="4:12" ht="24.75" customHeight="1" thickBot="1" x14ac:dyDescent="0.3">
      <c r="D18" s="58" t="s">
        <v>12</v>
      </c>
      <c r="E18" s="10">
        <v>18</v>
      </c>
      <c r="F18" s="11">
        <v>82.122</v>
      </c>
      <c r="G18" s="11">
        <v>38.726999999999997</v>
      </c>
      <c r="H18" s="11" t="s">
        <v>280</v>
      </c>
      <c r="I18" s="10"/>
      <c r="J18" s="10"/>
      <c r="K18" s="10"/>
      <c r="L18" s="10"/>
    </row>
    <row r="19" spans="4:12" ht="19.5" thickBot="1" x14ac:dyDescent="0.3">
      <c r="D19" s="78" t="s">
        <v>13</v>
      </c>
      <c r="E19" s="38">
        <v>40</v>
      </c>
      <c r="F19" s="38">
        <v>0</v>
      </c>
      <c r="G19" s="38">
        <v>0</v>
      </c>
      <c r="H19" s="38">
        <v>0</v>
      </c>
      <c r="I19" s="11"/>
      <c r="J19" s="10"/>
      <c r="K19" s="11"/>
      <c r="L19" s="10"/>
    </row>
    <row r="20" spans="4:12" ht="24" customHeight="1" thickBot="1" x14ac:dyDescent="0.3">
      <c r="D20" s="58" t="s">
        <v>15</v>
      </c>
      <c r="E20" s="10">
        <v>15</v>
      </c>
      <c r="F20" s="11">
        <v>103</v>
      </c>
      <c r="G20" s="11">
        <v>163</v>
      </c>
      <c r="H20" s="11">
        <v>21</v>
      </c>
      <c r="I20" s="10"/>
      <c r="J20" s="10"/>
      <c r="K20" s="10"/>
      <c r="L20" s="10"/>
    </row>
    <row r="21" spans="4:12" ht="21" customHeight="1" thickBot="1" x14ac:dyDescent="0.3">
      <c r="D21" s="59" t="s">
        <v>16</v>
      </c>
      <c r="E21" s="11">
        <v>6</v>
      </c>
      <c r="F21" s="11">
        <v>23.6</v>
      </c>
      <c r="G21" s="11">
        <v>21.6</v>
      </c>
      <c r="H21" s="11">
        <v>10</v>
      </c>
      <c r="I21" s="11"/>
      <c r="J21" s="10"/>
      <c r="K21" s="11"/>
      <c r="L21" s="10"/>
    </row>
    <row r="71" spans="1:1" x14ac:dyDescent="0.25">
      <c r="A71">
        <v>17</v>
      </c>
    </row>
  </sheetData>
  <mergeCells count="4">
    <mergeCell ref="F5:H5"/>
    <mergeCell ref="I8:J8"/>
    <mergeCell ref="E11:E12"/>
    <mergeCell ref="E13:E14"/>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6:G6"/>
  <sheetViews>
    <sheetView workbookViewId="0">
      <selection activeCell="L18" sqref="L18"/>
    </sheetView>
  </sheetViews>
  <sheetFormatPr baseColWidth="10" defaultRowHeight="15" x14ac:dyDescent="0.25"/>
  <sheetData>
    <row r="6" spans="5:7" x14ac:dyDescent="0.25">
      <c r="E6" s="254" t="s">
        <v>43</v>
      </c>
      <c r="F6" s="254"/>
      <c r="G6" s="254"/>
    </row>
  </sheetData>
  <mergeCells count="1">
    <mergeCell ref="E6:G6"/>
  </mergeCell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Word.Document.12" shapeId="2049" r:id="rId4">
          <objectPr defaultSize="0" autoPict="0" r:id="rId5">
            <anchor moveWithCells="1">
              <from>
                <xdr:col>2</xdr:col>
                <xdr:colOff>47625</xdr:colOff>
                <xdr:row>9</xdr:row>
                <xdr:rowOff>66675</xdr:rowOff>
              </from>
              <to>
                <xdr:col>9</xdr:col>
                <xdr:colOff>552450</xdr:colOff>
                <xdr:row>24</xdr:row>
                <xdr:rowOff>47625</xdr:rowOff>
              </to>
            </anchor>
          </objectPr>
        </oleObject>
      </mc:Choice>
      <mc:Fallback>
        <oleObject progId="Word.Document.12" shapeId="2049" r:id="rId4"/>
      </mc:Fallback>
    </mc:AlternateContent>
  </oleObjects>
</worksheet>
</file>

<file path=xl/worksheets/sheet1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71"/>
  <sheetViews>
    <sheetView topLeftCell="A7" workbookViewId="0">
      <selection activeCell="H12" sqref="H12"/>
    </sheetView>
  </sheetViews>
  <sheetFormatPr baseColWidth="10" defaultRowHeight="15" x14ac:dyDescent="0.25"/>
  <cols>
    <col min="4" max="4" width="16.28515625" customWidth="1"/>
    <col min="5" max="5" width="14" customWidth="1"/>
    <col min="8" max="8" width="14.85546875" bestFit="1" customWidth="1"/>
    <col min="10" max="11" width="14.85546875" bestFit="1" customWidth="1"/>
  </cols>
  <sheetData>
    <row r="2" spans="4:12" ht="23.25" x14ac:dyDescent="0.35">
      <c r="F2" s="42" t="s">
        <v>282</v>
      </c>
      <c r="G2" s="42"/>
      <c r="H2" s="42"/>
    </row>
    <row r="5" spans="4:12" ht="23.25" x14ac:dyDescent="0.35">
      <c r="F5" s="253" t="s">
        <v>61</v>
      </c>
      <c r="G5" s="253"/>
      <c r="H5" s="253"/>
    </row>
    <row r="7" spans="4:12" ht="15.75" thickBot="1" x14ac:dyDescent="0.3"/>
    <row r="8" spans="4:12" ht="78.75" thickBot="1" x14ac:dyDescent="0.3">
      <c r="D8" s="16" t="s">
        <v>0</v>
      </c>
      <c r="E8" s="2" t="s">
        <v>1</v>
      </c>
      <c r="F8" s="2" t="s">
        <v>66</v>
      </c>
      <c r="G8" s="2" t="s">
        <v>64</v>
      </c>
      <c r="H8" s="31" t="s">
        <v>65</v>
      </c>
      <c r="I8" s="261" t="s">
        <v>174</v>
      </c>
      <c r="J8" s="261"/>
      <c r="K8" s="77" t="s">
        <v>175</v>
      </c>
      <c r="L8" s="77" t="s">
        <v>179</v>
      </c>
    </row>
    <row r="9" spans="4:12" ht="38.25" thickTop="1" x14ac:dyDescent="0.3">
      <c r="D9" s="28"/>
      <c r="E9" s="29"/>
      <c r="F9" s="29"/>
      <c r="G9" s="67"/>
      <c r="H9" s="68"/>
      <c r="I9" s="77" t="s">
        <v>177</v>
      </c>
      <c r="J9" s="77" t="s">
        <v>178</v>
      </c>
      <c r="K9" s="77"/>
      <c r="L9" s="34"/>
    </row>
    <row r="10" spans="4:12" ht="27" customHeight="1" thickBot="1" x14ac:dyDescent="0.3">
      <c r="D10" s="58" t="s">
        <v>5</v>
      </c>
      <c r="E10" s="10">
        <v>85</v>
      </c>
      <c r="F10" s="17">
        <v>1650</v>
      </c>
      <c r="G10" s="17">
        <v>400</v>
      </c>
      <c r="H10" s="17">
        <v>22</v>
      </c>
      <c r="I10" s="10"/>
      <c r="J10" s="10"/>
      <c r="K10" s="10"/>
      <c r="L10" s="10"/>
    </row>
    <row r="11" spans="4:12" ht="25.5" customHeight="1" thickBot="1" x14ac:dyDescent="0.3">
      <c r="D11" s="57" t="s">
        <v>202</v>
      </c>
      <c r="E11" s="257">
        <v>80</v>
      </c>
      <c r="F11" s="17">
        <v>1933.3720000000001</v>
      </c>
      <c r="G11" s="17">
        <v>1233</v>
      </c>
      <c r="H11" s="17">
        <f>1233/17</f>
        <v>72.529411764705884</v>
      </c>
      <c r="I11" s="11"/>
      <c r="J11" s="10"/>
      <c r="K11" s="11"/>
      <c r="L11" s="10"/>
    </row>
    <row r="12" spans="4:12" ht="23.25" customHeight="1" thickBot="1" x14ac:dyDescent="0.3">
      <c r="D12" s="57" t="s">
        <v>197</v>
      </c>
      <c r="E12" s="258"/>
      <c r="F12" s="11"/>
      <c r="G12" s="11"/>
      <c r="H12" s="11"/>
      <c r="I12" s="11"/>
      <c r="J12" s="10"/>
      <c r="K12" s="11"/>
      <c r="L12" s="10"/>
    </row>
    <row r="13" spans="4:12" ht="24" customHeight="1" thickBot="1" x14ac:dyDescent="0.3">
      <c r="D13" s="58" t="s">
        <v>7</v>
      </c>
      <c r="E13" s="257">
        <v>12</v>
      </c>
      <c r="F13" s="11">
        <v>0</v>
      </c>
      <c r="G13" s="11">
        <v>0</v>
      </c>
      <c r="H13" s="11">
        <v>0</v>
      </c>
      <c r="I13" s="11"/>
      <c r="J13" s="10"/>
      <c r="K13" s="11"/>
      <c r="L13" s="10"/>
    </row>
    <row r="14" spans="4:12" ht="22.5" customHeight="1" thickBot="1" x14ac:dyDescent="0.3">
      <c r="D14" s="58" t="s">
        <v>205</v>
      </c>
      <c r="E14" s="258"/>
      <c r="F14" s="11">
        <v>96.474999999999994</v>
      </c>
      <c r="G14" s="11">
        <v>71.474999999999994</v>
      </c>
      <c r="H14" s="11">
        <v>22</v>
      </c>
      <c r="I14" s="10" t="s">
        <v>221</v>
      </c>
      <c r="J14" s="10"/>
      <c r="K14" s="10"/>
      <c r="L14" s="10"/>
    </row>
    <row r="15" spans="4:12" ht="23.25" customHeight="1" thickBot="1" x14ac:dyDescent="0.3">
      <c r="D15" s="59" t="s">
        <v>8</v>
      </c>
      <c r="E15" s="38">
        <v>7.6</v>
      </c>
      <c r="F15" s="11">
        <v>56</v>
      </c>
      <c r="G15" s="11">
        <v>38</v>
      </c>
      <c r="H15" s="11">
        <v>19</v>
      </c>
      <c r="I15" s="11"/>
      <c r="J15" s="10"/>
      <c r="K15" s="11"/>
      <c r="L15" s="10"/>
    </row>
    <row r="16" spans="4:12" ht="21" customHeight="1" thickBot="1" x14ac:dyDescent="0.3">
      <c r="D16" s="45" t="s">
        <v>10</v>
      </c>
      <c r="E16" s="79">
        <v>2.6</v>
      </c>
      <c r="F16" s="79">
        <v>41.72</v>
      </c>
      <c r="G16" s="79">
        <v>18.12</v>
      </c>
      <c r="H16" s="79">
        <v>6</v>
      </c>
      <c r="I16" s="10"/>
      <c r="J16" s="10"/>
      <c r="K16" s="10"/>
      <c r="L16" s="10"/>
    </row>
    <row r="17" spans="4:12" ht="23.25" customHeight="1" thickBot="1" x14ac:dyDescent="0.3">
      <c r="D17" s="58" t="s">
        <v>63</v>
      </c>
      <c r="E17" s="10">
        <v>18</v>
      </c>
      <c r="F17" s="11">
        <v>0</v>
      </c>
      <c r="G17" s="11">
        <v>0</v>
      </c>
      <c r="H17" s="11">
        <v>0</v>
      </c>
      <c r="I17" s="11"/>
      <c r="J17" s="11"/>
      <c r="K17" s="11"/>
      <c r="L17" s="11"/>
    </row>
    <row r="18" spans="4:12" ht="24.75" customHeight="1" thickBot="1" x14ac:dyDescent="0.3">
      <c r="D18" s="58" t="s">
        <v>12</v>
      </c>
      <c r="E18" s="10">
        <v>18</v>
      </c>
      <c r="F18" s="11">
        <v>63.720999999999997</v>
      </c>
      <c r="G18" s="11">
        <v>20.326000000000001</v>
      </c>
      <c r="H18" s="11">
        <v>5</v>
      </c>
      <c r="I18" s="10"/>
      <c r="J18" s="10"/>
      <c r="K18" s="10"/>
      <c r="L18" s="10"/>
    </row>
    <row r="19" spans="4:12" ht="19.5" thickBot="1" x14ac:dyDescent="0.3">
      <c r="D19" s="78" t="s">
        <v>13</v>
      </c>
      <c r="E19" s="38">
        <v>40</v>
      </c>
      <c r="F19" s="38">
        <v>91.498000000000005</v>
      </c>
      <c r="G19" s="38">
        <v>17.768000000000001</v>
      </c>
      <c r="H19" s="38">
        <v>1.47</v>
      </c>
      <c r="I19" s="11"/>
      <c r="J19" s="10"/>
      <c r="K19" s="11"/>
      <c r="L19" s="10"/>
    </row>
    <row r="20" spans="4:12" ht="24" customHeight="1" thickBot="1" x14ac:dyDescent="0.3">
      <c r="D20" s="58" t="s">
        <v>15</v>
      </c>
      <c r="E20" s="10">
        <v>15</v>
      </c>
      <c r="F20" s="11">
        <v>188</v>
      </c>
      <c r="G20" s="11">
        <v>128</v>
      </c>
      <c r="H20" s="11">
        <v>27</v>
      </c>
      <c r="I20" s="10"/>
      <c r="J20" s="10"/>
      <c r="K20" s="10"/>
      <c r="L20" s="10"/>
    </row>
    <row r="21" spans="4:12" ht="21" customHeight="1" thickBot="1" x14ac:dyDescent="0.3">
      <c r="D21" s="59" t="s">
        <v>16</v>
      </c>
      <c r="E21" s="11">
        <v>6</v>
      </c>
      <c r="F21" s="11">
        <v>19</v>
      </c>
      <c r="G21" s="11">
        <v>7</v>
      </c>
      <c r="H21" s="11">
        <v>8</v>
      </c>
      <c r="I21" s="11"/>
      <c r="J21" s="10"/>
      <c r="K21" s="11"/>
      <c r="L21" s="10"/>
    </row>
    <row r="71" spans="1:1" x14ac:dyDescent="0.25">
      <c r="A71">
        <v>17</v>
      </c>
    </row>
  </sheetData>
  <mergeCells count="4">
    <mergeCell ref="F5:H5"/>
    <mergeCell ref="I8:J8"/>
    <mergeCell ref="E11:E12"/>
    <mergeCell ref="E13:E14"/>
  </mergeCells>
  <pageMargins left="0.7" right="0.7" top="0.75" bottom="0.75" header="0.3" footer="0.3"/>
  <pageSetup paperSize="9" orientation="portrait" r:id="rId1"/>
  <legacyDrawing r:id="rId2"/>
</worksheet>
</file>

<file path=xl/worksheets/sheet1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71"/>
  <sheetViews>
    <sheetView topLeftCell="A4" workbookViewId="0">
      <selection activeCell="G10" sqref="G10"/>
    </sheetView>
  </sheetViews>
  <sheetFormatPr baseColWidth="10" defaultRowHeight="15" x14ac:dyDescent="0.25"/>
  <cols>
    <col min="4" max="4" width="16.28515625" customWidth="1"/>
    <col min="5" max="5" width="14" customWidth="1"/>
    <col min="8" max="8" width="14.85546875" bestFit="1" customWidth="1"/>
    <col min="10" max="11" width="14.85546875" bestFit="1" customWidth="1"/>
  </cols>
  <sheetData>
    <row r="2" spans="4:12" ht="23.25" x14ac:dyDescent="0.35">
      <c r="F2" s="42" t="s">
        <v>282</v>
      </c>
      <c r="G2" s="42"/>
      <c r="H2" s="42"/>
    </row>
    <row r="5" spans="4:12" ht="23.25" x14ac:dyDescent="0.35">
      <c r="F5" s="253" t="s">
        <v>61</v>
      </c>
      <c r="G5" s="253"/>
      <c r="H5" s="253"/>
    </row>
    <row r="7" spans="4:12" ht="15.75" thickBot="1" x14ac:dyDescent="0.3"/>
    <row r="8" spans="4:12" ht="78.75" thickBot="1" x14ac:dyDescent="0.3">
      <c r="D8" s="16" t="s">
        <v>0</v>
      </c>
      <c r="E8" s="2" t="s">
        <v>1</v>
      </c>
      <c r="F8" s="2" t="s">
        <v>66</v>
      </c>
      <c r="G8" s="2" t="s">
        <v>64</v>
      </c>
      <c r="H8" s="31" t="s">
        <v>65</v>
      </c>
      <c r="I8" s="261" t="s">
        <v>174</v>
      </c>
      <c r="J8" s="261"/>
      <c r="K8" s="77" t="s">
        <v>175</v>
      </c>
      <c r="L8" s="77" t="s">
        <v>179</v>
      </c>
    </row>
    <row r="9" spans="4:12" ht="38.25" thickTop="1" x14ac:dyDescent="0.3">
      <c r="D9" s="28"/>
      <c r="E9" s="29"/>
      <c r="F9" s="29"/>
      <c r="G9" s="67"/>
      <c r="H9" s="68"/>
      <c r="I9" s="77" t="s">
        <v>177</v>
      </c>
      <c r="J9" s="77" t="s">
        <v>178</v>
      </c>
      <c r="K9" s="77"/>
      <c r="L9" s="34"/>
    </row>
    <row r="10" spans="4:12" ht="27" customHeight="1" thickBot="1" x14ac:dyDescent="0.3">
      <c r="D10" s="58" t="s">
        <v>5</v>
      </c>
      <c r="E10" s="10">
        <v>85</v>
      </c>
      <c r="F10" s="17">
        <v>1750</v>
      </c>
      <c r="G10" s="17">
        <v>720</v>
      </c>
      <c r="H10" s="17">
        <v>40</v>
      </c>
      <c r="I10" s="10"/>
      <c r="J10" s="10"/>
      <c r="K10" s="10"/>
      <c r="L10" s="10"/>
    </row>
    <row r="11" spans="4:12" ht="25.5" customHeight="1" thickBot="1" x14ac:dyDescent="0.3">
      <c r="D11" s="57" t="s">
        <v>202</v>
      </c>
      <c r="E11" s="257">
        <v>80</v>
      </c>
      <c r="F11" s="17"/>
      <c r="G11" s="17"/>
      <c r="H11" s="17"/>
      <c r="I11" s="11"/>
      <c r="J11" s="10"/>
      <c r="K11" s="11"/>
      <c r="L11" s="10"/>
    </row>
    <row r="12" spans="4:12" ht="23.25" customHeight="1" thickBot="1" x14ac:dyDescent="0.3">
      <c r="D12" s="57" t="s">
        <v>197</v>
      </c>
      <c r="E12" s="258"/>
      <c r="F12" s="11"/>
      <c r="G12" s="11"/>
      <c r="H12" s="11"/>
      <c r="I12" s="11"/>
      <c r="J12" s="10"/>
      <c r="K12" s="11"/>
      <c r="L12" s="10"/>
    </row>
    <row r="13" spans="4:12" ht="24" customHeight="1" thickBot="1" x14ac:dyDescent="0.3">
      <c r="D13" s="58" t="s">
        <v>7</v>
      </c>
      <c r="E13" s="257">
        <v>12</v>
      </c>
      <c r="F13" s="11">
        <v>0</v>
      </c>
      <c r="G13" s="11">
        <v>0</v>
      </c>
      <c r="H13" s="11">
        <v>0</v>
      </c>
      <c r="I13" s="11"/>
      <c r="J13" s="10"/>
      <c r="K13" s="11"/>
      <c r="L13" s="10"/>
    </row>
    <row r="14" spans="4:12" ht="22.5" customHeight="1" thickBot="1" x14ac:dyDescent="0.3">
      <c r="D14" s="58" t="s">
        <v>205</v>
      </c>
      <c r="E14" s="258"/>
      <c r="F14" s="11">
        <v>96.41</v>
      </c>
      <c r="G14" s="11">
        <v>71.41</v>
      </c>
      <c r="H14" s="11">
        <v>22</v>
      </c>
      <c r="I14" s="10" t="s">
        <v>221</v>
      </c>
      <c r="J14" s="10"/>
      <c r="K14" s="10"/>
      <c r="L14" s="10"/>
    </row>
    <row r="15" spans="4:12" ht="23.25" customHeight="1" thickBot="1" x14ac:dyDescent="0.3">
      <c r="D15" s="59" t="s">
        <v>8</v>
      </c>
      <c r="E15" s="38">
        <v>7.6</v>
      </c>
      <c r="F15" s="11">
        <v>56</v>
      </c>
      <c r="G15" s="11"/>
      <c r="H15" s="11">
        <v>14</v>
      </c>
      <c r="I15" s="11"/>
      <c r="J15" s="10"/>
      <c r="K15" s="11"/>
      <c r="L15" s="10"/>
    </row>
    <row r="16" spans="4:12" ht="21" customHeight="1" thickBot="1" x14ac:dyDescent="0.3">
      <c r="D16" s="45" t="s">
        <v>10</v>
      </c>
      <c r="E16" s="79">
        <v>2.6</v>
      </c>
      <c r="F16" s="79">
        <v>52.048000000000002</v>
      </c>
      <c r="G16" s="79">
        <v>29.006</v>
      </c>
      <c r="H16" s="79">
        <v>10.74</v>
      </c>
      <c r="I16" s="10"/>
      <c r="J16" s="10"/>
      <c r="K16" s="10"/>
      <c r="L16" s="10"/>
    </row>
    <row r="17" spans="4:12" ht="23.25" customHeight="1" thickBot="1" x14ac:dyDescent="0.3">
      <c r="D17" s="58" t="s">
        <v>63</v>
      </c>
      <c r="E17" s="10">
        <v>18</v>
      </c>
      <c r="F17" s="11">
        <v>0</v>
      </c>
      <c r="G17" s="11">
        <v>0</v>
      </c>
      <c r="H17" s="11">
        <v>0</v>
      </c>
      <c r="I17" s="11"/>
      <c r="J17" s="11"/>
      <c r="K17" s="11"/>
      <c r="L17" s="11"/>
    </row>
    <row r="18" spans="4:12" ht="24.75" customHeight="1" thickBot="1" x14ac:dyDescent="0.3">
      <c r="D18" s="58" t="s">
        <v>12</v>
      </c>
      <c r="E18" s="10">
        <v>18</v>
      </c>
      <c r="F18" s="11">
        <v>63.720999999999997</v>
      </c>
      <c r="G18" s="11"/>
      <c r="H18" s="11">
        <v>1</v>
      </c>
      <c r="I18" s="10"/>
      <c r="J18" s="10"/>
      <c r="K18" s="10"/>
      <c r="L18" s="10"/>
    </row>
    <row r="19" spans="4:12" ht="19.5" thickBot="1" x14ac:dyDescent="0.3">
      <c r="D19" s="78" t="s">
        <v>13</v>
      </c>
      <c r="E19" s="38">
        <v>40</v>
      </c>
      <c r="F19" s="38">
        <v>95.74</v>
      </c>
      <c r="G19" s="38">
        <v>21.463999999999999</v>
      </c>
      <c r="H19" s="38" t="s">
        <v>283</v>
      </c>
      <c r="I19" s="11"/>
      <c r="J19" s="10"/>
      <c r="K19" s="11"/>
      <c r="L19" s="10"/>
    </row>
    <row r="20" spans="4:12" ht="24" customHeight="1" thickBot="1" x14ac:dyDescent="0.3">
      <c r="D20" s="58" t="s">
        <v>15</v>
      </c>
      <c r="E20" s="10">
        <v>15</v>
      </c>
      <c r="F20" s="11">
        <v>178</v>
      </c>
      <c r="G20" s="11">
        <v>118</v>
      </c>
      <c r="H20" s="11">
        <v>25</v>
      </c>
      <c r="I20" s="10"/>
      <c r="J20" s="10"/>
      <c r="K20" s="10"/>
      <c r="L20" s="10"/>
    </row>
    <row r="21" spans="4:12" ht="21" customHeight="1" thickBot="1" x14ac:dyDescent="0.3">
      <c r="D21" s="59" t="s">
        <v>16</v>
      </c>
      <c r="E21" s="11">
        <v>6</v>
      </c>
      <c r="F21" s="11">
        <v>14.2</v>
      </c>
      <c r="G21" s="11">
        <v>12.2</v>
      </c>
      <c r="H21" s="11">
        <v>6</v>
      </c>
      <c r="I21" s="11"/>
      <c r="J21" s="10"/>
      <c r="K21" s="11"/>
      <c r="L21" s="10"/>
    </row>
    <row r="71" spans="1:1" x14ac:dyDescent="0.25">
      <c r="A71">
        <v>17</v>
      </c>
    </row>
  </sheetData>
  <mergeCells count="4">
    <mergeCell ref="F5:H5"/>
    <mergeCell ref="I8:J8"/>
    <mergeCell ref="E11:E12"/>
    <mergeCell ref="E13:E14"/>
  </mergeCells>
  <pageMargins left="0.7" right="0.7" top="0.75" bottom="0.75" header="0.3" footer="0.3"/>
  <pageSetup paperSize="9" orientation="portrait" r:id="rId1"/>
  <legacyDrawing r:id="rId2"/>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1"/>
  <sheetViews>
    <sheetView topLeftCell="A20" workbookViewId="0">
      <selection activeCell="C7" sqref="C7:M23"/>
    </sheetView>
  </sheetViews>
  <sheetFormatPr baseColWidth="10" defaultRowHeight="15" x14ac:dyDescent="0.25"/>
  <cols>
    <col min="4" max="4" width="16.28515625" customWidth="1"/>
    <col min="5" max="5" width="14" customWidth="1"/>
    <col min="8" max="8" width="14.85546875" bestFit="1" customWidth="1"/>
    <col min="10" max="11" width="14.85546875" bestFit="1" customWidth="1"/>
  </cols>
  <sheetData>
    <row r="2" spans="4:12" ht="23.25" x14ac:dyDescent="0.35">
      <c r="F2" s="42" t="s">
        <v>284</v>
      </c>
      <c r="G2" s="42"/>
      <c r="H2" s="42"/>
    </row>
    <row r="5" spans="4:12" ht="23.25" x14ac:dyDescent="0.35">
      <c r="F5" s="253" t="s">
        <v>61</v>
      </c>
      <c r="G5" s="253"/>
      <c r="H5" s="253"/>
    </row>
    <row r="7" spans="4:12" ht="15.75" thickBot="1" x14ac:dyDescent="0.3"/>
    <row r="8" spans="4:12" ht="78.75" thickBot="1" x14ac:dyDescent="0.3">
      <c r="D8" s="16" t="s">
        <v>0</v>
      </c>
      <c r="E8" s="2" t="s">
        <v>1</v>
      </c>
      <c r="F8" s="2" t="s">
        <v>66</v>
      </c>
      <c r="G8" s="2" t="s">
        <v>64</v>
      </c>
      <c r="H8" s="31" t="s">
        <v>65</v>
      </c>
      <c r="I8" s="261" t="s">
        <v>174</v>
      </c>
      <c r="J8" s="261"/>
      <c r="K8" s="80" t="s">
        <v>175</v>
      </c>
      <c r="L8" s="80" t="s">
        <v>179</v>
      </c>
    </row>
    <row r="9" spans="4:12" ht="38.25" thickTop="1" x14ac:dyDescent="0.3">
      <c r="D9" s="28"/>
      <c r="E9" s="29"/>
      <c r="F9" s="29"/>
      <c r="G9" s="67"/>
      <c r="H9" s="68"/>
      <c r="I9" s="80" t="s">
        <v>177</v>
      </c>
      <c r="J9" s="80" t="s">
        <v>178</v>
      </c>
      <c r="K9" s="80"/>
      <c r="L9" s="34"/>
    </row>
    <row r="10" spans="4:12" ht="27" customHeight="1" thickBot="1" x14ac:dyDescent="0.3">
      <c r="D10" s="58" t="s">
        <v>5</v>
      </c>
      <c r="E10" s="10">
        <v>85</v>
      </c>
      <c r="F10" s="17">
        <v>1735</v>
      </c>
      <c r="G10" s="17">
        <v>485</v>
      </c>
      <c r="H10" s="17">
        <v>26</v>
      </c>
      <c r="I10" s="10"/>
      <c r="J10" s="10"/>
      <c r="K10" s="10"/>
      <c r="L10" s="10"/>
    </row>
    <row r="11" spans="4:12" ht="25.5" customHeight="1" thickBot="1" x14ac:dyDescent="0.3">
      <c r="D11" s="57" t="s">
        <v>202</v>
      </c>
      <c r="E11" s="257">
        <v>80</v>
      </c>
      <c r="F11" s="17">
        <v>1621</v>
      </c>
      <c r="G11" s="17">
        <v>721.79200000000003</v>
      </c>
      <c r="H11" s="17">
        <v>42.458352941176472</v>
      </c>
      <c r="I11" s="11"/>
      <c r="J11" s="10"/>
      <c r="K11" s="11"/>
      <c r="L11" s="10"/>
    </row>
    <row r="12" spans="4:12" ht="23.25" customHeight="1" thickBot="1" x14ac:dyDescent="0.3">
      <c r="D12" s="57" t="s">
        <v>197</v>
      </c>
      <c r="E12" s="258"/>
      <c r="F12" s="11"/>
      <c r="G12" s="11"/>
      <c r="H12" s="11"/>
      <c r="I12" s="11"/>
      <c r="J12" s="10"/>
      <c r="K12" s="11"/>
      <c r="L12" s="10"/>
    </row>
    <row r="13" spans="4:12" ht="24" customHeight="1" thickBot="1" x14ac:dyDescent="0.3">
      <c r="D13" s="58" t="s">
        <v>7</v>
      </c>
      <c r="E13" s="257">
        <v>12</v>
      </c>
      <c r="F13" s="11">
        <v>0</v>
      </c>
      <c r="G13" s="11">
        <v>0</v>
      </c>
      <c r="H13" s="11">
        <v>0</v>
      </c>
      <c r="I13" s="11"/>
      <c r="J13" s="10"/>
      <c r="K13" s="11"/>
      <c r="L13" s="10"/>
    </row>
    <row r="14" spans="4:12" ht="22.5" customHeight="1" thickBot="1" x14ac:dyDescent="0.3">
      <c r="D14" s="58" t="s">
        <v>205</v>
      </c>
      <c r="E14" s="258"/>
      <c r="F14" s="11">
        <v>96.41</v>
      </c>
      <c r="G14" s="11">
        <v>71.41</v>
      </c>
      <c r="H14" s="11">
        <v>22</v>
      </c>
      <c r="I14" s="10" t="s">
        <v>221</v>
      </c>
      <c r="J14" s="10"/>
      <c r="K14" s="10"/>
      <c r="L14" s="10"/>
    </row>
    <row r="15" spans="4:12" ht="23.25" customHeight="1" thickBot="1" x14ac:dyDescent="0.3">
      <c r="D15" s="59" t="s">
        <v>8</v>
      </c>
      <c r="E15" s="38">
        <v>7.6</v>
      </c>
      <c r="F15" s="11"/>
      <c r="G15" s="11">
        <v>31</v>
      </c>
      <c r="H15" s="11">
        <v>10</v>
      </c>
      <c r="I15" s="11"/>
      <c r="J15" s="10"/>
      <c r="K15" s="11"/>
      <c r="L15" s="10"/>
    </row>
    <row r="16" spans="4:12" ht="21" customHeight="1" thickBot="1" x14ac:dyDescent="0.3">
      <c r="D16" s="45" t="s">
        <v>10</v>
      </c>
      <c r="E16" s="79">
        <v>2.6</v>
      </c>
      <c r="F16" s="79">
        <v>447</v>
      </c>
      <c r="G16" s="79">
        <v>217</v>
      </c>
      <c r="H16" s="79">
        <v>8</v>
      </c>
      <c r="I16" s="10"/>
      <c r="J16" s="10"/>
      <c r="K16" s="10"/>
      <c r="L16" s="10"/>
    </row>
    <row r="17" spans="4:12" ht="23.25" customHeight="1" thickBot="1" x14ac:dyDescent="0.3">
      <c r="D17" s="58" t="s">
        <v>63</v>
      </c>
      <c r="E17" s="10">
        <v>18</v>
      </c>
      <c r="F17" s="11">
        <v>275</v>
      </c>
      <c r="G17" s="11">
        <v>93</v>
      </c>
      <c r="H17" s="11">
        <v>17</v>
      </c>
      <c r="I17" s="11"/>
      <c r="J17" s="11"/>
      <c r="K17" s="11"/>
      <c r="L17" s="11"/>
    </row>
    <row r="18" spans="4:12" ht="24.75" customHeight="1" thickBot="1" x14ac:dyDescent="0.3">
      <c r="D18" s="58" t="s">
        <v>12</v>
      </c>
      <c r="E18" s="10">
        <v>18</v>
      </c>
      <c r="F18" s="11">
        <v>46.423999999999999</v>
      </c>
      <c r="G18" s="11">
        <v>3.0289999999999999</v>
      </c>
      <c r="H18" s="11">
        <v>0.75</v>
      </c>
      <c r="I18" s="10"/>
      <c r="J18" s="10"/>
      <c r="K18" s="10"/>
      <c r="L18" s="10"/>
    </row>
    <row r="19" spans="4:12" ht="19.5" thickBot="1" x14ac:dyDescent="0.3">
      <c r="D19" s="78" t="s">
        <v>13</v>
      </c>
      <c r="E19" s="38">
        <v>40</v>
      </c>
      <c r="F19" s="38">
        <v>89.46</v>
      </c>
      <c r="G19" s="38">
        <v>15.73</v>
      </c>
      <c r="H19" s="38">
        <v>1.3</v>
      </c>
      <c r="I19" s="11"/>
      <c r="J19" s="10"/>
      <c r="K19" s="11"/>
      <c r="L19" s="10"/>
    </row>
    <row r="20" spans="4:12" ht="24" customHeight="1" thickBot="1" x14ac:dyDescent="0.3">
      <c r="D20" s="58" t="s">
        <v>15</v>
      </c>
      <c r="E20" s="10">
        <v>15</v>
      </c>
      <c r="F20" s="11">
        <v>166</v>
      </c>
      <c r="G20" s="11">
        <v>108</v>
      </c>
      <c r="H20" s="11">
        <v>23</v>
      </c>
      <c r="I20" s="10"/>
      <c r="J20" s="10"/>
      <c r="K20" s="10"/>
      <c r="L20" s="10"/>
    </row>
    <row r="21" spans="4:12" ht="21" customHeight="1" thickBot="1" x14ac:dyDescent="0.3">
      <c r="D21" s="59" t="s">
        <v>16</v>
      </c>
      <c r="E21" s="11">
        <v>6</v>
      </c>
      <c r="F21" s="11">
        <v>11.5</v>
      </c>
      <c r="G21" s="11">
        <v>9.6999999999999993</v>
      </c>
      <c r="H21" s="11">
        <v>4</v>
      </c>
      <c r="I21" s="11"/>
      <c r="J21" s="10"/>
      <c r="K21" s="11"/>
      <c r="L21" s="10"/>
    </row>
    <row r="71" spans="1:1" x14ac:dyDescent="0.25">
      <c r="A71">
        <v>17</v>
      </c>
    </row>
  </sheetData>
  <mergeCells count="4">
    <mergeCell ref="F5:H5"/>
    <mergeCell ref="I8:J8"/>
    <mergeCell ref="E11:E12"/>
    <mergeCell ref="E13:E14"/>
  </mergeCells>
  <pageMargins left="0.7" right="0.7" top="0.75" bottom="0.75" header="0.3" footer="0.3"/>
  <pageSetup paperSize="9" orientation="portrait"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2"/>
  <sheetViews>
    <sheetView topLeftCell="A6" workbookViewId="0">
      <selection activeCell="G13" sqref="G13"/>
    </sheetView>
  </sheetViews>
  <sheetFormatPr baseColWidth="10" defaultRowHeight="15" x14ac:dyDescent="0.25"/>
  <cols>
    <col min="4" max="4" width="14.7109375" customWidth="1"/>
    <col min="5" max="5" width="13.140625" customWidth="1"/>
    <col min="6" max="6" width="12.7109375" customWidth="1"/>
    <col min="7" max="7" width="13.28515625" customWidth="1"/>
    <col min="8" max="8" width="14.5703125" customWidth="1"/>
  </cols>
  <sheetData>
    <row r="2" spans="4:12" ht="23.25" x14ac:dyDescent="0.35">
      <c r="F2" s="42" t="s">
        <v>285</v>
      </c>
      <c r="G2" s="42"/>
      <c r="H2" s="42"/>
    </row>
    <row r="5" spans="4:12" ht="23.25" x14ac:dyDescent="0.35">
      <c r="F5" s="253" t="s">
        <v>20</v>
      </c>
      <c r="G5" s="253"/>
      <c r="H5" s="253"/>
    </row>
    <row r="8" spans="4:12" ht="15.75" thickBot="1" x14ac:dyDescent="0.3"/>
    <row r="9" spans="4:12" ht="94.5" thickBot="1" x14ac:dyDescent="0.3">
      <c r="D9" s="16" t="s">
        <v>0</v>
      </c>
      <c r="E9" s="2" t="s">
        <v>1</v>
      </c>
      <c r="F9" s="2" t="s">
        <v>66</v>
      </c>
      <c r="G9" s="2" t="s">
        <v>64</v>
      </c>
      <c r="H9" s="31" t="s">
        <v>65</v>
      </c>
      <c r="I9" s="261" t="s">
        <v>174</v>
      </c>
      <c r="J9" s="261"/>
      <c r="K9" s="80" t="s">
        <v>175</v>
      </c>
      <c r="L9" s="80" t="s">
        <v>179</v>
      </c>
    </row>
    <row r="10" spans="4:12" ht="35.25" customHeight="1" thickTop="1" x14ac:dyDescent="0.3">
      <c r="D10" s="28"/>
      <c r="E10" s="29"/>
      <c r="F10" s="29"/>
      <c r="G10" s="67"/>
      <c r="H10" s="68"/>
      <c r="I10" s="80" t="s">
        <v>177</v>
      </c>
      <c r="J10" s="80" t="s">
        <v>178</v>
      </c>
      <c r="K10" s="80"/>
      <c r="L10" s="34"/>
    </row>
    <row r="11" spans="4:12" ht="27" customHeight="1" thickBot="1" x14ac:dyDescent="0.3">
      <c r="D11" s="57" t="s">
        <v>5</v>
      </c>
      <c r="E11" s="10">
        <v>85</v>
      </c>
      <c r="F11" s="17">
        <v>1838</v>
      </c>
      <c r="G11" s="17">
        <v>588</v>
      </c>
      <c r="H11" s="17">
        <v>31</v>
      </c>
      <c r="I11" s="10"/>
      <c r="J11" s="10"/>
      <c r="K11" s="10"/>
      <c r="L11" s="10"/>
    </row>
    <row r="12" spans="4:12" ht="29.25" customHeight="1" thickBot="1" x14ac:dyDescent="0.3">
      <c r="D12" s="57" t="s">
        <v>202</v>
      </c>
      <c r="E12" s="257">
        <v>80</v>
      </c>
      <c r="F12" s="17">
        <v>1896</v>
      </c>
      <c r="G12" s="17">
        <v>1196</v>
      </c>
      <c r="H12" s="17">
        <v>70</v>
      </c>
      <c r="I12" s="11"/>
      <c r="J12" s="10"/>
      <c r="K12" s="11"/>
      <c r="L12" s="10"/>
    </row>
    <row r="13" spans="4:12" ht="23.25" customHeight="1" thickBot="1" x14ac:dyDescent="0.3">
      <c r="D13" s="57" t="s">
        <v>197</v>
      </c>
      <c r="E13" s="258"/>
      <c r="F13" s="11"/>
      <c r="G13" s="11"/>
      <c r="H13" s="11"/>
      <c r="I13" s="11"/>
      <c r="J13" s="10"/>
      <c r="K13" s="11"/>
      <c r="L13" s="10"/>
    </row>
    <row r="14" spans="4:12" ht="23.25" customHeight="1" thickBot="1" x14ac:dyDescent="0.3">
      <c r="D14" s="57" t="s">
        <v>286</v>
      </c>
      <c r="E14" s="257">
        <v>12</v>
      </c>
      <c r="F14" s="11">
        <v>0</v>
      </c>
      <c r="G14" s="11">
        <v>0</v>
      </c>
      <c r="H14" s="11">
        <v>0</v>
      </c>
      <c r="I14" s="11"/>
      <c r="J14" s="10"/>
      <c r="K14" s="11"/>
      <c r="L14" s="10"/>
    </row>
    <row r="15" spans="4:12" ht="22.5" customHeight="1" thickBot="1" x14ac:dyDescent="0.3">
      <c r="D15" s="57" t="s">
        <v>205</v>
      </c>
      <c r="E15" s="258"/>
      <c r="F15" s="11">
        <v>96.41</v>
      </c>
      <c r="G15" s="11">
        <v>71.41</v>
      </c>
      <c r="H15" s="11">
        <v>22</v>
      </c>
      <c r="I15" s="10" t="s">
        <v>221</v>
      </c>
      <c r="J15" s="10"/>
      <c r="K15" s="10"/>
      <c r="L15" s="10"/>
    </row>
    <row r="16" spans="4:12" ht="24.75" customHeight="1" thickBot="1" x14ac:dyDescent="0.3">
      <c r="D16" s="57" t="s">
        <v>8</v>
      </c>
      <c r="E16" s="38">
        <v>7.6</v>
      </c>
      <c r="F16" s="11">
        <v>61</v>
      </c>
      <c r="G16" s="11">
        <v>43</v>
      </c>
      <c r="H16" s="11">
        <v>22</v>
      </c>
      <c r="I16" s="11"/>
      <c r="J16" s="10"/>
      <c r="K16" s="11"/>
      <c r="L16" s="10"/>
    </row>
    <row r="17" spans="4:12" ht="25.5" customHeight="1" thickBot="1" x14ac:dyDescent="0.3">
      <c r="D17" s="45" t="s">
        <v>10</v>
      </c>
      <c r="E17" s="79">
        <v>10</v>
      </c>
      <c r="F17" s="79">
        <v>38.340000000000003</v>
      </c>
      <c r="G17" s="79">
        <v>15.3</v>
      </c>
      <c r="H17" s="79">
        <v>5.5</v>
      </c>
      <c r="I17" s="10"/>
      <c r="J17" s="10"/>
      <c r="K17" s="10"/>
      <c r="L17" s="10"/>
    </row>
    <row r="18" spans="4:12" ht="23.25" customHeight="1" thickBot="1" x14ac:dyDescent="0.3">
      <c r="D18" s="57" t="s">
        <v>63</v>
      </c>
      <c r="E18" s="10">
        <v>18</v>
      </c>
      <c r="F18" s="11">
        <v>259</v>
      </c>
      <c r="G18" s="11">
        <v>76</v>
      </c>
      <c r="H18" s="11">
        <v>18.899999999999999</v>
      </c>
      <c r="I18" s="11"/>
      <c r="J18" s="11"/>
      <c r="K18" s="11"/>
      <c r="L18" s="11"/>
    </row>
    <row r="19" spans="4:12" ht="24" customHeight="1" thickBot="1" x14ac:dyDescent="0.3">
      <c r="D19" s="57" t="s">
        <v>12</v>
      </c>
      <c r="E19" s="10">
        <v>18</v>
      </c>
      <c r="F19" s="11">
        <v>46.423999999999999</v>
      </c>
      <c r="G19" s="11">
        <v>3.0289999999999999</v>
      </c>
      <c r="H19" s="11">
        <v>0.75</v>
      </c>
      <c r="I19" s="10"/>
      <c r="J19" s="10"/>
      <c r="K19" s="10"/>
      <c r="L19" s="10"/>
    </row>
    <row r="20" spans="4:12" ht="19.5" thickBot="1" x14ac:dyDescent="0.3">
      <c r="D20" s="78" t="s">
        <v>13</v>
      </c>
      <c r="E20" s="38">
        <v>40</v>
      </c>
      <c r="F20" s="38">
        <v>155.66</v>
      </c>
      <c r="G20" s="38">
        <v>81.93</v>
      </c>
      <c r="H20" s="38">
        <v>6.5</v>
      </c>
      <c r="I20" s="11"/>
      <c r="J20" s="10"/>
      <c r="K20" s="11"/>
      <c r="L20" s="10"/>
    </row>
    <row r="21" spans="4:12" ht="19.5" thickBot="1" x14ac:dyDescent="0.3">
      <c r="D21" s="57" t="s">
        <v>15</v>
      </c>
      <c r="E21" s="10">
        <v>15</v>
      </c>
      <c r="F21" s="11">
        <v>157</v>
      </c>
      <c r="G21" s="11">
        <v>97</v>
      </c>
      <c r="H21" s="11">
        <v>20</v>
      </c>
      <c r="I21" s="10"/>
      <c r="J21" s="10"/>
      <c r="K21" s="10"/>
      <c r="L21" s="10"/>
    </row>
    <row r="22" spans="4:12" ht="24.75" customHeight="1" thickBot="1" x14ac:dyDescent="0.3">
      <c r="D22" s="59" t="s">
        <v>16</v>
      </c>
      <c r="E22" s="11">
        <v>6</v>
      </c>
      <c r="F22" s="11">
        <v>30</v>
      </c>
      <c r="G22" s="11">
        <v>28</v>
      </c>
      <c r="H22" s="11">
        <v>14</v>
      </c>
      <c r="I22" s="11"/>
      <c r="J22" s="10"/>
      <c r="K22" s="11"/>
      <c r="L22" s="10"/>
    </row>
  </sheetData>
  <mergeCells count="4">
    <mergeCell ref="F5:H5"/>
    <mergeCell ref="I9:J9"/>
    <mergeCell ref="E12:E13"/>
    <mergeCell ref="E14:E15"/>
  </mergeCell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2"/>
  <sheetViews>
    <sheetView topLeftCell="A10" workbookViewId="0">
      <selection activeCell="C8" sqref="C8:M23"/>
    </sheetView>
  </sheetViews>
  <sheetFormatPr baseColWidth="10" defaultRowHeight="15" x14ac:dyDescent="0.25"/>
  <cols>
    <col min="4" max="4" width="14.7109375" customWidth="1"/>
    <col min="5" max="5" width="15.5703125" customWidth="1"/>
    <col min="6" max="6" width="12.85546875" customWidth="1"/>
    <col min="7" max="7" width="13.28515625" customWidth="1"/>
    <col min="8" max="8" width="14.85546875" customWidth="1"/>
  </cols>
  <sheetData>
    <row r="2" spans="4:12" ht="23.25" x14ac:dyDescent="0.35">
      <c r="E2" s="42" t="s">
        <v>287</v>
      </c>
      <c r="F2" s="42"/>
      <c r="G2" s="42"/>
    </row>
    <row r="5" spans="4:12" ht="23.25" x14ac:dyDescent="0.35">
      <c r="E5" s="253" t="s">
        <v>288</v>
      </c>
      <c r="F5" s="253"/>
      <c r="G5" s="253"/>
    </row>
    <row r="8" spans="4:12" ht="15.75" thickBot="1" x14ac:dyDescent="0.3"/>
    <row r="9" spans="4:12" ht="94.5" thickBot="1" x14ac:dyDescent="0.3">
      <c r="D9" s="16" t="s">
        <v>0</v>
      </c>
      <c r="E9" s="2" t="s">
        <v>1</v>
      </c>
      <c r="F9" s="2" t="s">
        <v>66</v>
      </c>
      <c r="G9" s="2" t="s">
        <v>64</v>
      </c>
      <c r="H9" s="31" t="s">
        <v>65</v>
      </c>
      <c r="I9" s="261" t="s">
        <v>174</v>
      </c>
      <c r="J9" s="261"/>
      <c r="K9" s="80" t="s">
        <v>175</v>
      </c>
      <c r="L9" s="80" t="s">
        <v>179</v>
      </c>
    </row>
    <row r="10" spans="4:12" ht="38.25" thickTop="1" x14ac:dyDescent="0.3">
      <c r="D10" s="28"/>
      <c r="E10" s="29"/>
      <c r="F10" s="29"/>
      <c r="G10" s="67"/>
      <c r="H10" s="68"/>
      <c r="I10" s="80" t="s">
        <v>177</v>
      </c>
      <c r="J10" s="80" t="s">
        <v>178</v>
      </c>
      <c r="K10" s="80"/>
      <c r="L10" s="34"/>
    </row>
    <row r="11" spans="4:12" ht="19.5" thickBot="1" x14ac:dyDescent="0.35">
      <c r="D11" s="57" t="s">
        <v>5</v>
      </c>
      <c r="E11" s="82">
        <v>85</v>
      </c>
      <c r="F11" s="17">
        <v>1800</v>
      </c>
      <c r="G11" s="17">
        <v>550</v>
      </c>
      <c r="H11" s="17">
        <v>29</v>
      </c>
      <c r="I11" s="10"/>
      <c r="J11" s="10"/>
      <c r="K11" s="10"/>
      <c r="L11" s="10"/>
    </row>
    <row r="12" spans="4:12" ht="19.5" thickBot="1" x14ac:dyDescent="0.3">
      <c r="D12" s="57" t="s">
        <v>202</v>
      </c>
      <c r="E12" s="257">
        <v>80</v>
      </c>
      <c r="F12" s="17">
        <v>1670.2850000000001</v>
      </c>
      <c r="G12" s="17">
        <v>970.255</v>
      </c>
      <c r="H12" s="17">
        <v>56</v>
      </c>
      <c r="I12" s="11"/>
      <c r="J12" s="10"/>
      <c r="K12" s="11"/>
      <c r="L12" s="10"/>
    </row>
    <row r="13" spans="4:12" ht="21.75" customHeight="1" thickBot="1" x14ac:dyDescent="0.3">
      <c r="D13" s="57" t="s">
        <v>197</v>
      </c>
      <c r="E13" s="258"/>
      <c r="F13" s="11"/>
      <c r="G13" s="11"/>
      <c r="H13" s="11"/>
      <c r="I13" s="11"/>
      <c r="J13" s="10"/>
      <c r="K13" s="11"/>
      <c r="L13" s="10"/>
    </row>
    <row r="14" spans="4:12" ht="19.5" thickBot="1" x14ac:dyDescent="0.3">
      <c r="D14" s="57" t="s">
        <v>7</v>
      </c>
      <c r="E14" s="257">
        <v>12</v>
      </c>
      <c r="F14" s="11">
        <v>246.39500000000001</v>
      </c>
      <c r="G14" s="11">
        <v>51.395000000000003</v>
      </c>
      <c r="H14" s="11">
        <v>16</v>
      </c>
      <c r="I14" s="11"/>
      <c r="J14" s="10"/>
      <c r="K14" s="11"/>
      <c r="L14" s="10"/>
    </row>
    <row r="15" spans="4:12" ht="27" customHeight="1" thickBot="1" x14ac:dyDescent="0.3">
      <c r="D15" s="57" t="s">
        <v>205</v>
      </c>
      <c r="E15" s="258"/>
      <c r="F15" s="11">
        <v>96.41</v>
      </c>
      <c r="G15" s="11">
        <v>71.41</v>
      </c>
      <c r="H15" s="11">
        <v>22</v>
      </c>
      <c r="I15" s="10" t="s">
        <v>221</v>
      </c>
      <c r="J15" s="10"/>
      <c r="K15" s="10"/>
      <c r="L15" s="10"/>
    </row>
    <row r="16" spans="4:12" ht="24.75" customHeight="1" thickBot="1" x14ac:dyDescent="0.3">
      <c r="D16" s="57" t="s">
        <v>8</v>
      </c>
      <c r="E16" s="38">
        <v>7.6</v>
      </c>
      <c r="F16" s="11">
        <v>61</v>
      </c>
      <c r="G16" s="11">
        <v>42</v>
      </c>
      <c r="H16" s="11">
        <v>15</v>
      </c>
      <c r="I16" s="11"/>
      <c r="J16" s="10"/>
      <c r="K16" s="11"/>
      <c r="L16" s="10"/>
    </row>
    <row r="17" spans="4:12" ht="21.75" customHeight="1" thickBot="1" x14ac:dyDescent="0.3">
      <c r="D17" s="45" t="s">
        <v>10</v>
      </c>
      <c r="E17" s="79">
        <v>10</v>
      </c>
      <c r="F17" s="79">
        <v>49.241999999999997</v>
      </c>
      <c r="G17" s="79">
        <v>26.202000000000002</v>
      </c>
      <c r="H17" s="79">
        <v>9.6999999999999993</v>
      </c>
      <c r="I17" s="10"/>
      <c r="J17" s="10"/>
      <c r="K17" s="10"/>
      <c r="L17" s="10"/>
    </row>
    <row r="18" spans="4:12" ht="21" customHeight="1" thickBot="1" x14ac:dyDescent="0.3">
      <c r="D18" s="57" t="s">
        <v>63</v>
      </c>
      <c r="E18" s="262">
        <v>18</v>
      </c>
      <c r="F18" s="11">
        <v>241.08</v>
      </c>
      <c r="G18" s="11">
        <v>58.52</v>
      </c>
      <c r="H18" s="11">
        <v>14.25</v>
      </c>
      <c r="I18" s="11"/>
      <c r="J18" s="11"/>
      <c r="K18" s="11"/>
      <c r="L18" s="11"/>
    </row>
    <row r="19" spans="4:12" ht="21" customHeight="1" thickBot="1" x14ac:dyDescent="0.3">
      <c r="D19" s="57" t="s">
        <v>12</v>
      </c>
      <c r="E19" s="263"/>
      <c r="F19" s="11">
        <v>46.423999999999999</v>
      </c>
      <c r="G19" s="11">
        <v>3.0289999999999999</v>
      </c>
      <c r="H19" s="11">
        <v>0.75</v>
      </c>
      <c r="I19" s="10"/>
      <c r="J19" s="10"/>
      <c r="K19" s="10"/>
      <c r="L19" s="10"/>
    </row>
    <row r="20" spans="4:12" ht="19.5" thickBot="1" x14ac:dyDescent="0.3">
      <c r="D20" s="78" t="s">
        <v>13</v>
      </c>
      <c r="E20" s="38">
        <v>40</v>
      </c>
      <c r="F20" s="38">
        <v>182.15700000000001</v>
      </c>
      <c r="G20" s="38">
        <v>108.42700000000001</v>
      </c>
      <c r="H20" s="38">
        <v>9.02</v>
      </c>
      <c r="I20" s="11"/>
      <c r="J20" s="10"/>
      <c r="K20" s="11"/>
      <c r="L20" s="10"/>
    </row>
    <row r="21" spans="4:12" ht="21" customHeight="1" thickBot="1" x14ac:dyDescent="0.3">
      <c r="D21" s="57" t="s">
        <v>15</v>
      </c>
      <c r="E21" s="10">
        <v>15</v>
      </c>
      <c r="F21" s="11">
        <v>150</v>
      </c>
      <c r="G21" s="11">
        <v>90</v>
      </c>
      <c r="H21" s="11">
        <v>19</v>
      </c>
      <c r="I21" s="10"/>
      <c r="J21" s="10"/>
      <c r="K21" s="10"/>
      <c r="L21" s="10"/>
    </row>
    <row r="22" spans="4:12" ht="23.25" customHeight="1" thickBot="1" x14ac:dyDescent="0.3">
      <c r="D22" s="57" t="s">
        <v>16</v>
      </c>
      <c r="E22" s="11">
        <v>6</v>
      </c>
      <c r="F22" s="11">
        <v>42</v>
      </c>
      <c r="G22" s="11">
        <v>40</v>
      </c>
      <c r="H22" s="11">
        <v>20</v>
      </c>
      <c r="I22" s="11"/>
      <c r="J22" s="10"/>
      <c r="K22" s="11"/>
      <c r="L22" s="10"/>
    </row>
  </sheetData>
  <mergeCells count="5">
    <mergeCell ref="E5:G5"/>
    <mergeCell ref="I9:J9"/>
    <mergeCell ref="E12:E13"/>
    <mergeCell ref="E14:E15"/>
    <mergeCell ref="E18:E19"/>
  </mergeCell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21"/>
  <sheetViews>
    <sheetView workbookViewId="0">
      <selection activeCell="L19" sqref="L19"/>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289</v>
      </c>
      <c r="F2" s="42"/>
      <c r="G2" s="42"/>
    </row>
    <row r="5" spans="4:13" ht="23.25" x14ac:dyDescent="0.35">
      <c r="E5" s="253" t="s">
        <v>288</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0" t="s">
        <v>175</v>
      </c>
      <c r="M8" s="80" t="s">
        <v>179</v>
      </c>
    </row>
    <row r="9" spans="4:13" ht="38.25" thickTop="1" x14ac:dyDescent="0.3">
      <c r="E9" s="28"/>
      <c r="F9" s="29"/>
      <c r="G9" s="29"/>
      <c r="H9" s="67"/>
      <c r="I9" s="68"/>
      <c r="J9" s="80" t="s">
        <v>177</v>
      </c>
      <c r="K9" s="80" t="s">
        <v>178</v>
      </c>
      <c r="L9" s="80"/>
      <c r="M9" s="34"/>
    </row>
    <row r="10" spans="4:13" ht="19.5" thickBot="1" x14ac:dyDescent="0.35">
      <c r="E10" s="57" t="s">
        <v>5</v>
      </c>
      <c r="F10" s="82">
        <v>85</v>
      </c>
      <c r="G10" s="83">
        <v>1970</v>
      </c>
      <c r="H10" s="83">
        <v>720</v>
      </c>
      <c r="I10" s="83">
        <v>38</v>
      </c>
      <c r="J10" s="10"/>
      <c r="K10" s="10"/>
      <c r="L10" s="10"/>
      <c r="M10" s="10"/>
    </row>
    <row r="11" spans="4:13" ht="19.5" thickBot="1" x14ac:dyDescent="0.35">
      <c r="E11" s="57" t="s">
        <v>202</v>
      </c>
      <c r="F11" s="264">
        <v>80</v>
      </c>
      <c r="G11" s="83">
        <v>1878.0450000000001</v>
      </c>
      <c r="H11" s="83">
        <v>1178.0450000000001</v>
      </c>
      <c r="I11" s="83">
        <v>69</v>
      </c>
      <c r="J11" s="11"/>
      <c r="K11" s="10"/>
      <c r="L11" s="11"/>
      <c r="M11" s="10"/>
    </row>
    <row r="12" spans="4:13" ht="19.5" thickBot="1" x14ac:dyDescent="0.35">
      <c r="E12" s="57" t="s">
        <v>197</v>
      </c>
      <c r="F12" s="265"/>
      <c r="G12" s="83"/>
      <c r="H12" s="83"/>
      <c r="I12" s="83"/>
      <c r="J12" s="11"/>
      <c r="K12" s="10"/>
      <c r="L12" s="11"/>
      <c r="M12" s="10"/>
    </row>
    <row r="13" spans="4:13" ht="19.5" thickBot="1" x14ac:dyDescent="0.35">
      <c r="E13" s="57" t="s">
        <v>7</v>
      </c>
      <c r="F13" s="264">
        <v>12</v>
      </c>
      <c r="G13" s="83">
        <v>246.39500000000001</v>
      </c>
      <c r="H13" s="83">
        <v>51.395000000000003</v>
      </c>
      <c r="I13" s="83">
        <v>16</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v>76</v>
      </c>
      <c r="H15" s="83">
        <v>57</v>
      </c>
      <c r="I15" s="83">
        <v>23</v>
      </c>
      <c r="J15" s="11"/>
      <c r="K15" s="10"/>
      <c r="L15" s="11"/>
      <c r="M15" s="10"/>
    </row>
    <row r="16" spans="4:13" ht="19.5" thickBot="1" x14ac:dyDescent="0.35">
      <c r="E16" s="45" t="s">
        <v>10</v>
      </c>
      <c r="F16" s="85">
        <v>10</v>
      </c>
      <c r="G16" s="85">
        <v>63.65</v>
      </c>
      <c r="H16" s="85">
        <v>40.25</v>
      </c>
      <c r="I16" s="85">
        <v>14</v>
      </c>
      <c r="J16" s="10"/>
      <c r="K16" s="10"/>
      <c r="L16" s="10"/>
      <c r="M16" s="10"/>
    </row>
    <row r="17" spans="5:13" ht="19.5" thickBot="1" x14ac:dyDescent="0.35">
      <c r="E17" s="57" t="s">
        <v>63</v>
      </c>
      <c r="F17" s="266">
        <v>18</v>
      </c>
      <c r="G17" s="83">
        <v>224.595</v>
      </c>
      <c r="H17" s="83">
        <v>42.034999999999997</v>
      </c>
      <c r="I17" s="83">
        <v>10.38</v>
      </c>
      <c r="J17" s="11"/>
      <c r="K17" s="11"/>
      <c r="L17" s="11"/>
      <c r="M17" s="11"/>
    </row>
    <row r="18" spans="5:13" ht="19.5" thickBot="1" x14ac:dyDescent="0.35">
      <c r="E18" s="57" t="s">
        <v>12</v>
      </c>
      <c r="F18" s="267"/>
      <c r="G18" s="83">
        <v>46.423999999999999</v>
      </c>
      <c r="H18" s="83">
        <v>3.0289999999999999</v>
      </c>
      <c r="I18" s="83">
        <v>0.75</v>
      </c>
      <c r="J18" s="10"/>
      <c r="K18" s="10"/>
      <c r="L18" s="10"/>
      <c r="M18" s="10"/>
    </row>
    <row r="19" spans="5:13" ht="19.5" thickBot="1" x14ac:dyDescent="0.35">
      <c r="E19" s="78" t="s">
        <v>13</v>
      </c>
      <c r="F19" s="84">
        <v>40</v>
      </c>
      <c r="G19" s="84">
        <v>169.16800000000001</v>
      </c>
      <c r="H19" s="84">
        <v>95.438000000000002</v>
      </c>
      <c r="I19" s="84">
        <v>7.57</v>
      </c>
      <c r="J19" s="11"/>
      <c r="K19" s="10"/>
      <c r="L19" s="11"/>
      <c r="M19" s="10"/>
    </row>
    <row r="20" spans="5:13" ht="19.5" thickBot="1" x14ac:dyDescent="0.35">
      <c r="E20" s="57" t="s">
        <v>15</v>
      </c>
      <c r="F20" s="82">
        <v>15</v>
      </c>
      <c r="G20" s="83">
        <v>141</v>
      </c>
      <c r="H20" s="83">
        <v>81</v>
      </c>
      <c r="I20" s="83">
        <v>17</v>
      </c>
      <c r="J20" s="10"/>
      <c r="K20" s="10"/>
      <c r="L20" s="10"/>
      <c r="M20" s="10"/>
    </row>
    <row r="21" spans="5:13" ht="19.5" thickBot="1" x14ac:dyDescent="0.35">
      <c r="E21" s="57" t="s">
        <v>16</v>
      </c>
      <c r="F21" s="83">
        <v>6</v>
      </c>
      <c r="G21" s="83">
        <v>43</v>
      </c>
      <c r="H21" s="83">
        <v>41</v>
      </c>
      <c r="I21" s="83">
        <v>21</v>
      </c>
      <c r="J21" s="11"/>
      <c r="K21" s="10"/>
      <c r="L21" s="11"/>
      <c r="M21" s="10"/>
    </row>
  </sheetData>
  <mergeCells count="5">
    <mergeCell ref="E5:G5"/>
    <mergeCell ref="J8:K8"/>
    <mergeCell ref="F11:F12"/>
    <mergeCell ref="F13:F14"/>
    <mergeCell ref="F17:F18"/>
  </mergeCell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21"/>
  <sheetViews>
    <sheetView topLeftCell="A7" workbookViewId="0">
      <selection activeCell="K26" sqref="K26"/>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290</v>
      </c>
      <c r="F2" s="42"/>
      <c r="G2" s="42"/>
    </row>
    <row r="5" spans="4:13" ht="23.25" x14ac:dyDescent="0.35">
      <c r="E5" s="253" t="s">
        <v>76</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0" t="s">
        <v>175</v>
      </c>
      <c r="M8" s="80" t="s">
        <v>179</v>
      </c>
    </row>
    <row r="9" spans="4:13" ht="38.25" thickTop="1" x14ac:dyDescent="0.3">
      <c r="E9" s="28"/>
      <c r="F9" s="29"/>
      <c r="G9" s="29"/>
      <c r="H9" s="67"/>
      <c r="I9" s="68"/>
      <c r="J9" s="80" t="s">
        <v>177</v>
      </c>
      <c r="K9" s="80" t="s">
        <v>178</v>
      </c>
      <c r="L9" s="80"/>
      <c r="M9" s="34"/>
    </row>
    <row r="10" spans="4:13" ht="19.5" thickBot="1" x14ac:dyDescent="0.35">
      <c r="E10" s="57" t="s">
        <v>5</v>
      </c>
      <c r="F10" s="82">
        <v>85</v>
      </c>
      <c r="G10" s="83">
        <v>2140</v>
      </c>
      <c r="H10" s="83">
        <v>890</v>
      </c>
      <c r="I10" s="83">
        <v>50</v>
      </c>
      <c r="J10" s="10"/>
      <c r="K10" s="10"/>
      <c r="L10" s="10"/>
      <c r="M10" s="10"/>
    </row>
    <row r="11" spans="4:13" ht="19.5" thickBot="1" x14ac:dyDescent="0.35">
      <c r="E11" s="57" t="s">
        <v>202</v>
      </c>
      <c r="F11" s="264">
        <v>80</v>
      </c>
      <c r="G11" s="83">
        <v>1642.2760000000001</v>
      </c>
      <c r="H11" s="83">
        <v>942.27599999999995</v>
      </c>
      <c r="I11" s="83">
        <v>56</v>
      </c>
      <c r="J11" s="11"/>
      <c r="K11" s="10"/>
      <c r="L11" s="11"/>
      <c r="M11" s="10"/>
    </row>
    <row r="12" spans="4:13" ht="19.5" thickBot="1" x14ac:dyDescent="0.35">
      <c r="E12" s="57" t="s">
        <v>197</v>
      </c>
      <c r="F12" s="265"/>
      <c r="G12" s="83"/>
      <c r="H12" s="83"/>
      <c r="I12" s="83"/>
      <c r="J12" s="11"/>
      <c r="K12" s="10"/>
      <c r="L12" s="11"/>
      <c r="M12" s="10"/>
    </row>
    <row r="13" spans="4:13" ht="19.5" thickBot="1" x14ac:dyDescent="0.35">
      <c r="E13" s="57" t="s">
        <v>7</v>
      </c>
      <c r="F13" s="264">
        <v>12</v>
      </c>
      <c r="G13" s="83">
        <v>224.59200000000001</v>
      </c>
      <c r="H13" s="83">
        <v>29.756</v>
      </c>
      <c r="I13" s="83">
        <v>9</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v>67</v>
      </c>
      <c r="H15" s="83">
        <v>52.411000000000001</v>
      </c>
      <c r="I15" s="83">
        <v>20</v>
      </c>
      <c r="J15" s="11"/>
      <c r="K15" s="10"/>
      <c r="L15" s="11"/>
      <c r="M15" s="10"/>
    </row>
    <row r="16" spans="4:13" ht="19.5" thickBot="1" x14ac:dyDescent="0.35">
      <c r="E16" s="45" t="s">
        <v>10</v>
      </c>
      <c r="F16" s="85">
        <v>10</v>
      </c>
      <c r="G16" s="85">
        <v>53.655999999999999</v>
      </c>
      <c r="H16" s="85">
        <v>30.616</v>
      </c>
      <c r="I16" s="85">
        <v>11</v>
      </c>
      <c r="J16" s="10"/>
      <c r="K16" s="10"/>
      <c r="L16" s="10"/>
      <c r="M16" s="10"/>
    </row>
    <row r="17" spans="5:13" ht="19.5" thickBot="1" x14ac:dyDescent="0.35">
      <c r="E17" s="57" t="s">
        <v>63</v>
      </c>
      <c r="F17" s="266">
        <v>18</v>
      </c>
      <c r="G17" s="83">
        <v>206.768</v>
      </c>
      <c r="H17" s="83">
        <v>24.207999999999998</v>
      </c>
      <c r="I17" s="83">
        <v>5.98</v>
      </c>
      <c r="J17" s="11"/>
      <c r="K17" s="11"/>
      <c r="L17" s="11"/>
      <c r="M17" s="11"/>
    </row>
    <row r="18" spans="5:13" ht="19.5" thickBot="1" x14ac:dyDescent="0.35">
      <c r="E18" s="57" t="s">
        <v>12</v>
      </c>
      <c r="F18" s="267"/>
      <c r="G18" s="83">
        <v>46.423999999999999</v>
      </c>
      <c r="H18" s="83">
        <v>3.0289999999999999</v>
      </c>
      <c r="I18" s="83">
        <v>0.75</v>
      </c>
      <c r="J18" s="10"/>
      <c r="K18" s="10"/>
      <c r="L18" s="10"/>
      <c r="M18" s="10"/>
    </row>
    <row r="19" spans="5:13" ht="19.5" thickBot="1" x14ac:dyDescent="0.35">
      <c r="E19" s="78" t="s">
        <v>13</v>
      </c>
      <c r="F19" s="84">
        <v>40</v>
      </c>
      <c r="G19" s="84">
        <v>177.9</v>
      </c>
      <c r="H19" s="84">
        <v>104.2</v>
      </c>
      <c r="I19" s="84" t="s">
        <v>291</v>
      </c>
      <c r="J19" s="11"/>
      <c r="K19" s="10"/>
      <c r="L19" s="11"/>
      <c r="M19" s="10"/>
    </row>
    <row r="20" spans="5:13" ht="19.5" thickBot="1" x14ac:dyDescent="0.35">
      <c r="E20" s="57" t="s">
        <v>15</v>
      </c>
      <c r="F20" s="82">
        <v>15</v>
      </c>
      <c r="G20" s="83">
        <v>129</v>
      </c>
      <c r="H20" s="83">
        <v>69</v>
      </c>
      <c r="I20" s="83">
        <v>14</v>
      </c>
      <c r="J20" s="10"/>
      <c r="K20" s="10"/>
      <c r="L20" s="10"/>
      <c r="M20" s="10"/>
    </row>
    <row r="21" spans="5:13" ht="19.5" thickBot="1" x14ac:dyDescent="0.35">
      <c r="E21" s="57" t="s">
        <v>16</v>
      </c>
      <c r="F21" s="83">
        <v>6</v>
      </c>
      <c r="G21" s="83">
        <v>41</v>
      </c>
      <c r="H21" s="83">
        <v>39</v>
      </c>
      <c r="I21" s="83">
        <v>19</v>
      </c>
      <c r="J21" s="11"/>
      <c r="K21" s="10"/>
      <c r="L21" s="11"/>
      <c r="M21" s="10"/>
    </row>
  </sheetData>
  <mergeCells count="5">
    <mergeCell ref="E5:G5"/>
    <mergeCell ref="J8:K8"/>
    <mergeCell ref="F11:F12"/>
    <mergeCell ref="F13:F14"/>
    <mergeCell ref="F17:F18"/>
  </mergeCells>
  <pageMargins left="0.7" right="0.7" top="0.75" bottom="0.75" header="0.3" footer="0.3"/>
</worksheet>
</file>

<file path=xl/worksheets/sheet1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M21"/>
  <sheetViews>
    <sheetView topLeftCell="A7" workbookViewId="0">
      <selection activeCell="J4" sqref="J4"/>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292</v>
      </c>
      <c r="F2" s="42"/>
      <c r="G2" s="42"/>
    </row>
    <row r="5" spans="4:13" ht="23.25" x14ac:dyDescent="0.35">
      <c r="E5" s="253" t="s">
        <v>38</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1" t="s">
        <v>175</v>
      </c>
      <c r="M8" s="81" t="s">
        <v>179</v>
      </c>
    </row>
    <row r="9" spans="4:13" ht="38.25" thickTop="1" x14ac:dyDescent="0.3">
      <c r="E9" s="28"/>
      <c r="F9" s="29"/>
      <c r="G9" s="29"/>
      <c r="H9" s="67"/>
      <c r="I9" s="68"/>
      <c r="J9" s="81" t="s">
        <v>177</v>
      </c>
      <c r="K9" s="81" t="s">
        <v>178</v>
      </c>
      <c r="L9" s="81"/>
      <c r="M9" s="34"/>
    </row>
    <row r="10" spans="4:13" ht="19.5" thickBot="1" x14ac:dyDescent="0.35">
      <c r="E10" s="57" t="s">
        <v>5</v>
      </c>
      <c r="F10" s="82">
        <v>85</v>
      </c>
      <c r="G10" s="83">
        <v>2250</v>
      </c>
      <c r="H10" s="83">
        <v>1000</v>
      </c>
      <c r="I10" s="83">
        <v>56</v>
      </c>
      <c r="J10" s="10"/>
      <c r="K10" s="10"/>
      <c r="L10" s="10"/>
      <c r="M10" s="10"/>
    </row>
    <row r="11" spans="4:13" ht="19.5" thickBot="1" x14ac:dyDescent="0.35">
      <c r="E11" s="57" t="s">
        <v>202</v>
      </c>
      <c r="F11" s="264">
        <v>80</v>
      </c>
      <c r="G11" s="83">
        <v>1642.2760000000001</v>
      </c>
      <c r="H11" s="83">
        <v>942.27599999999995</v>
      </c>
      <c r="I11" s="83">
        <v>56</v>
      </c>
      <c r="J11" s="11"/>
      <c r="K11" s="10"/>
      <c r="L11" s="11"/>
      <c r="M11" s="10"/>
    </row>
    <row r="12" spans="4:13" ht="19.5" thickBot="1" x14ac:dyDescent="0.35">
      <c r="E12" s="57" t="s">
        <v>197</v>
      </c>
      <c r="F12" s="265"/>
      <c r="G12" s="83"/>
      <c r="H12" s="83"/>
      <c r="I12" s="83"/>
      <c r="J12" s="11"/>
      <c r="K12" s="10"/>
      <c r="L12" s="11"/>
      <c r="M12" s="10"/>
    </row>
    <row r="13" spans="4:13" ht="19.5" thickBot="1" x14ac:dyDescent="0.35">
      <c r="E13" s="57" t="s">
        <v>7</v>
      </c>
      <c r="F13" s="264">
        <v>12</v>
      </c>
      <c r="G13" s="83">
        <v>224.59200000000001</v>
      </c>
      <c r="H13" s="83">
        <v>29.756</v>
      </c>
      <c r="I13" s="83">
        <v>9</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v>67</v>
      </c>
      <c r="H15" s="83">
        <v>64.430999999999997</v>
      </c>
      <c r="I15" s="83">
        <v>35</v>
      </c>
      <c r="J15" s="11"/>
      <c r="K15" s="10"/>
      <c r="L15" s="11"/>
      <c r="M15" s="10"/>
    </row>
    <row r="16" spans="4:13" ht="19.5" thickBot="1" x14ac:dyDescent="0.35">
      <c r="E16" s="45" t="s">
        <v>10</v>
      </c>
      <c r="F16" s="85">
        <v>10</v>
      </c>
      <c r="G16" s="85">
        <v>66.22</v>
      </c>
      <c r="H16" s="85">
        <v>40.35</v>
      </c>
      <c r="I16" s="85">
        <v>16</v>
      </c>
      <c r="J16" s="10"/>
      <c r="K16" s="10"/>
      <c r="L16" s="10"/>
      <c r="M16" s="10"/>
    </row>
    <row r="17" spans="5:13" ht="19.5" thickBot="1" x14ac:dyDescent="0.35">
      <c r="E17" s="57" t="s">
        <v>63</v>
      </c>
      <c r="F17" s="266">
        <v>18</v>
      </c>
      <c r="G17" s="83">
        <v>237.73</v>
      </c>
      <c r="H17" s="83">
        <v>55.17</v>
      </c>
      <c r="I17" s="83">
        <v>13.62</v>
      </c>
      <c r="J17" s="11"/>
      <c r="K17" s="11"/>
      <c r="L17" s="11"/>
      <c r="M17" s="11"/>
    </row>
    <row r="18" spans="5:13" ht="19.5" thickBot="1" x14ac:dyDescent="0.35">
      <c r="E18" s="57" t="s">
        <v>12</v>
      </c>
      <c r="F18" s="267"/>
      <c r="G18" s="83">
        <v>46.423999999999999</v>
      </c>
      <c r="H18" s="83">
        <v>3.0289999999999999</v>
      </c>
      <c r="I18" s="83">
        <v>0.75</v>
      </c>
      <c r="J18" s="10"/>
      <c r="K18" s="10"/>
      <c r="L18" s="10"/>
      <c r="M18" s="10"/>
    </row>
    <row r="19" spans="5:13" ht="19.5" thickBot="1" x14ac:dyDescent="0.35">
      <c r="E19" s="78" t="s">
        <v>13</v>
      </c>
      <c r="F19" s="84">
        <v>40</v>
      </c>
      <c r="G19" s="84">
        <v>177.9</v>
      </c>
      <c r="H19" s="84">
        <v>109.056</v>
      </c>
      <c r="I19" s="84">
        <v>8</v>
      </c>
      <c r="J19" s="11"/>
      <c r="K19" s="10"/>
      <c r="L19" s="11"/>
      <c r="M19" s="10"/>
    </row>
    <row r="20" spans="5:13" ht="19.5" thickBot="1" x14ac:dyDescent="0.35">
      <c r="E20" s="57" t="s">
        <v>15</v>
      </c>
      <c r="F20" s="82">
        <v>15</v>
      </c>
      <c r="G20" s="83">
        <v>168</v>
      </c>
      <c r="H20" s="83">
        <v>108</v>
      </c>
      <c r="I20" s="83">
        <v>23</v>
      </c>
      <c r="J20" s="10"/>
      <c r="K20" s="10"/>
      <c r="L20" s="10"/>
      <c r="M20" s="10"/>
    </row>
    <row r="21" spans="5:13" ht="19.5" thickBot="1" x14ac:dyDescent="0.35">
      <c r="E21" s="57" t="s">
        <v>16</v>
      </c>
      <c r="F21" s="83">
        <v>6</v>
      </c>
      <c r="G21" s="83">
        <v>33.6</v>
      </c>
      <c r="H21" s="83">
        <v>32.6</v>
      </c>
      <c r="I21" s="83">
        <v>16</v>
      </c>
      <c r="J21" s="11"/>
      <c r="K21" s="10"/>
      <c r="L21" s="11"/>
      <c r="M21" s="10"/>
    </row>
  </sheetData>
  <mergeCells count="5">
    <mergeCell ref="E5:G5"/>
    <mergeCell ref="J8:K8"/>
    <mergeCell ref="F11:F12"/>
    <mergeCell ref="F13:F14"/>
    <mergeCell ref="F17:F18"/>
  </mergeCells>
  <pageMargins left="0.7" right="0.7" top="0.75" bottom="0.75" header="0.3" footer="0.3"/>
  <legacyDrawing r:id="rId1"/>
</worksheet>
</file>

<file path=xl/worksheets/sheet1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M21"/>
  <sheetViews>
    <sheetView workbookViewId="0">
      <selection activeCell="G13" sqref="G13:I14"/>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293</v>
      </c>
      <c r="F2" s="42"/>
      <c r="G2" s="42"/>
    </row>
    <row r="5" spans="4:13" ht="23.25" x14ac:dyDescent="0.35">
      <c r="E5" s="253" t="s">
        <v>76</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6" t="s">
        <v>175</v>
      </c>
      <c r="M8" s="86" t="s">
        <v>179</v>
      </c>
    </row>
    <row r="9" spans="4:13" ht="38.25" thickTop="1" x14ac:dyDescent="0.3">
      <c r="E9" s="28"/>
      <c r="F9" s="29"/>
      <c r="G9" s="29"/>
      <c r="H9" s="67"/>
      <c r="I9" s="68"/>
      <c r="J9" s="86" t="s">
        <v>177</v>
      </c>
      <c r="K9" s="86" t="s">
        <v>178</v>
      </c>
      <c r="L9" s="86"/>
      <c r="M9" s="34"/>
    </row>
    <row r="10" spans="4:13" ht="19.5" thickBot="1" x14ac:dyDescent="0.35">
      <c r="E10" s="57" t="s">
        <v>5</v>
      </c>
      <c r="F10" s="82">
        <v>85</v>
      </c>
      <c r="G10" s="83">
        <v>2250</v>
      </c>
      <c r="H10" s="83">
        <v>1000</v>
      </c>
      <c r="I10" s="83">
        <v>56</v>
      </c>
      <c r="J10" s="10"/>
      <c r="K10" s="10"/>
      <c r="L10" s="10"/>
      <c r="M10" s="10"/>
    </row>
    <row r="11" spans="4:13" ht="19.5" thickBot="1" x14ac:dyDescent="0.35">
      <c r="E11" s="57" t="s">
        <v>202</v>
      </c>
      <c r="F11" s="264">
        <v>80</v>
      </c>
      <c r="G11" s="83">
        <v>1642.2760000000001</v>
      </c>
      <c r="H11" s="83">
        <v>942.27599999999995</v>
      </c>
      <c r="I11" s="83">
        <v>56</v>
      </c>
      <c r="J11" s="11"/>
      <c r="K11" s="10"/>
      <c r="L11" s="11"/>
      <c r="M11" s="10"/>
    </row>
    <row r="12" spans="4:13" ht="19.5" thickBot="1" x14ac:dyDescent="0.35">
      <c r="E12" s="57" t="s">
        <v>197</v>
      </c>
      <c r="F12" s="265"/>
      <c r="G12" s="83"/>
      <c r="H12" s="83"/>
      <c r="I12" s="83"/>
      <c r="J12" s="11"/>
      <c r="K12" s="10"/>
      <c r="L12" s="11"/>
      <c r="M12" s="10"/>
    </row>
    <row r="13" spans="4:13" ht="19.5" thickBot="1" x14ac:dyDescent="0.35">
      <c r="E13" s="57" t="s">
        <v>7</v>
      </c>
      <c r="F13" s="264">
        <v>12</v>
      </c>
      <c r="G13" s="83">
        <v>224.59200000000001</v>
      </c>
      <c r="H13" s="83">
        <v>29.756</v>
      </c>
      <c r="I13" s="83">
        <v>9</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v>67</v>
      </c>
      <c r="H15" s="83">
        <v>64.430999999999997</v>
      </c>
      <c r="I15" s="83">
        <v>35</v>
      </c>
      <c r="J15" s="11"/>
      <c r="K15" s="10"/>
      <c r="L15" s="11"/>
      <c r="M15" s="10"/>
    </row>
    <row r="16" spans="4:13" ht="19.5" thickBot="1" x14ac:dyDescent="0.35">
      <c r="E16" s="45" t="s">
        <v>10</v>
      </c>
      <c r="F16" s="85">
        <v>10</v>
      </c>
      <c r="G16" s="85">
        <v>66.22</v>
      </c>
      <c r="H16" s="85">
        <v>40.35</v>
      </c>
      <c r="I16" s="85">
        <v>16</v>
      </c>
      <c r="J16" s="10"/>
      <c r="K16" s="10"/>
      <c r="L16" s="10"/>
      <c r="M16" s="10"/>
    </row>
    <row r="17" spans="5:13" ht="19.5" thickBot="1" x14ac:dyDescent="0.35">
      <c r="E17" s="57" t="s">
        <v>63</v>
      </c>
      <c r="F17" s="266">
        <v>18</v>
      </c>
      <c r="G17" s="83">
        <v>237.73</v>
      </c>
      <c r="H17" s="83">
        <v>55.17</v>
      </c>
      <c r="I17" s="83">
        <v>13.62</v>
      </c>
      <c r="J17" s="11"/>
      <c r="K17" s="11"/>
      <c r="L17" s="11"/>
      <c r="M17" s="11"/>
    </row>
    <row r="18" spans="5:13" ht="19.5" thickBot="1" x14ac:dyDescent="0.35">
      <c r="E18" s="57" t="s">
        <v>12</v>
      </c>
      <c r="F18" s="267"/>
      <c r="G18" s="83">
        <v>46.423999999999999</v>
      </c>
      <c r="H18" s="83">
        <v>3.0289999999999999</v>
      </c>
      <c r="I18" s="83">
        <v>0.75</v>
      </c>
      <c r="J18" s="10"/>
      <c r="K18" s="10"/>
      <c r="L18" s="10"/>
      <c r="M18" s="10"/>
    </row>
    <row r="19" spans="5:13" ht="19.5" thickBot="1" x14ac:dyDescent="0.35">
      <c r="E19" s="78" t="s">
        <v>13</v>
      </c>
      <c r="F19" s="84">
        <v>40</v>
      </c>
      <c r="G19" s="84">
        <v>177.9</v>
      </c>
      <c r="H19" s="84">
        <v>109.056</v>
      </c>
      <c r="I19" s="84">
        <v>8</v>
      </c>
      <c r="J19" s="11"/>
      <c r="K19" s="10"/>
      <c r="L19" s="11"/>
      <c r="M19" s="10"/>
    </row>
    <row r="20" spans="5:13" ht="19.5" thickBot="1" x14ac:dyDescent="0.35">
      <c r="E20" s="57" t="s">
        <v>15</v>
      </c>
      <c r="F20" s="82">
        <v>15</v>
      </c>
      <c r="G20" s="83">
        <v>162</v>
      </c>
      <c r="H20" s="83">
        <v>102</v>
      </c>
      <c r="I20" s="83">
        <v>21</v>
      </c>
      <c r="J20" s="10"/>
      <c r="K20" s="10"/>
      <c r="L20" s="10"/>
      <c r="M20" s="10"/>
    </row>
    <row r="21" spans="5:13" ht="19.5" thickBot="1" x14ac:dyDescent="0.35">
      <c r="E21" s="57" t="s">
        <v>16</v>
      </c>
      <c r="F21" s="83">
        <v>6</v>
      </c>
      <c r="G21" s="83">
        <v>33.6</v>
      </c>
      <c r="H21" s="83">
        <v>32.6</v>
      </c>
      <c r="I21" s="83">
        <v>16</v>
      </c>
      <c r="J21" s="11"/>
      <c r="K21" s="10"/>
      <c r="L21" s="11"/>
      <c r="M21" s="10"/>
    </row>
  </sheetData>
  <mergeCells count="5">
    <mergeCell ref="E5:G5"/>
    <mergeCell ref="J8:K8"/>
    <mergeCell ref="F11:F12"/>
    <mergeCell ref="F13:F14"/>
    <mergeCell ref="F17:F18"/>
  </mergeCells>
  <pageMargins left="0.7" right="0.7" top="0.75" bottom="0.75" header="0.3" footer="0.3"/>
  <legacyDrawing r:id="rId1"/>
</worksheet>
</file>

<file path=xl/worksheets/sheet1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M21"/>
  <sheetViews>
    <sheetView topLeftCell="A4" workbookViewId="0">
      <selection activeCell="I25" sqref="I25"/>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293</v>
      </c>
      <c r="F2" s="42"/>
      <c r="G2" s="42"/>
    </row>
    <row r="5" spans="4:13" ht="23.25" x14ac:dyDescent="0.35">
      <c r="E5" s="253" t="s">
        <v>76</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6" t="s">
        <v>175</v>
      </c>
      <c r="M8" s="86" t="s">
        <v>179</v>
      </c>
    </row>
    <row r="9" spans="4:13" ht="38.25" thickTop="1" x14ac:dyDescent="0.3">
      <c r="E9" s="28"/>
      <c r="F9" s="29"/>
      <c r="G9" s="29"/>
      <c r="H9" s="67"/>
      <c r="I9" s="68"/>
      <c r="J9" s="86" t="s">
        <v>177</v>
      </c>
      <c r="K9" s="86" t="s">
        <v>178</v>
      </c>
      <c r="L9" s="86"/>
      <c r="M9" s="34"/>
    </row>
    <row r="10" spans="4:13" ht="19.5" thickBot="1" x14ac:dyDescent="0.35">
      <c r="E10" s="57" t="s">
        <v>5</v>
      </c>
      <c r="F10" s="82">
        <v>85</v>
      </c>
      <c r="G10" s="83">
        <v>2220</v>
      </c>
      <c r="H10" s="83">
        <v>970</v>
      </c>
      <c r="I10" s="83">
        <v>55</v>
      </c>
      <c r="J10" s="10"/>
      <c r="K10" s="10"/>
      <c r="L10" s="10"/>
      <c r="M10" s="10"/>
    </row>
    <row r="11" spans="4:13" ht="19.5" thickBot="1" x14ac:dyDescent="0.35">
      <c r="E11" s="57" t="s">
        <v>202</v>
      </c>
      <c r="F11" s="264">
        <v>80</v>
      </c>
      <c r="G11" s="83">
        <v>1666.3810000000001</v>
      </c>
      <c r="H11" s="83">
        <v>966.38099999999997</v>
      </c>
      <c r="I11" s="83">
        <v>56.84</v>
      </c>
      <c r="J11" s="11"/>
      <c r="K11" s="10"/>
      <c r="L11" s="11"/>
      <c r="M11" s="10"/>
    </row>
    <row r="12" spans="4:13" ht="19.5" thickBot="1" x14ac:dyDescent="0.35">
      <c r="E12" s="57" t="s">
        <v>197</v>
      </c>
      <c r="F12" s="265"/>
      <c r="G12" s="83"/>
      <c r="H12" s="83"/>
      <c r="I12" s="83"/>
      <c r="J12" s="11"/>
      <c r="K12" s="10"/>
      <c r="L12" s="11"/>
      <c r="M12" s="10"/>
    </row>
    <row r="13" spans="4:13" ht="19.5" thickBot="1" x14ac:dyDescent="0.35">
      <c r="E13" s="57" t="s">
        <v>7</v>
      </c>
      <c r="F13" s="264">
        <v>12</v>
      </c>
      <c r="G13" s="83">
        <v>224.59200000000001</v>
      </c>
      <c r="H13" s="83">
        <v>29.756</v>
      </c>
      <c r="I13" s="83">
        <v>9</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v>89</v>
      </c>
      <c r="H15" s="83">
        <v>71</v>
      </c>
      <c r="I15" s="83">
        <v>36</v>
      </c>
      <c r="J15" s="11"/>
      <c r="K15" s="10"/>
      <c r="L15" s="11"/>
      <c r="M15" s="10"/>
    </row>
    <row r="16" spans="4:13" ht="19.5" thickBot="1" x14ac:dyDescent="0.35">
      <c r="E16" s="45" t="s">
        <v>10</v>
      </c>
      <c r="F16" s="85">
        <v>10</v>
      </c>
      <c r="G16" s="85">
        <v>54.493000000000002</v>
      </c>
      <c r="H16" s="85">
        <v>31.452999999999999</v>
      </c>
      <c r="I16" s="85">
        <v>11.64</v>
      </c>
      <c r="J16" s="10"/>
      <c r="K16" s="10"/>
      <c r="L16" s="10"/>
      <c r="M16" s="10"/>
    </row>
    <row r="17" spans="5:13" ht="19.5" thickBot="1" x14ac:dyDescent="0.35">
      <c r="E17" s="57" t="s">
        <v>63</v>
      </c>
      <c r="F17" s="266">
        <v>18</v>
      </c>
      <c r="G17" s="83">
        <v>202.35300000000001</v>
      </c>
      <c r="H17" s="83">
        <v>19.792999999999999</v>
      </c>
      <c r="I17" s="83">
        <v>4.8899999999999997</v>
      </c>
      <c r="J17" s="11"/>
      <c r="K17" s="11"/>
      <c r="L17" s="11"/>
      <c r="M17" s="11"/>
    </row>
    <row r="18" spans="5:13" ht="19.5" thickBot="1" x14ac:dyDescent="0.35">
      <c r="E18" s="57" t="s">
        <v>12</v>
      </c>
      <c r="F18" s="267"/>
      <c r="G18" s="83">
        <v>146.251</v>
      </c>
      <c r="H18" s="83">
        <v>102.85599999999999</v>
      </c>
      <c r="I18" s="83">
        <v>25.4</v>
      </c>
      <c r="J18" s="10"/>
      <c r="K18" s="10"/>
      <c r="L18" s="10"/>
      <c r="M18" s="10"/>
    </row>
    <row r="19" spans="5:13" ht="19.5" thickBot="1" x14ac:dyDescent="0.35">
      <c r="E19" s="78" t="s">
        <v>13</v>
      </c>
      <c r="F19" s="84">
        <v>40</v>
      </c>
      <c r="G19" s="84"/>
      <c r="H19" s="84">
        <v>94.53</v>
      </c>
      <c r="I19" s="84" t="s">
        <v>42</v>
      </c>
      <c r="J19" s="11"/>
      <c r="K19" s="10"/>
      <c r="L19" s="11"/>
      <c r="M19" s="10"/>
    </row>
    <row r="20" spans="5:13" ht="19.5" thickBot="1" x14ac:dyDescent="0.35">
      <c r="E20" s="57" t="s">
        <v>15</v>
      </c>
      <c r="F20" s="82">
        <v>15</v>
      </c>
      <c r="G20" s="83">
        <v>154</v>
      </c>
      <c r="H20" s="83">
        <v>94</v>
      </c>
      <c r="I20" s="83">
        <v>20</v>
      </c>
      <c r="J20" s="10"/>
      <c r="K20" s="10"/>
      <c r="L20" s="10"/>
      <c r="M20" s="10"/>
    </row>
    <row r="21" spans="5:13" ht="19.5" thickBot="1" x14ac:dyDescent="0.35">
      <c r="E21" s="57" t="s">
        <v>16</v>
      </c>
      <c r="F21" s="83">
        <v>6</v>
      </c>
      <c r="G21" s="83">
        <v>23</v>
      </c>
      <c r="H21" s="83">
        <v>21</v>
      </c>
      <c r="I21" s="83">
        <v>10</v>
      </c>
      <c r="J21" s="11"/>
      <c r="K21" s="10"/>
      <c r="L21" s="11"/>
      <c r="M21" s="10"/>
    </row>
  </sheetData>
  <mergeCells count="5">
    <mergeCell ref="E5:G5"/>
    <mergeCell ref="J8:K8"/>
    <mergeCell ref="F11:F12"/>
    <mergeCell ref="F13:F14"/>
    <mergeCell ref="F17:F18"/>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H16"/>
  <sheetViews>
    <sheetView workbookViewId="0">
      <selection activeCell="K13" sqref="K13"/>
    </sheetView>
  </sheetViews>
  <sheetFormatPr baseColWidth="10" defaultRowHeight="15" x14ac:dyDescent="0.25"/>
  <cols>
    <col min="4" max="4" width="14.42578125" customWidth="1"/>
    <col min="5" max="5" width="16.140625" customWidth="1"/>
    <col min="6" max="6" width="13.85546875" customWidth="1"/>
    <col min="7" max="7" width="17.85546875" customWidth="1"/>
    <col min="8" max="8" width="20.5703125" customWidth="1"/>
  </cols>
  <sheetData>
    <row r="2" spans="4:8" ht="23.25" x14ac:dyDescent="0.35">
      <c r="E2" s="250" t="s">
        <v>62</v>
      </c>
      <c r="F2" s="250"/>
      <c r="G2" s="250"/>
    </row>
    <row r="3" spans="4:8" x14ac:dyDescent="0.25">
      <c r="D3" s="15"/>
      <c r="E3" s="15"/>
      <c r="F3" s="15"/>
      <c r="G3" s="15"/>
      <c r="H3" s="15"/>
    </row>
    <row r="4" spans="4:8" ht="23.25" x14ac:dyDescent="0.35">
      <c r="E4" s="253" t="s">
        <v>61</v>
      </c>
      <c r="F4" s="253"/>
      <c r="G4" s="253"/>
    </row>
    <row r="5" spans="4:8" ht="15.75" thickBot="1" x14ac:dyDescent="0.3"/>
    <row r="6" spans="4:8" ht="64.5" customHeight="1" thickBot="1" x14ac:dyDescent="0.3">
      <c r="D6" s="16" t="s">
        <v>0</v>
      </c>
      <c r="E6" s="2" t="s">
        <v>1</v>
      </c>
      <c r="F6" s="2" t="s">
        <v>66</v>
      </c>
      <c r="G6" s="2" t="s">
        <v>64</v>
      </c>
      <c r="H6" s="2" t="s">
        <v>65</v>
      </c>
    </row>
    <row r="7" spans="4:8" ht="24.75" customHeight="1" thickTop="1" thickBot="1" x14ac:dyDescent="0.3">
      <c r="D7" s="3" t="s">
        <v>5</v>
      </c>
      <c r="E7" s="10">
        <v>80</v>
      </c>
      <c r="F7" s="10">
        <v>1399</v>
      </c>
      <c r="G7" s="10">
        <v>169</v>
      </c>
      <c r="H7" s="10">
        <v>6</v>
      </c>
    </row>
    <row r="8" spans="4:8" ht="19.5" thickBot="1" x14ac:dyDescent="0.3">
      <c r="D8" s="4" t="s">
        <v>6</v>
      </c>
      <c r="E8" s="11">
        <v>80</v>
      </c>
      <c r="F8" s="11">
        <v>1093</v>
      </c>
      <c r="G8" s="12">
        <v>393</v>
      </c>
      <c r="H8" s="11">
        <v>23</v>
      </c>
    </row>
    <row r="9" spans="4:8" ht="26.25" customHeight="1" thickBot="1" x14ac:dyDescent="0.3">
      <c r="D9" s="3" t="s">
        <v>7</v>
      </c>
      <c r="E9" s="10">
        <v>12</v>
      </c>
      <c r="F9" s="10" t="s">
        <v>9</v>
      </c>
      <c r="G9" s="10">
        <v>0</v>
      </c>
      <c r="H9" s="10">
        <v>0</v>
      </c>
    </row>
    <row r="10" spans="4:8" ht="24.75" customHeight="1" thickBot="1" x14ac:dyDescent="0.3">
      <c r="D10" s="4" t="s">
        <v>8</v>
      </c>
      <c r="E10" s="11" t="s">
        <v>44</v>
      </c>
      <c r="F10" s="13">
        <v>174</v>
      </c>
      <c r="G10" s="13">
        <v>158</v>
      </c>
      <c r="H10" s="11">
        <v>82</v>
      </c>
    </row>
    <row r="11" spans="4:8" ht="25.5" customHeight="1" thickBot="1" x14ac:dyDescent="0.3">
      <c r="D11" s="3" t="s">
        <v>10</v>
      </c>
      <c r="E11" s="10" t="s">
        <v>45</v>
      </c>
      <c r="F11" s="10" t="s">
        <v>46</v>
      </c>
      <c r="G11" s="10" t="s">
        <v>47</v>
      </c>
      <c r="H11" s="10" t="s">
        <v>48</v>
      </c>
    </row>
    <row r="12" spans="4:8" ht="25.5" customHeight="1" thickBot="1" x14ac:dyDescent="0.3">
      <c r="D12" s="4" t="s">
        <v>63</v>
      </c>
      <c r="E12" s="255">
        <v>6</v>
      </c>
      <c r="F12" s="11" t="s">
        <v>49</v>
      </c>
      <c r="G12" s="11" t="s">
        <v>50</v>
      </c>
      <c r="H12" s="11" t="s">
        <v>51</v>
      </c>
    </row>
    <row r="13" spans="4:8" ht="26.25" customHeight="1" thickBot="1" x14ac:dyDescent="0.3">
      <c r="D13" s="3" t="s">
        <v>12</v>
      </c>
      <c r="E13" s="256"/>
      <c r="F13" s="10" t="s">
        <v>52</v>
      </c>
      <c r="G13" s="10" t="s">
        <v>53</v>
      </c>
      <c r="H13" s="10" t="s">
        <v>54</v>
      </c>
    </row>
    <row r="14" spans="4:8" ht="19.5" thickBot="1" x14ac:dyDescent="0.3">
      <c r="D14" s="4" t="s">
        <v>13</v>
      </c>
      <c r="E14" s="11">
        <v>40</v>
      </c>
      <c r="F14" s="11" t="s">
        <v>55</v>
      </c>
      <c r="G14" s="11" t="s">
        <v>56</v>
      </c>
      <c r="H14" s="11" t="s">
        <v>57</v>
      </c>
    </row>
    <row r="15" spans="4:8" ht="23.25" customHeight="1" thickBot="1" x14ac:dyDescent="0.3">
      <c r="D15" s="3" t="s">
        <v>15</v>
      </c>
      <c r="E15" s="10">
        <v>17</v>
      </c>
      <c r="F15" s="10" t="s">
        <v>58</v>
      </c>
      <c r="G15" s="10" t="s">
        <v>59</v>
      </c>
      <c r="H15" s="10">
        <v>41</v>
      </c>
    </row>
    <row r="16" spans="4:8" ht="24.75" customHeight="1" thickBot="1" x14ac:dyDescent="0.3">
      <c r="D16" s="4" t="s">
        <v>16</v>
      </c>
      <c r="E16" s="11">
        <v>3</v>
      </c>
      <c r="F16" s="11" t="s">
        <v>9</v>
      </c>
      <c r="G16" s="11" t="s">
        <v>60</v>
      </c>
      <c r="H16" s="11">
        <v>40</v>
      </c>
    </row>
  </sheetData>
  <mergeCells count="3">
    <mergeCell ref="E12:E13"/>
    <mergeCell ref="E2:G2"/>
    <mergeCell ref="E4:G4"/>
  </mergeCells>
  <pageMargins left="0.7" right="0.7" top="0.75" bottom="0.75" header="0.3" footer="0.3"/>
</worksheet>
</file>

<file path=xl/worksheets/sheet1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M21"/>
  <sheetViews>
    <sheetView topLeftCell="A4" workbookViewId="0">
      <selection activeCell="L13" sqref="L13"/>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294</v>
      </c>
      <c r="F2" s="42"/>
      <c r="G2" s="42"/>
    </row>
    <row r="5" spans="4:13" ht="23.25" x14ac:dyDescent="0.35">
      <c r="E5" s="253" t="s">
        <v>76</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7" t="s">
        <v>175</v>
      </c>
      <c r="M8" s="87" t="s">
        <v>179</v>
      </c>
    </row>
    <row r="9" spans="4:13" ht="38.25" thickTop="1" x14ac:dyDescent="0.3">
      <c r="E9" s="28"/>
      <c r="F9" s="29"/>
      <c r="G9" s="29"/>
      <c r="H9" s="67"/>
      <c r="I9" s="68"/>
      <c r="J9" s="87" t="s">
        <v>177</v>
      </c>
      <c r="K9" s="87" t="s">
        <v>178</v>
      </c>
      <c r="L9" s="87"/>
      <c r="M9" s="34"/>
    </row>
    <row r="10" spans="4:13" ht="19.5" thickBot="1" x14ac:dyDescent="0.35">
      <c r="E10" s="57" t="s">
        <v>5</v>
      </c>
      <c r="F10" s="82">
        <v>85</v>
      </c>
      <c r="G10" s="83">
        <v>2335</v>
      </c>
      <c r="H10" s="83">
        <v>1085</v>
      </c>
      <c r="I10" s="83">
        <v>58.5</v>
      </c>
      <c r="J10" s="10"/>
      <c r="K10" s="10"/>
      <c r="L10" s="10"/>
      <c r="M10" s="10"/>
    </row>
    <row r="11" spans="4:13" ht="19.5" thickBot="1" x14ac:dyDescent="0.35">
      <c r="E11" s="57" t="s">
        <v>202</v>
      </c>
      <c r="F11" s="264">
        <v>80</v>
      </c>
      <c r="G11" s="83">
        <v>1903.6</v>
      </c>
      <c r="H11" s="83">
        <v>1200.5999999999999</v>
      </c>
      <c r="I11" s="83">
        <v>70</v>
      </c>
      <c r="J11" s="11">
        <f>+F11*I11</f>
        <v>5600</v>
      </c>
      <c r="K11" s="10">
        <v>890</v>
      </c>
      <c r="L11" s="11">
        <f>+J11-K11</f>
        <v>4710</v>
      </c>
      <c r="M11" s="10"/>
    </row>
    <row r="12" spans="4:13" ht="19.5" thickBot="1" x14ac:dyDescent="0.35">
      <c r="E12" s="57" t="s">
        <v>197</v>
      </c>
      <c r="F12" s="265"/>
      <c r="G12" s="83"/>
      <c r="H12" s="83"/>
      <c r="I12" s="83"/>
      <c r="J12" s="11"/>
      <c r="K12" s="10"/>
      <c r="L12" s="11">
        <f>+L11/F11</f>
        <v>58.875</v>
      </c>
      <c r="M12" s="10"/>
    </row>
    <row r="13" spans="4:13" ht="19.5" thickBot="1" x14ac:dyDescent="0.35">
      <c r="E13" s="57" t="s">
        <v>7</v>
      </c>
      <c r="F13" s="264">
        <v>12</v>
      </c>
      <c r="G13" s="83">
        <v>224.59200000000001</v>
      </c>
      <c r="H13" s="83">
        <v>29.756</v>
      </c>
      <c r="I13" s="83">
        <v>9</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c r="H15" s="83">
        <v>55</v>
      </c>
      <c r="I15" s="83">
        <v>35</v>
      </c>
      <c r="J15" s="11"/>
      <c r="K15" s="10"/>
      <c r="L15" s="11"/>
      <c r="M15" s="10"/>
    </row>
    <row r="16" spans="4:13" ht="19.5" thickBot="1" x14ac:dyDescent="0.35">
      <c r="E16" s="45" t="s">
        <v>10</v>
      </c>
      <c r="F16" s="85">
        <v>10</v>
      </c>
      <c r="G16" s="85">
        <v>65.484999999999999</v>
      </c>
      <c r="H16" s="85">
        <v>42.445</v>
      </c>
      <c r="I16" s="85">
        <v>15.72</v>
      </c>
      <c r="J16" s="10"/>
      <c r="K16" s="10"/>
      <c r="L16" s="10"/>
      <c r="M16" s="10"/>
    </row>
    <row r="17" spans="5:13" ht="19.5" thickBot="1" x14ac:dyDescent="0.35">
      <c r="E17" s="57" t="s">
        <v>63</v>
      </c>
      <c r="F17" s="266">
        <v>18</v>
      </c>
      <c r="G17" s="83">
        <v>185.52699999999999</v>
      </c>
      <c r="H17" s="83">
        <v>2967</v>
      </c>
      <c r="I17" s="83">
        <v>73</v>
      </c>
      <c r="J17" s="11"/>
      <c r="K17" s="11"/>
      <c r="L17" s="11"/>
      <c r="M17" s="11"/>
    </row>
    <row r="18" spans="5:13" ht="19.5" thickBot="1" x14ac:dyDescent="0.35">
      <c r="E18" s="57" t="s">
        <v>12</v>
      </c>
      <c r="F18" s="267"/>
      <c r="G18" s="83">
        <v>146.34299999999999</v>
      </c>
      <c r="H18" s="83">
        <v>102.94499999999999</v>
      </c>
      <c r="I18" s="83">
        <v>25.341999999999999</v>
      </c>
      <c r="J18" s="10"/>
      <c r="K18" s="10"/>
      <c r="L18" s="10"/>
      <c r="M18" s="10"/>
    </row>
    <row r="19" spans="5:13" ht="19.5" thickBot="1" x14ac:dyDescent="0.35">
      <c r="E19" s="78" t="s">
        <v>13</v>
      </c>
      <c r="F19" s="84">
        <v>40</v>
      </c>
      <c r="G19" s="84">
        <v>177.24799999999999</v>
      </c>
      <c r="H19" s="84">
        <v>103.518</v>
      </c>
      <c r="I19" s="84" t="s">
        <v>295</v>
      </c>
      <c r="J19" s="11"/>
      <c r="K19" s="10"/>
      <c r="L19" s="11"/>
      <c r="M19" s="10"/>
    </row>
    <row r="20" spans="5:13" ht="19.5" thickBot="1" x14ac:dyDescent="0.35">
      <c r="E20" s="57" t="s">
        <v>15</v>
      </c>
      <c r="F20" s="82">
        <v>15</v>
      </c>
      <c r="G20" s="83">
        <v>166</v>
      </c>
      <c r="H20" s="83">
        <v>106</v>
      </c>
      <c r="I20" s="83">
        <v>22</v>
      </c>
      <c r="J20" s="10"/>
      <c r="K20" s="10"/>
      <c r="L20" s="10"/>
      <c r="M20" s="10"/>
    </row>
    <row r="21" spans="5:13" ht="19.5" thickBot="1" x14ac:dyDescent="0.35">
      <c r="E21" s="57" t="s">
        <v>16</v>
      </c>
      <c r="F21" s="83">
        <v>6</v>
      </c>
      <c r="G21" s="83">
        <v>21</v>
      </c>
      <c r="H21" s="83">
        <v>19</v>
      </c>
      <c r="I21" s="83">
        <v>9</v>
      </c>
      <c r="J21" s="11"/>
      <c r="K21" s="10"/>
      <c r="L21" s="11"/>
      <c r="M21" s="10"/>
    </row>
  </sheetData>
  <mergeCells count="5">
    <mergeCell ref="E5:G5"/>
    <mergeCell ref="J8:K8"/>
    <mergeCell ref="F11:F12"/>
    <mergeCell ref="F13:F14"/>
    <mergeCell ref="F17:F18"/>
  </mergeCells>
  <pageMargins left="0.7" right="0.7" top="0.75" bottom="0.75" header="0.3" footer="0.3"/>
  <legacyDrawing r:id="rId1"/>
</worksheet>
</file>

<file path=xl/worksheets/sheet1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M21"/>
  <sheetViews>
    <sheetView topLeftCell="A4" workbookViewId="0">
      <selection activeCell="I22" sqref="I22"/>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296</v>
      </c>
      <c r="F2" s="42"/>
      <c r="G2" s="42"/>
    </row>
    <row r="5" spans="4:13" ht="23.25" x14ac:dyDescent="0.35">
      <c r="E5" s="253" t="s">
        <v>76</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7" t="s">
        <v>175</v>
      </c>
      <c r="M8" s="87" t="s">
        <v>179</v>
      </c>
    </row>
    <row r="9" spans="4:13" ht="38.25" thickTop="1" x14ac:dyDescent="0.3">
      <c r="E9" s="28"/>
      <c r="F9" s="29"/>
      <c r="G9" s="29"/>
      <c r="H9" s="67"/>
      <c r="I9" s="68"/>
      <c r="J9" s="87" t="s">
        <v>177</v>
      </c>
      <c r="K9" s="87" t="s">
        <v>178</v>
      </c>
      <c r="L9" s="87"/>
      <c r="M9" s="34"/>
    </row>
    <row r="10" spans="4:13" ht="19.5" thickBot="1" x14ac:dyDescent="0.35">
      <c r="E10" s="57" t="s">
        <v>5</v>
      </c>
      <c r="F10" s="82">
        <v>85</v>
      </c>
      <c r="G10" s="83">
        <v>2470</v>
      </c>
      <c r="H10" s="83">
        <v>1220</v>
      </c>
      <c r="I10" s="83">
        <v>69</v>
      </c>
      <c r="J10" s="10"/>
      <c r="K10" s="10"/>
      <c r="L10" s="10"/>
      <c r="M10" s="10"/>
    </row>
    <row r="11" spans="4:13" ht="19.5" thickBot="1" x14ac:dyDescent="0.35">
      <c r="E11" s="57" t="s">
        <v>202</v>
      </c>
      <c r="F11" s="264">
        <v>80</v>
      </c>
      <c r="G11" s="83">
        <v>1724</v>
      </c>
      <c r="H11" s="83">
        <v>1024</v>
      </c>
      <c r="I11" s="83">
        <v>60</v>
      </c>
      <c r="J11" s="11"/>
      <c r="K11" s="10"/>
      <c r="L11" s="11"/>
      <c r="M11" s="10"/>
    </row>
    <row r="12" spans="4:13" ht="19.5" thickBot="1" x14ac:dyDescent="0.35">
      <c r="E12" s="57" t="s">
        <v>197</v>
      </c>
      <c r="F12" s="265"/>
      <c r="G12" s="83"/>
      <c r="H12" s="83"/>
      <c r="I12" s="83"/>
      <c r="J12" s="11"/>
      <c r="K12" s="10"/>
      <c r="L12" s="11"/>
      <c r="M12" s="10"/>
    </row>
    <row r="13" spans="4:13" ht="19.5" thickBot="1" x14ac:dyDescent="0.35">
      <c r="E13" s="57" t="s">
        <v>7</v>
      </c>
      <c r="F13" s="264">
        <v>12</v>
      </c>
      <c r="G13" s="83">
        <v>224.59200000000001</v>
      </c>
      <c r="H13" s="83">
        <v>29.756</v>
      </c>
      <c r="I13" s="83">
        <v>9</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c r="H15" s="83">
        <v>102</v>
      </c>
      <c r="I15" s="83">
        <v>56</v>
      </c>
      <c r="J15" s="11"/>
      <c r="K15" s="10"/>
      <c r="L15" s="11"/>
      <c r="M15" s="10"/>
    </row>
    <row r="16" spans="4:13" ht="19.5" thickBot="1" x14ac:dyDescent="0.35">
      <c r="E16" s="45" t="s">
        <v>10</v>
      </c>
      <c r="F16" s="85">
        <v>10</v>
      </c>
      <c r="G16" s="85">
        <v>99.051000000000002</v>
      </c>
      <c r="H16" s="85">
        <v>76.010999999999996</v>
      </c>
      <c r="I16" s="85">
        <v>28</v>
      </c>
      <c r="J16" s="10"/>
      <c r="K16" s="10"/>
      <c r="L16" s="10"/>
      <c r="M16" s="10"/>
    </row>
    <row r="17" spans="5:13" ht="38.25" thickBot="1" x14ac:dyDescent="0.35">
      <c r="E17" s="57" t="s">
        <v>63</v>
      </c>
      <c r="F17" s="266">
        <v>18</v>
      </c>
      <c r="G17" s="83"/>
      <c r="H17" s="83" t="s">
        <v>298</v>
      </c>
      <c r="I17" s="83"/>
      <c r="J17" s="11"/>
      <c r="K17" s="11"/>
      <c r="L17" s="11"/>
      <c r="M17" s="11"/>
    </row>
    <row r="18" spans="5:13" ht="19.5" thickBot="1" x14ac:dyDescent="0.35">
      <c r="E18" s="57" t="s">
        <v>12</v>
      </c>
      <c r="F18" s="267"/>
      <c r="G18" s="83">
        <v>135.83500000000001</v>
      </c>
      <c r="H18" s="83">
        <v>92.44</v>
      </c>
      <c r="I18" s="83">
        <v>22</v>
      </c>
      <c r="J18" s="10"/>
      <c r="K18" s="10"/>
      <c r="L18" s="10"/>
      <c r="M18" s="10"/>
    </row>
    <row r="19" spans="5:13" ht="19.5" thickBot="1" x14ac:dyDescent="0.35">
      <c r="E19" s="78" t="s">
        <v>13</v>
      </c>
      <c r="F19" s="84">
        <v>40</v>
      </c>
      <c r="G19" s="84">
        <v>167.977</v>
      </c>
      <c r="H19" s="84">
        <v>94.247</v>
      </c>
      <c r="I19" s="84" t="s">
        <v>297</v>
      </c>
      <c r="J19" s="11"/>
      <c r="K19" s="10"/>
      <c r="L19" s="11"/>
      <c r="M19" s="10"/>
    </row>
    <row r="20" spans="5:13" ht="19.5" thickBot="1" x14ac:dyDescent="0.35">
      <c r="E20" s="57" t="s">
        <v>15</v>
      </c>
      <c r="F20" s="82">
        <v>15</v>
      </c>
      <c r="G20" s="83">
        <v>154</v>
      </c>
      <c r="H20" s="83">
        <v>94</v>
      </c>
      <c r="I20" s="83">
        <v>20</v>
      </c>
      <c r="J20" s="10"/>
      <c r="K20" s="10"/>
      <c r="L20" s="10"/>
      <c r="M20" s="10"/>
    </row>
    <row r="21" spans="5:13" ht="19.5" thickBot="1" x14ac:dyDescent="0.35">
      <c r="E21" s="57" t="s">
        <v>16</v>
      </c>
      <c r="F21" s="83">
        <v>6</v>
      </c>
      <c r="G21" s="83">
        <v>29.1</v>
      </c>
      <c r="H21" s="83">
        <v>27.1</v>
      </c>
      <c r="I21" s="83">
        <v>13.55</v>
      </c>
      <c r="J21" s="11"/>
      <c r="K21" s="10"/>
      <c r="L21" s="11"/>
      <c r="M21" s="10"/>
    </row>
  </sheetData>
  <mergeCells count="5">
    <mergeCell ref="E5:G5"/>
    <mergeCell ref="J8:K8"/>
    <mergeCell ref="F11:F12"/>
    <mergeCell ref="F13:F14"/>
    <mergeCell ref="F17:F18"/>
  </mergeCells>
  <pageMargins left="0.7" right="0.7" top="0.75" bottom="0.75" header="0.3" footer="0.3"/>
  <legacyDrawing r:id="rId1"/>
</worksheet>
</file>

<file path=xl/worksheets/sheet1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M21"/>
  <sheetViews>
    <sheetView topLeftCell="A4" workbookViewId="0">
      <selection activeCell="H17" sqref="H17"/>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296</v>
      </c>
      <c r="F2" s="42"/>
      <c r="G2" s="42"/>
    </row>
    <row r="5" spans="4:13" ht="23.25" x14ac:dyDescent="0.35">
      <c r="E5" s="253" t="s">
        <v>76</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8" t="s">
        <v>175</v>
      </c>
      <c r="M8" s="88" t="s">
        <v>179</v>
      </c>
    </row>
    <row r="9" spans="4:13" ht="38.25" thickTop="1" x14ac:dyDescent="0.3">
      <c r="E9" s="28"/>
      <c r="F9" s="29"/>
      <c r="G9" s="29"/>
      <c r="H9" s="67"/>
      <c r="I9" s="68"/>
      <c r="J9" s="88" t="s">
        <v>177</v>
      </c>
      <c r="K9" s="88" t="s">
        <v>178</v>
      </c>
      <c r="L9" s="88"/>
      <c r="M9" s="34"/>
    </row>
    <row r="10" spans="4:13" ht="19.5" thickBot="1" x14ac:dyDescent="0.35">
      <c r="E10" s="57" t="s">
        <v>5</v>
      </c>
      <c r="F10" s="82">
        <v>85</v>
      </c>
      <c r="G10" s="83">
        <v>2540</v>
      </c>
      <c r="H10" s="83">
        <v>1290</v>
      </c>
      <c r="I10" s="83">
        <v>69</v>
      </c>
      <c r="J10" s="10"/>
      <c r="K10" s="10"/>
      <c r="L10" s="10"/>
      <c r="M10" s="10"/>
    </row>
    <row r="11" spans="4:13" ht="19.5" thickBot="1" x14ac:dyDescent="0.35">
      <c r="E11" s="57" t="s">
        <v>202</v>
      </c>
      <c r="F11" s="264">
        <v>80</v>
      </c>
      <c r="G11" s="83"/>
      <c r="H11" s="83"/>
      <c r="I11" s="83"/>
      <c r="J11" s="11"/>
      <c r="K11" s="10"/>
      <c r="L11" s="11"/>
      <c r="M11" s="10"/>
    </row>
    <row r="12" spans="4:13" ht="19.5" thickBot="1" x14ac:dyDescent="0.35">
      <c r="E12" s="57" t="s">
        <v>197</v>
      </c>
      <c r="F12" s="265"/>
      <c r="G12" s="83"/>
      <c r="H12" s="83"/>
      <c r="I12" s="83"/>
      <c r="J12" s="11"/>
      <c r="K12" s="10"/>
      <c r="L12" s="11"/>
      <c r="M12" s="10"/>
    </row>
    <row r="13" spans="4:13" ht="19.5" thickBot="1" x14ac:dyDescent="0.35">
      <c r="E13" s="57" t="s">
        <v>7</v>
      </c>
      <c r="F13" s="264">
        <v>12</v>
      </c>
      <c r="G13" s="83">
        <v>224.59200000000001</v>
      </c>
      <c r="H13" s="83">
        <v>29.756</v>
      </c>
      <c r="I13" s="83">
        <v>9</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c r="H15" s="83"/>
      <c r="I15" s="83"/>
      <c r="J15" s="11"/>
      <c r="K15" s="10"/>
      <c r="L15" s="11"/>
      <c r="M15" s="10"/>
    </row>
    <row r="16" spans="4:13" ht="19.5" thickBot="1" x14ac:dyDescent="0.35">
      <c r="E16" s="45" t="s">
        <v>10</v>
      </c>
      <c r="F16" s="85">
        <v>10</v>
      </c>
      <c r="G16" s="85">
        <v>110.51300000000001</v>
      </c>
      <c r="H16" s="85">
        <v>87.472999999999999</v>
      </c>
      <c r="I16" s="85">
        <v>32.39</v>
      </c>
      <c r="J16" s="10"/>
      <c r="K16" s="10"/>
      <c r="L16" s="10"/>
      <c r="M16" s="10"/>
    </row>
    <row r="17" spans="5:13" ht="19.5" thickBot="1" x14ac:dyDescent="0.35">
      <c r="E17" s="57" t="s">
        <v>63</v>
      </c>
      <c r="F17" s="266">
        <v>18</v>
      </c>
      <c r="G17" s="83">
        <v>198.17</v>
      </c>
      <c r="H17" s="83">
        <v>15.61</v>
      </c>
      <c r="I17" s="83">
        <v>3.75</v>
      </c>
      <c r="J17" s="11"/>
      <c r="K17" s="11"/>
      <c r="L17" s="11"/>
      <c r="M17" s="11"/>
    </row>
    <row r="18" spans="5:13" ht="19.5" thickBot="1" x14ac:dyDescent="0.35">
      <c r="E18" s="57" t="s">
        <v>12</v>
      </c>
      <c r="F18" s="267"/>
      <c r="G18" s="83">
        <v>135.83000000000001</v>
      </c>
      <c r="H18" s="83">
        <v>92.44</v>
      </c>
      <c r="I18" s="83" t="s">
        <v>300</v>
      </c>
      <c r="J18" s="10"/>
      <c r="K18" s="10"/>
      <c r="L18" s="10"/>
      <c r="M18" s="10"/>
    </row>
    <row r="19" spans="5:13" ht="19.5" thickBot="1" x14ac:dyDescent="0.35">
      <c r="E19" s="78" t="s">
        <v>13</v>
      </c>
      <c r="F19" s="84">
        <v>40</v>
      </c>
      <c r="G19" s="84">
        <v>178.351</v>
      </c>
      <c r="H19" s="84">
        <v>104.621</v>
      </c>
      <c r="I19" s="84" t="s">
        <v>299</v>
      </c>
      <c r="J19" s="11"/>
      <c r="K19" s="10"/>
      <c r="L19" s="11"/>
      <c r="M19" s="10"/>
    </row>
    <row r="20" spans="5:13" ht="19.5" thickBot="1" x14ac:dyDescent="0.35">
      <c r="E20" s="57" t="s">
        <v>15</v>
      </c>
      <c r="F20" s="82">
        <v>15</v>
      </c>
      <c r="G20" s="83">
        <v>180</v>
      </c>
      <c r="H20" s="83">
        <v>120</v>
      </c>
      <c r="I20" s="83">
        <v>25</v>
      </c>
      <c r="J20" s="10"/>
      <c r="K20" s="10"/>
      <c r="L20" s="10"/>
      <c r="M20" s="10"/>
    </row>
    <row r="21" spans="5:13" ht="19.5" thickBot="1" x14ac:dyDescent="0.35">
      <c r="E21" s="57" t="s">
        <v>16</v>
      </c>
      <c r="F21" s="83">
        <v>6</v>
      </c>
      <c r="G21" s="83">
        <v>24.1</v>
      </c>
      <c r="H21" s="83">
        <v>22.1</v>
      </c>
      <c r="I21" s="83">
        <v>10</v>
      </c>
      <c r="J21" s="11"/>
      <c r="K21" s="10"/>
      <c r="L21" s="11"/>
      <c r="M21" s="10"/>
    </row>
  </sheetData>
  <mergeCells count="5">
    <mergeCell ref="E5:G5"/>
    <mergeCell ref="J8:K8"/>
    <mergeCell ref="F11:F12"/>
    <mergeCell ref="F13:F14"/>
    <mergeCell ref="F17:F18"/>
  </mergeCells>
  <pageMargins left="0.7" right="0.7" top="0.75" bottom="0.75" header="0.3" footer="0.3"/>
  <legacyDrawing r:id="rId1"/>
</worksheet>
</file>

<file path=xl/worksheets/sheet1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M21"/>
  <sheetViews>
    <sheetView topLeftCell="A4" workbookViewId="0">
      <selection activeCell="H15" sqref="H15"/>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301</v>
      </c>
      <c r="F2" s="42"/>
      <c r="G2" s="42"/>
    </row>
    <row r="5" spans="4:13" ht="23.25" x14ac:dyDescent="0.35">
      <c r="E5" s="253" t="s">
        <v>76</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8" t="s">
        <v>175</v>
      </c>
      <c r="M8" s="88" t="s">
        <v>179</v>
      </c>
    </row>
    <row r="9" spans="4:13" ht="38.25" thickTop="1" x14ac:dyDescent="0.3">
      <c r="E9" s="28"/>
      <c r="F9" s="29"/>
      <c r="G9" s="29"/>
      <c r="H9" s="67"/>
      <c r="I9" s="68"/>
      <c r="J9" s="88" t="s">
        <v>177</v>
      </c>
      <c r="K9" s="88" t="s">
        <v>178</v>
      </c>
      <c r="L9" s="88"/>
      <c r="M9" s="34"/>
    </row>
    <row r="10" spans="4:13" ht="19.5" thickBot="1" x14ac:dyDescent="0.35">
      <c r="E10" s="57" t="s">
        <v>5</v>
      </c>
      <c r="F10" s="82">
        <v>85</v>
      </c>
      <c r="G10" s="83"/>
      <c r="H10" s="83">
        <v>1380</v>
      </c>
      <c r="I10" s="83">
        <v>74</v>
      </c>
      <c r="J10" s="10"/>
      <c r="K10" s="10"/>
      <c r="L10" s="10"/>
      <c r="M10" s="10"/>
    </row>
    <row r="11" spans="4:13" ht="19.5" thickBot="1" x14ac:dyDescent="0.35">
      <c r="E11" s="57" t="s">
        <v>202</v>
      </c>
      <c r="F11" s="264">
        <v>80</v>
      </c>
      <c r="G11" s="83">
        <v>1718.51</v>
      </c>
      <c r="H11" s="83">
        <v>1018.51</v>
      </c>
      <c r="I11" s="83">
        <f>1018.51/17</f>
        <v>59.912352941176472</v>
      </c>
      <c r="J11" s="11"/>
      <c r="K11" s="10"/>
      <c r="L11" s="11"/>
      <c r="M11" s="10"/>
    </row>
    <row r="12" spans="4:13" ht="19.5" thickBot="1" x14ac:dyDescent="0.35">
      <c r="E12" s="57" t="s">
        <v>197</v>
      </c>
      <c r="F12" s="265"/>
      <c r="G12" s="83"/>
      <c r="H12" s="83"/>
      <c r="I12" s="83"/>
      <c r="J12" s="11"/>
      <c r="K12" s="10"/>
      <c r="L12" s="11"/>
      <c r="M12" s="10"/>
    </row>
    <row r="13" spans="4:13" ht="19.5" thickBot="1" x14ac:dyDescent="0.35">
      <c r="E13" s="57" t="s">
        <v>7</v>
      </c>
      <c r="F13" s="264">
        <v>12</v>
      </c>
      <c r="G13" s="83">
        <v>224.59200000000001</v>
      </c>
      <c r="H13" s="83">
        <v>29.756</v>
      </c>
      <c r="I13" s="83">
        <v>9</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c r="H15" s="83"/>
      <c r="I15" s="83"/>
      <c r="J15" s="11"/>
      <c r="K15" s="10"/>
      <c r="L15" s="11"/>
      <c r="M15" s="10"/>
    </row>
    <row r="16" spans="4:13" ht="19.5" thickBot="1" x14ac:dyDescent="0.35">
      <c r="E16" s="45" t="s">
        <v>10</v>
      </c>
      <c r="F16" s="85">
        <v>10</v>
      </c>
      <c r="G16" s="85">
        <v>104.852</v>
      </c>
      <c r="H16" s="85">
        <v>81.811999999999998</v>
      </c>
      <c r="I16" s="85">
        <v>30</v>
      </c>
      <c r="J16" s="10"/>
      <c r="K16" s="10"/>
      <c r="L16" s="10"/>
      <c r="M16" s="10"/>
    </row>
    <row r="17" spans="5:13" ht="19.5" thickBot="1" x14ac:dyDescent="0.35">
      <c r="E17" s="57" t="s">
        <v>63</v>
      </c>
      <c r="F17" s="266">
        <v>18</v>
      </c>
      <c r="G17" s="83">
        <v>198.17</v>
      </c>
      <c r="H17" s="83">
        <v>15.61</v>
      </c>
      <c r="I17" s="83">
        <v>3.75</v>
      </c>
      <c r="J17" s="11"/>
      <c r="K17" s="11"/>
      <c r="L17" s="11"/>
      <c r="M17" s="11"/>
    </row>
    <row r="18" spans="5:13" ht="19.5" thickBot="1" x14ac:dyDescent="0.35">
      <c r="E18" s="57" t="s">
        <v>12</v>
      </c>
      <c r="F18" s="267"/>
      <c r="G18" s="83">
        <v>135.83000000000001</v>
      </c>
      <c r="H18" s="83">
        <v>92.44</v>
      </c>
      <c r="I18" s="83" t="s">
        <v>300</v>
      </c>
      <c r="J18" s="10"/>
      <c r="K18" s="10"/>
      <c r="L18" s="10"/>
      <c r="M18" s="10"/>
    </row>
    <row r="19" spans="5:13" ht="19.5" thickBot="1" x14ac:dyDescent="0.35">
      <c r="E19" s="78" t="s">
        <v>13</v>
      </c>
      <c r="F19" s="84">
        <v>40</v>
      </c>
      <c r="G19" s="84">
        <v>168.476</v>
      </c>
      <c r="H19" s="84">
        <v>94.745999999999995</v>
      </c>
      <c r="I19" s="84">
        <v>7.9</v>
      </c>
      <c r="J19" s="11"/>
      <c r="K19" s="10"/>
      <c r="L19" s="11"/>
      <c r="M19" s="10"/>
    </row>
    <row r="20" spans="5:13" ht="19.5" thickBot="1" x14ac:dyDescent="0.35">
      <c r="E20" s="57" t="s">
        <v>15</v>
      </c>
      <c r="F20" s="82">
        <v>15</v>
      </c>
      <c r="G20" s="83">
        <v>204</v>
      </c>
      <c r="H20" s="83">
        <v>144</v>
      </c>
      <c r="I20" s="83">
        <v>31</v>
      </c>
      <c r="J20" s="10"/>
      <c r="K20" s="10"/>
      <c r="L20" s="10"/>
      <c r="M20" s="10"/>
    </row>
    <row r="21" spans="5:13" ht="19.5" thickBot="1" x14ac:dyDescent="0.35">
      <c r="E21" s="57" t="s">
        <v>16</v>
      </c>
      <c r="F21" s="83">
        <v>6</v>
      </c>
      <c r="G21" s="83">
        <v>27.9</v>
      </c>
      <c r="H21" s="83">
        <v>25.9</v>
      </c>
      <c r="I21" s="83">
        <v>12</v>
      </c>
      <c r="J21" s="11"/>
      <c r="K21" s="10"/>
      <c r="L21" s="11"/>
      <c r="M21" s="10"/>
    </row>
  </sheetData>
  <mergeCells count="5">
    <mergeCell ref="E5:G5"/>
    <mergeCell ref="J8:K8"/>
    <mergeCell ref="F11:F12"/>
    <mergeCell ref="F13:F14"/>
    <mergeCell ref="F17:F18"/>
  </mergeCells>
  <pageMargins left="0.7" right="0.7" top="0.75" bottom="0.75" header="0.3" footer="0.3"/>
  <legacyDrawing r:id="rId1"/>
</worksheet>
</file>

<file path=xl/worksheets/sheet1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2:M21"/>
  <sheetViews>
    <sheetView topLeftCell="A3" workbookViewId="0">
      <selection activeCell="D7" sqref="D7:N22"/>
    </sheetView>
  </sheetViews>
  <sheetFormatPr baseColWidth="10" defaultRowHeight="15" x14ac:dyDescent="0.25"/>
  <cols>
    <col min="5" max="5" width="15.140625" customWidth="1"/>
    <col min="6" max="6" width="13.5703125" customWidth="1"/>
    <col min="7" max="7" width="12.85546875" customWidth="1"/>
    <col min="8" max="8" width="13.42578125" customWidth="1"/>
    <col min="9" max="9" width="15.28515625" customWidth="1"/>
    <col min="12" max="12" width="13.140625" customWidth="1"/>
  </cols>
  <sheetData>
    <row r="2" spans="4:13" ht="23.25" x14ac:dyDescent="0.35">
      <c r="E2" s="42" t="s">
        <v>303</v>
      </c>
      <c r="F2" s="42"/>
      <c r="G2" s="42"/>
    </row>
    <row r="5" spans="4:13" ht="23.25" x14ac:dyDescent="0.35">
      <c r="E5" s="253" t="s">
        <v>76</v>
      </c>
      <c r="F5" s="253"/>
      <c r="G5" s="253"/>
    </row>
    <row r="7" spans="4:13" ht="15.75" thickBot="1" x14ac:dyDescent="0.3"/>
    <row r="8" spans="4:13" ht="76.5" customHeight="1" thickBot="1" x14ac:dyDescent="0.3">
      <c r="D8" s="14"/>
      <c r="E8" s="16" t="s">
        <v>0</v>
      </c>
      <c r="F8" s="2" t="s">
        <v>1</v>
      </c>
      <c r="G8" s="2" t="s">
        <v>66</v>
      </c>
      <c r="H8" s="2" t="s">
        <v>64</v>
      </c>
      <c r="I8" s="31" t="s">
        <v>65</v>
      </c>
      <c r="J8" s="261" t="s">
        <v>174</v>
      </c>
      <c r="K8" s="261"/>
      <c r="L8" s="89" t="s">
        <v>175</v>
      </c>
      <c r="M8" s="89" t="s">
        <v>179</v>
      </c>
    </row>
    <row r="9" spans="4:13" ht="38.25" thickTop="1" x14ac:dyDescent="0.3">
      <c r="E9" s="28"/>
      <c r="F9" s="29"/>
      <c r="G9" s="29"/>
      <c r="H9" s="67"/>
      <c r="I9" s="68"/>
      <c r="J9" s="89" t="s">
        <v>177</v>
      </c>
      <c r="K9" s="89" t="s">
        <v>178</v>
      </c>
      <c r="L9" s="89"/>
      <c r="M9" s="34"/>
    </row>
    <row r="10" spans="4:13" ht="19.5" thickBot="1" x14ac:dyDescent="0.35">
      <c r="E10" s="57" t="s">
        <v>5</v>
      </c>
      <c r="F10" s="82">
        <v>85</v>
      </c>
      <c r="G10" s="83"/>
      <c r="H10" s="83">
        <v>1550</v>
      </c>
      <c r="I10" s="83">
        <v>88</v>
      </c>
      <c r="J10" s="10"/>
      <c r="K10" s="10"/>
      <c r="L10" s="10"/>
      <c r="M10" s="10"/>
    </row>
    <row r="11" spans="4:13" ht="19.5" thickBot="1" x14ac:dyDescent="0.35">
      <c r="E11" s="57" t="s">
        <v>202</v>
      </c>
      <c r="F11" s="264">
        <v>80</v>
      </c>
      <c r="G11" s="83">
        <v>1973.748</v>
      </c>
      <c r="H11" s="83">
        <v>1273.748</v>
      </c>
      <c r="I11" s="83">
        <v>74</v>
      </c>
      <c r="J11" s="11"/>
      <c r="K11" s="10"/>
      <c r="L11" s="11"/>
      <c r="M11" s="10"/>
    </row>
    <row r="12" spans="4:13" ht="19.5" thickBot="1" x14ac:dyDescent="0.35">
      <c r="E12" s="57" t="s">
        <v>197</v>
      </c>
      <c r="F12" s="265"/>
      <c r="G12" s="83"/>
      <c r="H12" s="83"/>
      <c r="I12" s="83"/>
      <c r="J12" s="11"/>
      <c r="K12" s="10"/>
      <c r="L12" s="11"/>
      <c r="M12" s="10"/>
    </row>
    <row r="13" spans="4:13" ht="19.5" thickBot="1" x14ac:dyDescent="0.35">
      <c r="E13" s="57" t="s">
        <v>7</v>
      </c>
      <c r="F13" s="264">
        <v>12</v>
      </c>
      <c r="G13" s="83">
        <v>224.59200000000001</v>
      </c>
      <c r="H13" s="83">
        <v>29.756</v>
      </c>
      <c r="I13" s="83">
        <v>9</v>
      </c>
      <c r="J13" s="11"/>
      <c r="K13" s="10"/>
      <c r="L13" s="11"/>
      <c r="M13" s="10"/>
    </row>
    <row r="14" spans="4:13" ht="19.5" thickBot="1" x14ac:dyDescent="0.35">
      <c r="E14" s="57" t="s">
        <v>205</v>
      </c>
      <c r="F14" s="265"/>
      <c r="G14" s="83">
        <v>96.41</v>
      </c>
      <c r="H14" s="83">
        <v>71.41</v>
      </c>
      <c r="I14" s="83">
        <v>22</v>
      </c>
      <c r="J14" s="10" t="s">
        <v>221</v>
      </c>
      <c r="K14" s="10"/>
      <c r="L14" s="10"/>
      <c r="M14" s="10"/>
    </row>
    <row r="15" spans="4:13" ht="19.5" thickBot="1" x14ac:dyDescent="0.35">
      <c r="E15" s="57" t="s">
        <v>8</v>
      </c>
      <c r="F15" s="84">
        <v>7.6</v>
      </c>
      <c r="G15" s="83"/>
      <c r="H15" s="83"/>
      <c r="I15" s="83"/>
      <c r="J15" s="11"/>
      <c r="K15" s="10"/>
      <c r="L15" s="11"/>
      <c r="M15" s="10"/>
    </row>
    <row r="16" spans="4:13" ht="19.5" thickBot="1" x14ac:dyDescent="0.35">
      <c r="E16" s="45" t="s">
        <v>10</v>
      </c>
      <c r="F16" s="85">
        <v>10</v>
      </c>
      <c r="G16" s="85">
        <v>99.326999999999998</v>
      </c>
      <c r="H16" s="85">
        <v>76.287000000000006</v>
      </c>
      <c r="I16" s="85">
        <v>28</v>
      </c>
      <c r="J16" s="10"/>
      <c r="K16" s="10"/>
      <c r="L16" s="10"/>
      <c r="M16" s="10"/>
    </row>
    <row r="17" spans="5:13" ht="19.5" thickBot="1" x14ac:dyDescent="0.35">
      <c r="E17" s="57" t="s">
        <v>63</v>
      </c>
      <c r="F17" s="266">
        <v>18</v>
      </c>
      <c r="G17" s="83">
        <v>182.5</v>
      </c>
      <c r="H17" s="83">
        <v>3.5999999999999997E-2</v>
      </c>
      <c r="I17" s="83">
        <v>0</v>
      </c>
      <c r="J17" s="11"/>
      <c r="K17" s="11"/>
      <c r="L17" s="11"/>
      <c r="M17" s="11"/>
    </row>
    <row r="18" spans="5:13" ht="19.5" thickBot="1" x14ac:dyDescent="0.35">
      <c r="E18" s="57" t="s">
        <v>12</v>
      </c>
      <c r="F18" s="267"/>
      <c r="G18" s="83">
        <v>153.03200000000001</v>
      </c>
      <c r="H18" s="83">
        <v>109.63</v>
      </c>
      <c r="I18" s="83">
        <v>27</v>
      </c>
      <c r="J18" s="10"/>
      <c r="K18" s="10"/>
      <c r="L18" s="10"/>
      <c r="M18" s="10"/>
    </row>
    <row r="19" spans="5:13" ht="19.5" thickBot="1" x14ac:dyDescent="0.35">
      <c r="E19" s="78" t="s">
        <v>13</v>
      </c>
      <c r="F19" s="84">
        <v>40</v>
      </c>
      <c r="G19" s="84">
        <v>176.98099999999999</v>
      </c>
      <c r="H19" s="84">
        <v>103.251</v>
      </c>
      <c r="I19" s="84" t="s">
        <v>302</v>
      </c>
      <c r="J19" s="11"/>
      <c r="K19" s="10"/>
      <c r="L19" s="11"/>
      <c r="M19" s="10"/>
    </row>
    <row r="20" spans="5:13" ht="19.5" thickBot="1" x14ac:dyDescent="0.35">
      <c r="E20" s="57" t="s">
        <v>15</v>
      </c>
      <c r="F20" s="82">
        <v>15</v>
      </c>
      <c r="G20" s="83">
        <v>194</v>
      </c>
      <c r="H20" s="83">
        <v>134</v>
      </c>
      <c r="I20" s="83">
        <v>28</v>
      </c>
      <c r="J20" s="10"/>
      <c r="K20" s="10"/>
      <c r="L20" s="10"/>
      <c r="M20" s="10"/>
    </row>
    <row r="21" spans="5:13" ht="19.5" thickBot="1" x14ac:dyDescent="0.35">
      <c r="E21" s="57" t="s">
        <v>16</v>
      </c>
      <c r="F21" s="83">
        <v>6</v>
      </c>
      <c r="G21" s="83">
        <v>24.8</v>
      </c>
      <c r="H21" s="83">
        <v>22.8</v>
      </c>
      <c r="I21" s="83">
        <v>12</v>
      </c>
      <c r="J21" s="11"/>
      <c r="K21" s="10"/>
      <c r="L21" s="11"/>
      <c r="M21" s="10"/>
    </row>
  </sheetData>
  <mergeCells count="5">
    <mergeCell ref="E5:G5"/>
    <mergeCell ref="J8:K8"/>
    <mergeCell ref="F11:F12"/>
    <mergeCell ref="F13:F14"/>
    <mergeCell ref="F17:F18"/>
  </mergeCells>
  <pageMargins left="0.7" right="0.7" top="0.75" bottom="0.75" header="0.3" footer="0.3"/>
  <legacyDrawing r:id="rId1"/>
</worksheet>
</file>

<file path=xl/worksheets/sheet1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M20"/>
  <sheetViews>
    <sheetView workbookViewId="0">
      <selection activeCell="I9" sqref="I9"/>
    </sheetView>
  </sheetViews>
  <sheetFormatPr baseColWidth="10" defaultRowHeight="15" x14ac:dyDescent="0.25"/>
  <cols>
    <col min="5" max="5" width="16.28515625" customWidth="1"/>
    <col min="6" max="6" width="13.7109375" customWidth="1"/>
    <col min="7" max="8" width="13" customWidth="1"/>
    <col min="9" max="9" width="14.28515625" customWidth="1"/>
  </cols>
  <sheetData>
    <row r="1" spans="4:13" ht="23.25" x14ac:dyDescent="0.35">
      <c r="F1" s="42" t="s">
        <v>304</v>
      </c>
      <c r="G1" s="42"/>
      <c r="H1" s="42"/>
    </row>
    <row r="4" spans="4:13" ht="23.25" x14ac:dyDescent="0.35">
      <c r="F4" s="253" t="s">
        <v>61</v>
      </c>
      <c r="G4" s="253"/>
      <c r="H4" s="253"/>
    </row>
    <row r="6" spans="4:13" ht="15.75" thickBot="1" x14ac:dyDescent="0.3"/>
    <row r="7" spans="4:13" ht="94.5" thickBot="1" x14ac:dyDescent="0.3">
      <c r="D7" s="14"/>
      <c r="E7" s="16" t="s">
        <v>0</v>
      </c>
      <c r="F7" s="2" t="s">
        <v>1</v>
      </c>
      <c r="G7" s="2" t="s">
        <v>66</v>
      </c>
      <c r="H7" s="2" t="s">
        <v>64</v>
      </c>
      <c r="I7" s="31" t="s">
        <v>65</v>
      </c>
      <c r="J7" s="261" t="s">
        <v>174</v>
      </c>
      <c r="K7" s="261"/>
      <c r="L7" s="90" t="s">
        <v>175</v>
      </c>
      <c r="M7" s="90" t="s">
        <v>179</v>
      </c>
    </row>
    <row r="8" spans="4:13" ht="38.25" thickTop="1" x14ac:dyDescent="0.3">
      <c r="E8" s="28"/>
      <c r="F8" s="29"/>
      <c r="G8" s="29"/>
      <c r="H8" s="67"/>
      <c r="I8" s="68"/>
      <c r="J8" s="90" t="s">
        <v>177</v>
      </c>
      <c r="K8" s="90" t="s">
        <v>178</v>
      </c>
      <c r="L8" s="90"/>
      <c r="M8" s="34"/>
    </row>
    <row r="9" spans="4:13" ht="28.5" customHeight="1" thickBot="1" x14ac:dyDescent="0.35">
      <c r="E9" s="57" t="s">
        <v>5</v>
      </c>
      <c r="F9" s="82">
        <v>85</v>
      </c>
      <c r="G9" s="83"/>
      <c r="H9" s="83">
        <v>1450</v>
      </c>
      <c r="I9" s="83">
        <v>82</v>
      </c>
      <c r="J9" s="10"/>
      <c r="K9" s="10"/>
      <c r="L9" s="10"/>
      <c r="M9" s="10"/>
    </row>
    <row r="10" spans="4:13" ht="25.5" customHeight="1" thickBot="1" x14ac:dyDescent="0.35">
      <c r="E10" s="57" t="s">
        <v>202</v>
      </c>
      <c r="F10" s="264">
        <v>80</v>
      </c>
      <c r="G10" s="83">
        <v>1793</v>
      </c>
      <c r="H10" s="83">
        <v>1093</v>
      </c>
      <c r="I10" s="83">
        <v>64</v>
      </c>
      <c r="J10" s="11"/>
      <c r="K10" s="10"/>
      <c r="L10" s="11"/>
      <c r="M10" s="10"/>
    </row>
    <row r="11" spans="4:13" ht="23.25" customHeight="1" thickBot="1" x14ac:dyDescent="0.35">
      <c r="E11" s="57" t="s">
        <v>197</v>
      </c>
      <c r="F11" s="265"/>
      <c r="G11" s="83"/>
      <c r="H11" s="83"/>
      <c r="I11" s="83"/>
      <c r="J11" s="11"/>
      <c r="K11" s="10"/>
      <c r="L11" s="11"/>
      <c r="M11" s="10"/>
    </row>
    <row r="12" spans="4:13" ht="24.75" customHeight="1" thickBot="1" x14ac:dyDescent="0.35">
      <c r="E12" s="57" t="s">
        <v>7</v>
      </c>
      <c r="F12" s="264">
        <v>12</v>
      </c>
      <c r="G12" s="83">
        <v>224.59200000000001</v>
      </c>
      <c r="H12" s="83">
        <v>29.756</v>
      </c>
      <c r="I12" s="83">
        <v>9</v>
      </c>
      <c r="J12" s="11"/>
      <c r="K12" s="10"/>
      <c r="L12" s="11"/>
      <c r="M12" s="10"/>
    </row>
    <row r="13" spans="4:13" ht="22.5" customHeight="1" thickBot="1" x14ac:dyDescent="0.35">
      <c r="E13" s="57" t="s">
        <v>205</v>
      </c>
      <c r="F13" s="265"/>
      <c r="G13" s="83">
        <v>96.41</v>
      </c>
      <c r="H13" s="83">
        <v>71.41</v>
      </c>
      <c r="I13" s="83">
        <v>22</v>
      </c>
      <c r="J13" s="10" t="s">
        <v>221</v>
      </c>
      <c r="K13" s="10"/>
      <c r="L13" s="10"/>
      <c r="M13" s="10"/>
    </row>
    <row r="14" spans="4:13" ht="24.75" customHeight="1" thickBot="1" x14ac:dyDescent="0.35">
      <c r="E14" s="57" t="s">
        <v>8</v>
      </c>
      <c r="F14" s="84">
        <v>7.6</v>
      </c>
      <c r="G14" s="83"/>
      <c r="H14" s="83">
        <v>77</v>
      </c>
      <c r="I14" s="83">
        <v>42</v>
      </c>
      <c r="J14" s="11"/>
      <c r="K14" s="10"/>
      <c r="L14" s="11"/>
      <c r="M14" s="10"/>
    </row>
    <row r="15" spans="4:13" ht="20.25" customHeight="1" thickBot="1" x14ac:dyDescent="0.35">
      <c r="E15" s="45" t="s">
        <v>10</v>
      </c>
      <c r="F15" s="85">
        <v>10</v>
      </c>
      <c r="G15" s="85">
        <v>94.29</v>
      </c>
      <c r="H15" s="85">
        <v>70.989000000000004</v>
      </c>
      <c r="I15" s="85">
        <v>26.29</v>
      </c>
      <c r="J15" s="10"/>
      <c r="K15" s="10"/>
      <c r="L15" s="10"/>
      <c r="M15" s="10"/>
    </row>
    <row r="16" spans="4:13" ht="24.75" customHeight="1" thickBot="1" x14ac:dyDescent="0.35">
      <c r="E16" s="57" t="s">
        <v>63</v>
      </c>
      <c r="F16" s="266">
        <v>18</v>
      </c>
      <c r="G16" s="83">
        <v>182.5</v>
      </c>
      <c r="H16" s="83">
        <v>3.5999999999999997E-2</v>
      </c>
      <c r="I16" s="83">
        <v>0</v>
      </c>
      <c r="J16" s="11"/>
      <c r="K16" s="11"/>
      <c r="L16" s="11"/>
      <c r="M16" s="11"/>
    </row>
    <row r="17" spans="5:13" ht="23.25" customHeight="1" thickBot="1" x14ac:dyDescent="0.35">
      <c r="E17" s="57" t="s">
        <v>12</v>
      </c>
      <c r="F17" s="267"/>
      <c r="G17" s="83">
        <v>153.03200000000001</v>
      </c>
      <c r="H17" s="83">
        <v>109.63</v>
      </c>
      <c r="I17" s="83">
        <v>27</v>
      </c>
      <c r="J17" s="10"/>
      <c r="K17" s="10"/>
      <c r="L17" s="10"/>
      <c r="M17" s="10"/>
    </row>
    <row r="18" spans="5:13" ht="19.5" thickBot="1" x14ac:dyDescent="0.35">
      <c r="E18" s="78" t="s">
        <v>13</v>
      </c>
      <c r="F18" s="84">
        <v>40</v>
      </c>
      <c r="G18" s="84">
        <v>170.88499999999999</v>
      </c>
      <c r="H18" s="84">
        <v>97.125500000000002</v>
      </c>
      <c r="I18" s="84">
        <v>8</v>
      </c>
      <c r="J18" s="11"/>
      <c r="K18" s="10"/>
      <c r="L18" s="11"/>
      <c r="M18" s="10"/>
    </row>
    <row r="19" spans="5:13" ht="23.25" customHeight="1" thickBot="1" x14ac:dyDescent="0.35">
      <c r="E19" s="57" t="s">
        <v>15</v>
      </c>
      <c r="F19" s="82">
        <v>15</v>
      </c>
      <c r="G19" s="83">
        <v>183</v>
      </c>
      <c r="H19" s="83">
        <v>123</v>
      </c>
      <c r="I19" s="83">
        <v>26</v>
      </c>
      <c r="J19" s="10"/>
      <c r="K19" s="10"/>
      <c r="L19" s="10"/>
      <c r="M19" s="10"/>
    </row>
    <row r="20" spans="5:13" ht="21" customHeight="1" thickBot="1" x14ac:dyDescent="0.35">
      <c r="E20" s="57" t="s">
        <v>16</v>
      </c>
      <c r="F20" s="83">
        <v>6</v>
      </c>
      <c r="G20" s="83">
        <v>21.4</v>
      </c>
      <c r="H20" s="83">
        <v>19.399999999999999</v>
      </c>
      <c r="I20" s="83">
        <v>9</v>
      </c>
      <c r="J20" s="11"/>
      <c r="K20" s="10"/>
      <c r="L20" s="11"/>
      <c r="M20" s="10"/>
    </row>
  </sheetData>
  <mergeCells count="5">
    <mergeCell ref="F4:H4"/>
    <mergeCell ref="J7:K7"/>
    <mergeCell ref="F10:F11"/>
    <mergeCell ref="F12:F13"/>
    <mergeCell ref="F16:F17"/>
  </mergeCells>
  <pageMargins left="0.7" right="0.7" top="0.75" bottom="0.75" header="0.3" footer="0.3"/>
  <pageSetup paperSize="9" orientation="portrait" r:id="rId1"/>
  <legacyDrawing r:id="rId2"/>
</worksheet>
</file>

<file path=xl/worksheets/sheet1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M21"/>
  <sheetViews>
    <sheetView topLeftCell="A7" workbookViewId="0">
      <selection activeCell="G17" sqref="G17"/>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305</v>
      </c>
      <c r="H1" s="42"/>
      <c r="I1" s="42"/>
    </row>
    <row r="4" spans="4:13" ht="23.25" x14ac:dyDescent="0.35">
      <c r="G4" s="253" t="s">
        <v>61</v>
      </c>
      <c r="H4" s="253"/>
      <c r="I4" s="253"/>
    </row>
    <row r="7" spans="4:13" ht="15.75" thickBot="1" x14ac:dyDescent="0.3"/>
    <row r="8" spans="4:13" ht="94.5" thickBot="1" x14ac:dyDescent="0.3">
      <c r="D8" s="14"/>
      <c r="E8" s="16" t="s">
        <v>0</v>
      </c>
      <c r="F8" s="2" t="s">
        <v>1</v>
      </c>
      <c r="G8" s="2" t="s">
        <v>66</v>
      </c>
      <c r="H8" s="2" t="s">
        <v>64</v>
      </c>
      <c r="I8" s="31" t="s">
        <v>65</v>
      </c>
      <c r="J8" s="261" t="s">
        <v>174</v>
      </c>
      <c r="K8" s="261"/>
      <c r="L8" s="90" t="s">
        <v>175</v>
      </c>
      <c r="M8" s="90" t="s">
        <v>179</v>
      </c>
    </row>
    <row r="9" spans="4:13" ht="38.25" thickTop="1" x14ac:dyDescent="0.3">
      <c r="E9" s="28"/>
      <c r="F9" s="29"/>
      <c r="G9" s="29"/>
      <c r="H9" s="67"/>
      <c r="I9" s="68"/>
      <c r="J9" s="90" t="s">
        <v>177</v>
      </c>
      <c r="K9" s="90" t="s">
        <v>178</v>
      </c>
      <c r="L9" s="90"/>
      <c r="M9" s="34"/>
    </row>
    <row r="10" spans="4:13" ht="22.5" customHeight="1" thickBot="1" x14ac:dyDescent="0.35">
      <c r="E10" s="57" t="s">
        <v>5</v>
      </c>
      <c r="F10" s="82">
        <v>85</v>
      </c>
      <c r="G10" s="83">
        <v>2680</v>
      </c>
      <c r="H10" s="83">
        <v>1430</v>
      </c>
      <c r="I10" s="83">
        <v>80</v>
      </c>
      <c r="J10" s="10"/>
      <c r="K10" s="10"/>
      <c r="L10" s="10"/>
      <c r="M10" s="10"/>
    </row>
    <row r="11" spans="4:13" ht="25.5" customHeight="1" thickBot="1" x14ac:dyDescent="0.35">
      <c r="E11" s="57" t="s">
        <v>202</v>
      </c>
      <c r="F11" s="264">
        <v>80</v>
      </c>
      <c r="G11" s="83">
        <v>1651.6420000000001</v>
      </c>
      <c r="H11" s="83">
        <v>951.64200000000005</v>
      </c>
      <c r="I11" s="83">
        <v>55.97</v>
      </c>
      <c r="J11" s="11"/>
      <c r="K11" s="10"/>
      <c r="L11" s="11"/>
      <c r="M11" s="10"/>
    </row>
    <row r="12" spans="4:13" ht="23.25" customHeight="1" thickBot="1" x14ac:dyDescent="0.35">
      <c r="E12" s="57" t="s">
        <v>197</v>
      </c>
      <c r="F12" s="265"/>
      <c r="G12" s="83"/>
      <c r="H12" s="83"/>
      <c r="I12" s="83"/>
      <c r="J12" s="11"/>
      <c r="K12" s="10"/>
      <c r="L12" s="11"/>
      <c r="M12" s="10"/>
    </row>
    <row r="13" spans="4:13" ht="26.25" customHeight="1" thickBot="1" x14ac:dyDescent="0.35">
      <c r="E13" s="57" t="s">
        <v>7</v>
      </c>
      <c r="F13" s="264">
        <v>12</v>
      </c>
      <c r="G13" s="83">
        <v>224.59200000000001</v>
      </c>
      <c r="H13" s="83">
        <v>29.756</v>
      </c>
      <c r="I13" s="83">
        <v>9</v>
      </c>
      <c r="J13" s="11"/>
      <c r="K13" s="10"/>
      <c r="L13" s="11"/>
      <c r="M13" s="10"/>
    </row>
    <row r="14" spans="4:13" ht="22.5" customHeight="1" thickBot="1" x14ac:dyDescent="0.35">
      <c r="E14" s="57" t="s">
        <v>205</v>
      </c>
      <c r="F14" s="265"/>
      <c r="G14" s="83">
        <v>96.41</v>
      </c>
      <c r="H14" s="83">
        <v>71.41</v>
      </c>
      <c r="I14" s="83">
        <v>22</v>
      </c>
      <c r="J14" s="10" t="s">
        <v>221</v>
      </c>
      <c r="K14" s="10"/>
      <c r="L14" s="10"/>
      <c r="M14" s="10"/>
    </row>
    <row r="15" spans="4:13" ht="24" customHeight="1" thickBot="1" x14ac:dyDescent="0.35">
      <c r="E15" s="57" t="s">
        <v>8</v>
      </c>
      <c r="F15" s="84">
        <v>7.6</v>
      </c>
      <c r="G15" s="83"/>
      <c r="H15" s="83">
        <v>73</v>
      </c>
      <c r="I15" s="83">
        <v>40</v>
      </c>
      <c r="J15" s="11"/>
      <c r="K15" s="10"/>
      <c r="L15" s="11"/>
      <c r="M15" s="10"/>
    </row>
    <row r="16" spans="4:13" ht="22.5" customHeight="1" thickBot="1" x14ac:dyDescent="0.35">
      <c r="E16" s="45" t="s">
        <v>10</v>
      </c>
      <c r="F16" s="85">
        <v>10</v>
      </c>
      <c r="G16" s="85">
        <v>86.14</v>
      </c>
      <c r="H16" s="85">
        <v>33.101999999999997</v>
      </c>
      <c r="I16" s="85">
        <v>23.4</v>
      </c>
      <c r="J16" s="10"/>
      <c r="K16" s="10"/>
      <c r="L16" s="10"/>
      <c r="M16" s="10"/>
    </row>
    <row r="17" spans="5:13" ht="25.5" customHeight="1" thickBot="1" x14ac:dyDescent="0.35">
      <c r="E17" s="57" t="s">
        <v>63</v>
      </c>
      <c r="F17" s="266">
        <v>18</v>
      </c>
      <c r="G17" s="83">
        <v>233.93299999999999</v>
      </c>
      <c r="H17" s="83">
        <v>51.372999999999998</v>
      </c>
      <c r="I17" s="83">
        <v>12.5</v>
      </c>
      <c r="J17" s="11"/>
      <c r="K17" s="11"/>
      <c r="L17" s="11"/>
      <c r="M17" s="11"/>
    </row>
    <row r="18" spans="5:13" ht="20.25" customHeight="1" thickBot="1" x14ac:dyDescent="0.35">
      <c r="E18" s="57" t="s">
        <v>12</v>
      </c>
      <c r="F18" s="267"/>
      <c r="G18" s="83">
        <v>153.03200000000001</v>
      </c>
      <c r="H18" s="83">
        <v>109.63</v>
      </c>
      <c r="I18" s="83">
        <v>27</v>
      </c>
      <c r="J18" s="10"/>
      <c r="K18" s="10"/>
      <c r="L18" s="10"/>
      <c r="M18" s="10"/>
    </row>
    <row r="19" spans="5:13" ht="24" customHeight="1" thickBot="1" x14ac:dyDescent="0.35">
      <c r="E19" s="78" t="s">
        <v>13</v>
      </c>
      <c r="F19" s="84">
        <v>40</v>
      </c>
      <c r="G19" s="84">
        <v>168.9</v>
      </c>
      <c r="H19" s="84">
        <v>94.278999999999996</v>
      </c>
      <c r="I19" s="84">
        <v>7.5</v>
      </c>
      <c r="J19" s="11"/>
      <c r="K19" s="10"/>
      <c r="L19" s="11"/>
      <c r="M19" s="10"/>
    </row>
    <row r="20" spans="5:13" ht="24.75" customHeight="1" thickBot="1" x14ac:dyDescent="0.35">
      <c r="E20" s="57" t="s">
        <v>15</v>
      </c>
      <c r="F20" s="82">
        <v>15</v>
      </c>
      <c r="G20" s="83">
        <v>176</v>
      </c>
      <c r="H20" s="83">
        <v>116</v>
      </c>
      <c r="I20" s="83">
        <v>25</v>
      </c>
      <c r="J20" s="10"/>
      <c r="K20" s="10"/>
      <c r="L20" s="10"/>
      <c r="M20" s="10"/>
    </row>
    <row r="21" spans="5:13" ht="22.5" customHeight="1" thickBot="1" x14ac:dyDescent="0.35">
      <c r="E21" s="57" t="s">
        <v>16</v>
      </c>
      <c r="F21" s="83">
        <v>6</v>
      </c>
      <c r="G21" s="83">
        <v>13</v>
      </c>
      <c r="H21" s="83">
        <v>11</v>
      </c>
      <c r="I21" s="83">
        <v>5</v>
      </c>
      <c r="J21" s="11"/>
      <c r="K21" s="10"/>
      <c r="L21" s="11"/>
      <c r="M21" s="10"/>
    </row>
  </sheetData>
  <mergeCells count="5">
    <mergeCell ref="G4:I4"/>
    <mergeCell ref="J8:K8"/>
    <mergeCell ref="F11:F12"/>
    <mergeCell ref="F13:F14"/>
    <mergeCell ref="F17:F18"/>
  </mergeCells>
  <pageMargins left="0.7" right="0.7" top="0.75" bottom="0.75" header="0.3" footer="0.3"/>
  <legacyDrawing r:id="rId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1"/>
  <sheetViews>
    <sheetView topLeftCell="A7" workbookViewId="0">
      <selection activeCell="K13" sqref="K13"/>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306</v>
      </c>
      <c r="H1" s="42"/>
      <c r="I1" s="42"/>
    </row>
    <row r="4" spans="4:13" ht="23.25" x14ac:dyDescent="0.35">
      <c r="G4" s="253" t="s">
        <v>61</v>
      </c>
      <c r="H4" s="253"/>
      <c r="I4" s="253"/>
    </row>
    <row r="7" spans="4:13" ht="15.75" thickBot="1" x14ac:dyDescent="0.3"/>
    <row r="8" spans="4:13" ht="94.5" thickBot="1" x14ac:dyDescent="0.3">
      <c r="D8" s="14"/>
      <c r="E8" s="16" t="s">
        <v>0</v>
      </c>
      <c r="F8" s="2" t="s">
        <v>1</v>
      </c>
      <c r="G8" s="2" t="s">
        <v>66</v>
      </c>
      <c r="H8" s="2" t="s">
        <v>64</v>
      </c>
      <c r="I8" s="31" t="s">
        <v>65</v>
      </c>
      <c r="J8" s="261" t="s">
        <v>174</v>
      </c>
      <c r="K8" s="261"/>
      <c r="L8" s="90" t="s">
        <v>175</v>
      </c>
      <c r="M8" s="90" t="s">
        <v>179</v>
      </c>
    </row>
    <row r="9" spans="4:13" ht="38.25" thickTop="1" x14ac:dyDescent="0.3">
      <c r="E9" s="28"/>
      <c r="F9" s="29"/>
      <c r="G9" s="29"/>
      <c r="H9" s="67"/>
      <c r="I9" s="68"/>
      <c r="J9" s="90" t="s">
        <v>177</v>
      </c>
      <c r="K9" s="90" t="s">
        <v>178</v>
      </c>
      <c r="L9" s="90"/>
      <c r="M9" s="34"/>
    </row>
    <row r="10" spans="4:13" ht="22.5" customHeight="1" thickBot="1" x14ac:dyDescent="0.35">
      <c r="E10" s="57" t="s">
        <v>5</v>
      </c>
      <c r="F10" s="82">
        <v>85</v>
      </c>
      <c r="G10" s="83">
        <v>2850</v>
      </c>
      <c r="H10" s="83">
        <v>1600</v>
      </c>
      <c r="I10" s="83">
        <v>90</v>
      </c>
      <c r="J10" s="10"/>
      <c r="K10" s="10"/>
      <c r="L10" s="10"/>
      <c r="M10" s="10"/>
    </row>
    <row r="11" spans="4:13" ht="25.5" customHeight="1" thickBot="1" x14ac:dyDescent="0.35">
      <c r="E11" s="57" t="s">
        <v>202</v>
      </c>
      <c r="F11" s="257">
        <v>80</v>
      </c>
      <c r="G11" s="83">
        <v>1500</v>
      </c>
      <c r="H11" s="83">
        <v>800</v>
      </c>
      <c r="I11" s="83">
        <f>800/17</f>
        <v>47.058823529411768</v>
      </c>
      <c r="J11" s="11"/>
      <c r="K11" s="10"/>
      <c r="L11" s="11"/>
      <c r="M11" s="10"/>
    </row>
    <row r="12" spans="4:13" ht="23.25" customHeight="1" thickBot="1" x14ac:dyDescent="0.35">
      <c r="E12" s="57" t="s">
        <v>197</v>
      </c>
      <c r="F12" s="258"/>
      <c r="G12" s="83"/>
      <c r="H12" s="83"/>
      <c r="I12" s="83"/>
      <c r="J12" s="11"/>
      <c r="K12" s="10"/>
      <c r="L12" s="11"/>
      <c r="M12" s="10"/>
    </row>
    <row r="13" spans="4:13" ht="26.25" customHeight="1" thickBot="1" x14ac:dyDescent="0.35">
      <c r="E13" s="57" t="s">
        <v>7</v>
      </c>
      <c r="F13" s="257">
        <v>12</v>
      </c>
      <c r="G13" s="83">
        <v>299.31200000000001</v>
      </c>
      <c r="H13" s="83">
        <v>104.276</v>
      </c>
      <c r="I13" s="83">
        <v>33</v>
      </c>
      <c r="J13" s="11"/>
      <c r="K13" s="10"/>
      <c r="L13" s="11"/>
      <c r="M13" s="10"/>
    </row>
    <row r="14" spans="4:13" ht="22.5" customHeight="1" thickBot="1" x14ac:dyDescent="0.35">
      <c r="E14" s="57" t="s">
        <v>205</v>
      </c>
      <c r="F14" s="258"/>
      <c r="G14" s="83">
        <v>116.343</v>
      </c>
      <c r="H14" s="83">
        <v>91.346000000000004</v>
      </c>
      <c r="I14" s="83">
        <v>29</v>
      </c>
      <c r="J14" s="10" t="s">
        <v>221</v>
      </c>
      <c r="K14" s="10"/>
      <c r="L14" s="10"/>
      <c r="M14" s="10"/>
    </row>
    <row r="15" spans="4:13" ht="24" customHeight="1" thickBot="1" x14ac:dyDescent="0.35">
      <c r="E15" s="57" t="s">
        <v>8</v>
      </c>
      <c r="F15" s="84">
        <v>7.6</v>
      </c>
      <c r="G15" s="83">
        <v>83</v>
      </c>
      <c r="H15" s="83">
        <v>65</v>
      </c>
      <c r="I15" s="83">
        <v>33</v>
      </c>
      <c r="J15" s="11"/>
      <c r="K15" s="10"/>
      <c r="L15" s="11"/>
      <c r="M15" s="10"/>
    </row>
    <row r="16" spans="4:13" ht="22.5" customHeight="1" thickBot="1" x14ac:dyDescent="0.35">
      <c r="E16" s="45" t="s">
        <v>10</v>
      </c>
      <c r="F16" s="85">
        <v>10</v>
      </c>
      <c r="G16" s="85">
        <v>76.641999999999996</v>
      </c>
      <c r="H16" s="85">
        <v>53.701999999999998</v>
      </c>
      <c r="I16" s="85">
        <v>19.8</v>
      </c>
      <c r="J16" s="10"/>
      <c r="K16" s="10"/>
      <c r="L16" s="10"/>
      <c r="M16" s="10"/>
    </row>
    <row r="17" spans="5:13" ht="25.5" customHeight="1" thickBot="1" x14ac:dyDescent="0.35">
      <c r="E17" s="57" t="s">
        <v>63</v>
      </c>
      <c r="F17" s="262">
        <v>18</v>
      </c>
      <c r="G17" s="83">
        <v>217.35599999999999</v>
      </c>
      <c r="H17" s="83">
        <v>34.795999999999999</v>
      </c>
      <c r="I17" s="83">
        <v>8.59</v>
      </c>
      <c r="J17" s="11"/>
      <c r="K17" s="11"/>
      <c r="L17" s="11"/>
      <c r="M17" s="11"/>
    </row>
    <row r="18" spans="5:13" ht="20.25" customHeight="1" thickBot="1" x14ac:dyDescent="0.35">
      <c r="E18" s="57" t="s">
        <v>12</v>
      </c>
      <c r="F18" s="263"/>
      <c r="G18" s="83">
        <v>153.03200000000001</v>
      </c>
      <c r="H18" s="83">
        <v>109.63</v>
      </c>
      <c r="I18" s="83">
        <v>27</v>
      </c>
      <c r="J18" s="10"/>
      <c r="K18" s="10"/>
      <c r="L18" s="10"/>
      <c r="M18" s="10"/>
    </row>
    <row r="19" spans="5:13" ht="24" customHeight="1" thickBot="1" x14ac:dyDescent="0.35">
      <c r="E19" s="78" t="s">
        <v>13</v>
      </c>
      <c r="F19" s="84">
        <v>40</v>
      </c>
      <c r="G19" s="84">
        <v>158.488</v>
      </c>
      <c r="H19" s="84">
        <v>84.757999999999996</v>
      </c>
      <c r="I19" s="84">
        <v>7</v>
      </c>
      <c r="J19" s="11"/>
      <c r="K19" s="10"/>
      <c r="L19" s="11"/>
      <c r="M19" s="10"/>
    </row>
    <row r="20" spans="5:13" ht="24.75" customHeight="1" thickBot="1" x14ac:dyDescent="0.35">
      <c r="E20" s="57" t="s">
        <v>15</v>
      </c>
      <c r="F20" s="82">
        <v>15</v>
      </c>
      <c r="G20" s="83">
        <v>166</v>
      </c>
      <c r="H20" s="83">
        <v>107</v>
      </c>
      <c r="I20" s="83">
        <v>23</v>
      </c>
      <c r="J20" s="10"/>
      <c r="K20" s="10"/>
      <c r="L20" s="10"/>
      <c r="M20" s="10"/>
    </row>
    <row r="21" spans="5:13" ht="22.5" customHeight="1" thickBot="1" x14ac:dyDescent="0.35">
      <c r="E21" s="57" t="s">
        <v>16</v>
      </c>
      <c r="F21" s="83">
        <v>6</v>
      </c>
      <c r="G21" s="83"/>
      <c r="H21" s="83">
        <v>1</v>
      </c>
      <c r="I21" s="83">
        <v>0.5</v>
      </c>
      <c r="J21" s="11"/>
      <c r="K21" s="10"/>
      <c r="L21" s="11"/>
      <c r="M21" s="10"/>
    </row>
  </sheetData>
  <mergeCells count="5">
    <mergeCell ref="G4:I4"/>
    <mergeCell ref="J8:K8"/>
    <mergeCell ref="F11:F12"/>
    <mergeCell ref="F13:F14"/>
    <mergeCell ref="F17:F18"/>
  </mergeCell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1"/>
  <sheetViews>
    <sheetView topLeftCell="A7" workbookViewId="0">
      <selection activeCell="K19" sqref="K19"/>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307</v>
      </c>
      <c r="H1" s="42"/>
      <c r="I1" s="42"/>
    </row>
    <row r="4" spans="4:13" ht="23.25" x14ac:dyDescent="0.35">
      <c r="G4" s="253" t="s">
        <v>20</v>
      </c>
      <c r="H4" s="253"/>
      <c r="I4" s="253"/>
    </row>
    <row r="7" spans="4:13" ht="15.75" thickBot="1" x14ac:dyDescent="0.3"/>
    <row r="8" spans="4:13" ht="94.5" thickBot="1" x14ac:dyDescent="0.3">
      <c r="D8" s="14"/>
      <c r="E8" s="16" t="s">
        <v>0</v>
      </c>
      <c r="F8" s="2" t="s">
        <v>1</v>
      </c>
      <c r="G8" s="2" t="s">
        <v>66</v>
      </c>
      <c r="H8" s="2" t="s">
        <v>64</v>
      </c>
      <c r="I8" s="31" t="s">
        <v>65</v>
      </c>
      <c r="J8" s="261" t="s">
        <v>174</v>
      </c>
      <c r="K8" s="261"/>
      <c r="L8" s="90" t="s">
        <v>175</v>
      </c>
      <c r="M8" s="90" t="s">
        <v>179</v>
      </c>
    </row>
    <row r="9" spans="4:13" ht="38.25" thickTop="1" x14ac:dyDescent="0.3">
      <c r="E9" s="28"/>
      <c r="F9" s="29"/>
      <c r="G9" s="29"/>
      <c r="H9" s="67"/>
      <c r="I9" s="68"/>
      <c r="J9" s="90" t="s">
        <v>177</v>
      </c>
      <c r="K9" s="90" t="s">
        <v>178</v>
      </c>
      <c r="L9" s="90"/>
      <c r="M9" s="34"/>
    </row>
    <row r="10" spans="4:13" ht="22.5" customHeight="1" thickBot="1" x14ac:dyDescent="0.35">
      <c r="E10" s="57" t="s">
        <v>5</v>
      </c>
      <c r="F10" s="82">
        <v>85</v>
      </c>
      <c r="G10" s="83">
        <v>2900</v>
      </c>
      <c r="H10" s="83">
        <v>1650</v>
      </c>
      <c r="I10" s="83">
        <v>89</v>
      </c>
      <c r="J10" s="10"/>
      <c r="K10" s="10"/>
      <c r="L10" s="10"/>
      <c r="M10" s="10"/>
    </row>
    <row r="11" spans="4:13" ht="25.5" customHeight="1" thickBot="1" x14ac:dyDescent="0.35">
      <c r="E11" s="57" t="s">
        <v>202</v>
      </c>
      <c r="F11" s="257">
        <v>80</v>
      </c>
      <c r="G11" s="83">
        <v>1500</v>
      </c>
      <c r="H11" s="83">
        <v>800</v>
      </c>
      <c r="I11" s="83">
        <f>800/17</f>
        <v>47.058823529411768</v>
      </c>
      <c r="J11" s="11"/>
      <c r="K11" s="10"/>
      <c r="L11" s="11"/>
      <c r="M11" s="10"/>
    </row>
    <row r="12" spans="4:13" ht="23.25" customHeight="1" thickBot="1" x14ac:dyDescent="0.35">
      <c r="E12" s="57" t="s">
        <v>197</v>
      </c>
      <c r="F12" s="258"/>
      <c r="G12" s="83"/>
      <c r="H12" s="83"/>
      <c r="I12" s="83"/>
      <c r="J12" s="11"/>
      <c r="K12" s="10"/>
      <c r="L12" s="11"/>
      <c r="M12" s="10"/>
    </row>
    <row r="13" spans="4:13" ht="26.25" customHeight="1" thickBot="1" x14ac:dyDescent="0.35">
      <c r="E13" s="57" t="s">
        <v>7</v>
      </c>
      <c r="F13" s="257">
        <v>12</v>
      </c>
      <c r="G13" s="83">
        <v>290.63799999999998</v>
      </c>
      <c r="H13" s="83">
        <v>95.614000000000004</v>
      </c>
      <c r="I13" s="83">
        <v>30</v>
      </c>
      <c r="J13" s="11"/>
      <c r="K13" s="10"/>
      <c r="L13" s="11"/>
      <c r="M13" s="10"/>
    </row>
    <row r="14" spans="4:13" ht="22.5" customHeight="1" thickBot="1" x14ac:dyDescent="0.35">
      <c r="E14" s="57" t="s">
        <v>205</v>
      </c>
      <c r="F14" s="258"/>
      <c r="G14" s="83">
        <v>116.343</v>
      </c>
      <c r="H14" s="83">
        <v>91.346000000000004</v>
      </c>
      <c r="I14" s="83">
        <v>29</v>
      </c>
      <c r="J14" s="10" t="s">
        <v>221</v>
      </c>
      <c r="K14" s="10"/>
      <c r="L14" s="10"/>
      <c r="M14" s="10"/>
    </row>
    <row r="15" spans="4:13" ht="24" customHeight="1" thickBot="1" x14ac:dyDescent="0.35">
      <c r="E15" s="57" t="s">
        <v>8</v>
      </c>
      <c r="F15" s="84">
        <v>7.6</v>
      </c>
      <c r="G15" s="83">
        <v>83</v>
      </c>
      <c r="H15" s="83">
        <v>61</v>
      </c>
      <c r="I15" s="83">
        <v>31</v>
      </c>
      <c r="J15" s="11"/>
      <c r="K15" s="10"/>
      <c r="L15" s="11"/>
      <c r="M15" s="10"/>
    </row>
    <row r="16" spans="4:13" ht="22.5" customHeight="1" thickBot="1" x14ac:dyDescent="0.35">
      <c r="E16" s="45" t="s">
        <v>10</v>
      </c>
      <c r="F16" s="85">
        <v>10</v>
      </c>
      <c r="G16" s="85">
        <v>88.813000000000002</v>
      </c>
      <c r="H16" s="85">
        <v>64.156999999999996</v>
      </c>
      <c r="I16" s="85">
        <v>26.7</v>
      </c>
      <c r="J16" s="10"/>
      <c r="K16" s="10"/>
      <c r="L16" s="10"/>
      <c r="M16" s="10"/>
    </row>
    <row r="17" spans="5:13" ht="25.5" customHeight="1" thickBot="1" x14ac:dyDescent="0.35">
      <c r="E17" s="57" t="s">
        <v>63</v>
      </c>
      <c r="F17" s="262">
        <v>18</v>
      </c>
      <c r="G17" s="83">
        <v>203.41800000000001</v>
      </c>
      <c r="H17" s="83">
        <v>20.858000000000001</v>
      </c>
      <c r="I17" s="83">
        <v>5.17</v>
      </c>
      <c r="J17" s="11"/>
      <c r="K17" s="11"/>
      <c r="L17" s="11"/>
      <c r="M17" s="11"/>
    </row>
    <row r="18" spans="5:13" ht="20.25" customHeight="1" thickBot="1" x14ac:dyDescent="0.35">
      <c r="E18" s="57" t="s">
        <v>12</v>
      </c>
      <c r="F18" s="263"/>
      <c r="G18" s="83">
        <v>153.03200000000001</v>
      </c>
      <c r="H18" s="83">
        <v>109.63</v>
      </c>
      <c r="I18" s="83">
        <v>27</v>
      </c>
      <c r="J18" s="10"/>
      <c r="K18" s="10"/>
      <c r="L18" s="10"/>
      <c r="M18" s="10"/>
    </row>
    <row r="19" spans="5:13" ht="24" customHeight="1" thickBot="1" x14ac:dyDescent="0.35">
      <c r="E19" s="78" t="s">
        <v>13</v>
      </c>
      <c r="F19" s="84">
        <v>40</v>
      </c>
      <c r="G19" s="84">
        <v>147.74299999999999</v>
      </c>
      <c r="H19" s="84">
        <v>74.013000000000005</v>
      </c>
      <c r="I19" s="84">
        <v>6</v>
      </c>
      <c r="J19" s="11"/>
      <c r="K19" s="10"/>
      <c r="L19" s="11"/>
      <c r="M19" s="10"/>
    </row>
    <row r="20" spans="5:13" ht="24.75" customHeight="1" thickBot="1" x14ac:dyDescent="0.35">
      <c r="E20" s="57" t="s">
        <v>15</v>
      </c>
      <c r="F20" s="82">
        <v>15</v>
      </c>
      <c r="G20" s="83">
        <v>156</v>
      </c>
      <c r="H20" s="83">
        <v>96</v>
      </c>
      <c r="I20" s="83">
        <v>20</v>
      </c>
      <c r="J20" s="10"/>
      <c r="K20" s="10"/>
      <c r="L20" s="10"/>
      <c r="M20" s="10"/>
    </row>
    <row r="21" spans="5:13" ht="22.5" customHeight="1" thickBot="1" x14ac:dyDescent="0.35">
      <c r="E21" s="57" t="s">
        <v>16</v>
      </c>
      <c r="F21" s="83">
        <v>3</v>
      </c>
      <c r="G21" s="83"/>
      <c r="H21" s="83">
        <v>1</v>
      </c>
      <c r="I21" s="83">
        <v>0.5</v>
      </c>
      <c r="J21" s="11"/>
      <c r="K21" s="10"/>
      <c r="L21" s="11"/>
      <c r="M21" s="10"/>
    </row>
  </sheetData>
  <mergeCells count="5">
    <mergeCell ref="G4:I4"/>
    <mergeCell ref="J8:K8"/>
    <mergeCell ref="F11:F12"/>
    <mergeCell ref="F13:F14"/>
    <mergeCell ref="F17:F18"/>
  </mergeCell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1"/>
  <sheetViews>
    <sheetView topLeftCell="B7" workbookViewId="0">
      <selection activeCell="I21" sqref="I21"/>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308</v>
      </c>
      <c r="H1" s="42"/>
      <c r="I1" s="42"/>
    </row>
    <row r="4" spans="4:13" ht="23.25" x14ac:dyDescent="0.35">
      <c r="G4" s="253" t="s">
        <v>61</v>
      </c>
      <c r="H4" s="253"/>
      <c r="I4" s="253"/>
    </row>
    <row r="7" spans="4:13" ht="15.75" thickBot="1" x14ac:dyDescent="0.3"/>
    <row r="8" spans="4:13" ht="94.5" thickBot="1" x14ac:dyDescent="0.3">
      <c r="D8" s="14"/>
      <c r="E8" s="16" t="s">
        <v>0</v>
      </c>
      <c r="F8" s="2" t="s">
        <v>1</v>
      </c>
      <c r="G8" s="2" t="s">
        <v>66</v>
      </c>
      <c r="H8" s="2" t="s">
        <v>64</v>
      </c>
      <c r="I8" s="31" t="s">
        <v>65</v>
      </c>
      <c r="J8" s="261" t="s">
        <v>174</v>
      </c>
      <c r="K8" s="261"/>
      <c r="L8" s="91" t="s">
        <v>175</v>
      </c>
      <c r="M8" s="91" t="s">
        <v>179</v>
      </c>
    </row>
    <row r="9" spans="4:13" ht="38.25" thickTop="1" x14ac:dyDescent="0.3">
      <c r="E9" s="28"/>
      <c r="F9" s="29"/>
      <c r="G9" s="29"/>
      <c r="H9" s="67"/>
      <c r="I9" s="68"/>
      <c r="J9" s="91" t="s">
        <v>177</v>
      </c>
      <c r="K9" s="91" t="s">
        <v>178</v>
      </c>
      <c r="L9" s="91"/>
      <c r="M9" s="34"/>
    </row>
    <row r="10" spans="4:13" ht="22.5" customHeight="1" thickBot="1" x14ac:dyDescent="0.35">
      <c r="E10" s="57" t="s">
        <v>5</v>
      </c>
      <c r="F10" s="82">
        <v>85</v>
      </c>
      <c r="G10" s="83">
        <v>2950</v>
      </c>
      <c r="H10" s="83">
        <v>1700</v>
      </c>
      <c r="I10" s="83">
        <v>91</v>
      </c>
      <c r="J10" s="10"/>
      <c r="K10" s="10"/>
      <c r="L10" s="10"/>
      <c r="M10" s="10"/>
    </row>
    <row r="11" spans="4:13" ht="25.5" customHeight="1" thickBot="1" x14ac:dyDescent="0.35">
      <c r="E11" s="57" t="s">
        <v>202</v>
      </c>
      <c r="F11" s="257">
        <v>80</v>
      </c>
      <c r="G11" s="83">
        <v>1560.5840000000001</v>
      </c>
      <c r="H11" s="83">
        <v>860.58399999999995</v>
      </c>
      <c r="I11" s="83">
        <v>50.61</v>
      </c>
      <c r="J11" s="11"/>
      <c r="K11" s="10"/>
      <c r="L11" s="11"/>
      <c r="M11" s="10"/>
    </row>
    <row r="12" spans="4:13" ht="23.25" customHeight="1" thickBot="1" x14ac:dyDescent="0.35">
      <c r="E12" s="57" t="s">
        <v>197</v>
      </c>
      <c r="F12" s="258"/>
      <c r="G12" s="83"/>
      <c r="H12" s="83"/>
      <c r="I12" s="83"/>
      <c r="J12" s="11"/>
      <c r="K12" s="10"/>
      <c r="L12" s="11"/>
      <c r="M12" s="10"/>
    </row>
    <row r="13" spans="4:13" ht="26.25" customHeight="1" thickBot="1" x14ac:dyDescent="0.35">
      <c r="E13" s="57" t="s">
        <v>7</v>
      </c>
      <c r="F13" s="257">
        <v>12</v>
      </c>
      <c r="G13" s="83">
        <v>290.63799999999998</v>
      </c>
      <c r="H13" s="83">
        <v>95.614000000000004</v>
      </c>
      <c r="I13" s="83">
        <v>30</v>
      </c>
      <c r="J13" s="11"/>
      <c r="K13" s="10"/>
      <c r="L13" s="11"/>
      <c r="M13" s="10"/>
    </row>
    <row r="14" spans="4:13" ht="22.5" customHeight="1" thickBot="1" x14ac:dyDescent="0.35">
      <c r="E14" s="57" t="s">
        <v>205</v>
      </c>
      <c r="F14" s="258"/>
      <c r="G14" s="83">
        <v>116.343</v>
      </c>
      <c r="H14" s="83">
        <v>91.346000000000004</v>
      </c>
      <c r="I14" s="83">
        <v>29</v>
      </c>
      <c r="J14" s="10" t="s">
        <v>221</v>
      </c>
      <c r="K14" s="10"/>
      <c r="L14" s="10"/>
      <c r="M14" s="10"/>
    </row>
    <row r="15" spans="4:13" ht="24" customHeight="1" thickBot="1" x14ac:dyDescent="0.35">
      <c r="E15" s="57" t="s">
        <v>8</v>
      </c>
      <c r="F15" s="84">
        <v>7.6</v>
      </c>
      <c r="G15" s="83">
        <v>72</v>
      </c>
      <c r="H15" s="83">
        <v>54</v>
      </c>
      <c r="I15" s="83">
        <v>29</v>
      </c>
      <c r="J15" s="11"/>
      <c r="K15" s="10"/>
      <c r="L15" s="11"/>
      <c r="M15" s="10"/>
    </row>
    <row r="16" spans="4:13" ht="22.5" customHeight="1" thickBot="1" x14ac:dyDescent="0.35">
      <c r="E16" s="45" t="s">
        <v>10</v>
      </c>
      <c r="F16" s="85">
        <v>10</v>
      </c>
      <c r="G16" s="85">
        <v>80.126999999999995</v>
      </c>
      <c r="H16" s="85">
        <v>55.470999999999997</v>
      </c>
      <c r="I16" s="85">
        <v>23</v>
      </c>
      <c r="J16" s="10"/>
      <c r="K16" s="10"/>
      <c r="L16" s="10"/>
      <c r="M16" s="10"/>
    </row>
    <row r="17" spans="5:13" ht="25.5" customHeight="1" thickBot="1" x14ac:dyDescent="0.35">
      <c r="E17" s="57" t="s">
        <v>63</v>
      </c>
      <c r="F17" s="262">
        <v>18</v>
      </c>
      <c r="G17" s="83">
        <v>186.61199999999999</v>
      </c>
      <c r="H17" s="83">
        <v>4.0519999999999996</v>
      </c>
      <c r="I17" s="83">
        <v>1</v>
      </c>
      <c r="J17" s="11"/>
      <c r="K17" s="11"/>
      <c r="L17" s="11"/>
      <c r="M17" s="11"/>
    </row>
    <row r="18" spans="5:13" ht="20.25" customHeight="1" thickBot="1" x14ac:dyDescent="0.35">
      <c r="E18" s="57" t="s">
        <v>12</v>
      </c>
      <c r="F18" s="263"/>
      <c r="G18" s="83">
        <v>153.03200000000001</v>
      </c>
      <c r="H18" s="83">
        <v>109.63</v>
      </c>
      <c r="I18" s="83">
        <v>27</v>
      </c>
      <c r="J18" s="10"/>
      <c r="K18" s="10"/>
      <c r="L18" s="10"/>
      <c r="M18" s="10"/>
    </row>
    <row r="19" spans="5:13" ht="24" customHeight="1" thickBot="1" x14ac:dyDescent="0.35">
      <c r="E19" s="78" t="s">
        <v>13</v>
      </c>
      <c r="F19" s="84">
        <v>40</v>
      </c>
      <c r="G19" s="84">
        <v>138.52600000000001</v>
      </c>
      <c r="H19" s="84">
        <v>64.796000000000006</v>
      </c>
      <c r="I19" s="84">
        <v>5.24</v>
      </c>
      <c r="J19" s="11"/>
      <c r="K19" s="10"/>
      <c r="L19" s="11"/>
      <c r="M19" s="10"/>
    </row>
    <row r="20" spans="5:13" ht="24.75" customHeight="1" thickBot="1" x14ac:dyDescent="0.35">
      <c r="E20" s="57" t="s">
        <v>15</v>
      </c>
      <c r="F20" s="82">
        <v>15</v>
      </c>
      <c r="G20" s="83">
        <v>147</v>
      </c>
      <c r="H20" s="83">
        <v>87</v>
      </c>
      <c r="I20" s="83">
        <v>18</v>
      </c>
      <c r="J20" s="10"/>
      <c r="K20" s="10"/>
      <c r="L20" s="10"/>
      <c r="M20" s="10"/>
    </row>
    <row r="21" spans="5:13" ht="22.5" customHeight="1" thickBot="1" x14ac:dyDescent="0.35">
      <c r="E21" s="57" t="s">
        <v>16</v>
      </c>
      <c r="F21" s="83">
        <v>3</v>
      </c>
      <c r="G21" s="83"/>
      <c r="H21" s="83">
        <v>1</v>
      </c>
      <c r="I21" s="83">
        <v>0</v>
      </c>
      <c r="J21" s="11"/>
      <c r="K21" s="10"/>
      <c r="L21" s="11"/>
      <c r="M21" s="10"/>
    </row>
  </sheetData>
  <mergeCells count="5">
    <mergeCell ref="G4:I4"/>
    <mergeCell ref="J8:K8"/>
    <mergeCell ref="F11:F12"/>
    <mergeCell ref="F13:F14"/>
    <mergeCell ref="F17:F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J16"/>
  <sheetViews>
    <sheetView workbookViewId="0">
      <selection activeCell="F2" sqref="F2:J17"/>
    </sheetView>
  </sheetViews>
  <sheetFormatPr baseColWidth="10" defaultRowHeight="15" x14ac:dyDescent="0.25"/>
  <cols>
    <col min="6" max="6" width="15.5703125" customWidth="1"/>
    <col min="7" max="7" width="14.85546875" customWidth="1"/>
    <col min="8" max="8" width="14.5703125" customWidth="1"/>
    <col min="9" max="9" width="18.42578125" customWidth="1"/>
    <col min="10" max="10" width="18.85546875" customWidth="1"/>
  </cols>
  <sheetData>
    <row r="2" spans="6:10" ht="23.25" x14ac:dyDescent="0.35">
      <c r="G2" s="250" t="s">
        <v>67</v>
      </c>
      <c r="H2" s="250"/>
      <c r="I2" s="250"/>
    </row>
    <row r="3" spans="6:10" x14ac:dyDescent="0.25">
      <c r="F3" s="15"/>
      <c r="G3" s="15"/>
      <c r="H3" s="15"/>
      <c r="I3" s="15"/>
      <c r="J3" s="15"/>
    </row>
    <row r="4" spans="6:10" ht="23.25" x14ac:dyDescent="0.35">
      <c r="G4" s="253" t="s">
        <v>61</v>
      </c>
      <c r="H4" s="253"/>
      <c r="I4" s="253"/>
    </row>
    <row r="5" spans="6:10" ht="15.75" thickBot="1" x14ac:dyDescent="0.3"/>
    <row r="6" spans="6:10" ht="59.25" customHeight="1" thickBot="1" x14ac:dyDescent="0.3">
      <c r="F6" s="16" t="s">
        <v>0</v>
      </c>
      <c r="G6" s="2" t="s">
        <v>1</v>
      </c>
      <c r="H6" s="2" t="s">
        <v>66</v>
      </c>
      <c r="I6" s="2" t="s">
        <v>64</v>
      </c>
      <c r="J6" s="2" t="s">
        <v>65</v>
      </c>
    </row>
    <row r="7" spans="6:10" ht="27.75" customHeight="1" thickTop="1" thickBot="1" x14ac:dyDescent="0.3">
      <c r="F7" s="3" t="s">
        <v>5</v>
      </c>
      <c r="G7" s="10">
        <v>80</v>
      </c>
      <c r="H7" s="10">
        <v>1375</v>
      </c>
      <c r="I7" s="10">
        <v>145</v>
      </c>
      <c r="J7" s="10">
        <v>8</v>
      </c>
    </row>
    <row r="8" spans="6:10" ht="19.5" thickBot="1" x14ac:dyDescent="0.3">
      <c r="F8" s="4" t="s">
        <v>6</v>
      </c>
      <c r="G8" s="11">
        <v>80</v>
      </c>
      <c r="H8" s="11">
        <v>1796</v>
      </c>
      <c r="I8" s="12">
        <v>1096</v>
      </c>
      <c r="J8" s="11">
        <v>64</v>
      </c>
    </row>
    <row r="9" spans="6:10" ht="23.25" customHeight="1" thickBot="1" x14ac:dyDescent="0.3">
      <c r="F9" s="3" t="s">
        <v>7</v>
      </c>
      <c r="G9" s="10">
        <v>12</v>
      </c>
      <c r="H9" s="10" t="s">
        <v>9</v>
      </c>
      <c r="I9" s="10">
        <v>0</v>
      </c>
      <c r="J9" s="10">
        <v>0</v>
      </c>
    </row>
    <row r="10" spans="6:10" ht="25.5" customHeight="1" thickBot="1" x14ac:dyDescent="0.3">
      <c r="F10" s="4" t="s">
        <v>8</v>
      </c>
      <c r="G10" s="11" t="s">
        <v>44</v>
      </c>
      <c r="H10" s="11" t="s">
        <v>9</v>
      </c>
      <c r="I10" s="13">
        <v>118.32</v>
      </c>
      <c r="J10" s="11">
        <v>75</v>
      </c>
    </row>
    <row r="11" spans="6:10" ht="24" customHeight="1" thickBot="1" x14ac:dyDescent="0.3">
      <c r="F11" s="3" t="s">
        <v>10</v>
      </c>
      <c r="G11" s="10" t="s">
        <v>45</v>
      </c>
      <c r="H11" s="10">
        <v>14.75</v>
      </c>
      <c r="I11" s="10">
        <v>13.12</v>
      </c>
      <c r="J11" s="10">
        <v>72.88</v>
      </c>
    </row>
    <row r="12" spans="6:10" ht="21.75" customHeight="1" thickBot="1" x14ac:dyDescent="0.3">
      <c r="F12" s="4" t="s">
        <v>63</v>
      </c>
      <c r="G12" s="255">
        <v>6</v>
      </c>
      <c r="H12" s="11">
        <v>298.47000000000003</v>
      </c>
      <c r="I12" s="11">
        <v>23.47</v>
      </c>
      <c r="J12" s="11">
        <v>16.649999999999999</v>
      </c>
    </row>
    <row r="13" spans="6:10" ht="23.25" customHeight="1" thickBot="1" x14ac:dyDescent="0.3">
      <c r="F13" s="3" t="s">
        <v>12</v>
      </c>
      <c r="G13" s="256"/>
      <c r="H13" s="10" t="s">
        <v>52</v>
      </c>
      <c r="I13" s="10" t="s">
        <v>53</v>
      </c>
      <c r="J13" s="10" t="s">
        <v>54</v>
      </c>
    </row>
    <row r="14" spans="6:10" ht="19.5" thickBot="1" x14ac:dyDescent="0.3">
      <c r="F14" s="4" t="s">
        <v>13</v>
      </c>
      <c r="G14" s="11">
        <v>40</v>
      </c>
      <c r="H14" s="11">
        <v>165.63</v>
      </c>
      <c r="I14" s="11">
        <v>90.63</v>
      </c>
      <c r="J14" s="11">
        <v>7.55</v>
      </c>
    </row>
    <row r="15" spans="6:10" ht="21.75" customHeight="1" thickBot="1" x14ac:dyDescent="0.3">
      <c r="F15" s="3" t="s">
        <v>15</v>
      </c>
      <c r="G15" s="10">
        <v>17</v>
      </c>
      <c r="H15" s="10">
        <v>324</v>
      </c>
      <c r="I15" s="10">
        <v>244</v>
      </c>
      <c r="J15" s="10">
        <v>52</v>
      </c>
    </row>
    <row r="16" spans="6:10" ht="21.75" customHeight="1" thickBot="1" x14ac:dyDescent="0.3">
      <c r="F16" s="4" t="s">
        <v>16</v>
      </c>
      <c r="G16" s="11">
        <v>3</v>
      </c>
      <c r="H16" s="11" t="s">
        <v>9</v>
      </c>
      <c r="I16" s="11">
        <v>62.22</v>
      </c>
      <c r="J16" s="11">
        <v>56</v>
      </c>
    </row>
  </sheetData>
  <mergeCells count="3">
    <mergeCell ref="G2:I2"/>
    <mergeCell ref="G4:I4"/>
    <mergeCell ref="G12:G13"/>
  </mergeCell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1"/>
  <sheetViews>
    <sheetView topLeftCell="B7" workbookViewId="0">
      <selection activeCell="G16" sqref="G16:I16"/>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309</v>
      </c>
      <c r="H1" s="42"/>
      <c r="I1" s="42"/>
    </row>
    <row r="4" spans="4:13" ht="23.25" x14ac:dyDescent="0.35">
      <c r="G4" s="253" t="s">
        <v>61</v>
      </c>
      <c r="H4" s="253"/>
      <c r="I4" s="253"/>
    </row>
    <row r="7" spans="4:13" ht="15.75" thickBot="1" x14ac:dyDescent="0.3"/>
    <row r="8" spans="4:13" ht="94.5" thickBot="1" x14ac:dyDescent="0.3">
      <c r="D8" s="14"/>
      <c r="E8" s="16" t="s">
        <v>0</v>
      </c>
      <c r="F8" s="2" t="s">
        <v>1</v>
      </c>
      <c r="G8" s="2" t="s">
        <v>66</v>
      </c>
      <c r="H8" s="2" t="s">
        <v>64</v>
      </c>
      <c r="I8" s="31" t="s">
        <v>65</v>
      </c>
      <c r="J8" s="261" t="s">
        <v>174</v>
      </c>
      <c r="K8" s="261"/>
      <c r="L8" s="91" t="s">
        <v>175</v>
      </c>
      <c r="M8" s="91" t="s">
        <v>179</v>
      </c>
    </row>
    <row r="9" spans="4:13" ht="38.25" thickTop="1" x14ac:dyDescent="0.3">
      <c r="E9" s="28"/>
      <c r="F9" s="29"/>
      <c r="G9" s="29"/>
      <c r="H9" s="67"/>
      <c r="I9" s="68"/>
      <c r="J9" s="91" t="s">
        <v>177</v>
      </c>
      <c r="K9" s="91" t="s">
        <v>178</v>
      </c>
      <c r="L9" s="91"/>
      <c r="M9" s="34"/>
    </row>
    <row r="10" spans="4:13" ht="22.5" customHeight="1" thickBot="1" x14ac:dyDescent="0.35">
      <c r="E10" s="57" t="s">
        <v>5</v>
      </c>
      <c r="F10" s="82">
        <v>85</v>
      </c>
      <c r="G10" s="83">
        <v>3098</v>
      </c>
      <c r="H10" s="83">
        <v>1848</v>
      </c>
      <c r="I10" s="83">
        <v>105</v>
      </c>
      <c r="J10" s="10"/>
      <c r="K10" s="10"/>
      <c r="L10" s="10"/>
      <c r="M10" s="10"/>
    </row>
    <row r="11" spans="4:13" ht="25.5" customHeight="1" thickBot="1" x14ac:dyDescent="0.35">
      <c r="E11" s="57" t="s">
        <v>202</v>
      </c>
      <c r="F11" s="257">
        <v>80</v>
      </c>
      <c r="G11" s="83">
        <v>1811</v>
      </c>
      <c r="H11" s="83">
        <v>1111</v>
      </c>
      <c r="I11" s="83">
        <v>65.349999999999994</v>
      </c>
      <c r="J11" s="11"/>
      <c r="K11" s="10"/>
      <c r="L11" s="11"/>
      <c r="M11" s="10"/>
    </row>
    <row r="12" spans="4:13" ht="23.25" customHeight="1" thickBot="1" x14ac:dyDescent="0.35">
      <c r="E12" s="57" t="s">
        <v>197</v>
      </c>
      <c r="F12" s="258"/>
      <c r="G12" s="83"/>
      <c r="H12" s="83"/>
      <c r="I12" s="83"/>
      <c r="J12" s="11"/>
      <c r="K12" s="10"/>
      <c r="L12" s="11"/>
      <c r="M12" s="10"/>
    </row>
    <row r="13" spans="4:13" ht="26.25" customHeight="1" thickBot="1" x14ac:dyDescent="0.35">
      <c r="E13" s="57" t="s">
        <v>7</v>
      </c>
      <c r="F13" s="257">
        <v>12</v>
      </c>
      <c r="G13" s="83">
        <v>285.971</v>
      </c>
      <c r="H13" s="83">
        <v>90.947000000000003</v>
      </c>
      <c r="I13" s="83">
        <v>29</v>
      </c>
      <c r="J13" s="11"/>
      <c r="K13" s="10"/>
      <c r="L13" s="11"/>
      <c r="M13" s="10"/>
    </row>
    <row r="14" spans="4:13" ht="22.5" customHeight="1" thickBot="1" x14ac:dyDescent="0.35">
      <c r="E14" s="57" t="s">
        <v>205</v>
      </c>
      <c r="F14" s="258"/>
      <c r="G14" s="83">
        <v>116.343</v>
      </c>
      <c r="H14" s="83">
        <v>91.346000000000004</v>
      </c>
      <c r="I14" s="83">
        <v>29</v>
      </c>
      <c r="J14" s="10" t="s">
        <v>221</v>
      </c>
      <c r="K14" s="10"/>
      <c r="L14" s="10"/>
      <c r="M14" s="10"/>
    </row>
    <row r="15" spans="4:13" ht="24" customHeight="1" thickBot="1" x14ac:dyDescent="0.35">
      <c r="E15" s="57" t="s">
        <v>8</v>
      </c>
      <c r="F15" s="84">
        <v>7.6</v>
      </c>
      <c r="G15" s="83">
        <v>72.146000000000001</v>
      </c>
      <c r="H15" s="83">
        <v>57.146000000000001</v>
      </c>
      <c r="I15" s="83">
        <v>28</v>
      </c>
      <c r="J15" s="11"/>
      <c r="K15" s="10"/>
      <c r="L15" s="11"/>
      <c r="M15" s="10"/>
    </row>
    <row r="16" spans="4:13" ht="22.5" customHeight="1" thickBot="1" x14ac:dyDescent="0.35">
      <c r="E16" s="45" t="s">
        <v>10</v>
      </c>
      <c r="F16" s="85">
        <v>10</v>
      </c>
      <c r="G16" s="85">
        <v>70.742999999999995</v>
      </c>
      <c r="H16" s="85">
        <v>47.743000000000002</v>
      </c>
      <c r="I16" s="85">
        <v>19</v>
      </c>
      <c r="J16" s="10"/>
      <c r="K16" s="10"/>
      <c r="L16" s="10"/>
      <c r="M16" s="10"/>
    </row>
    <row r="17" spans="5:13" ht="25.5" customHeight="1" thickBot="1" x14ac:dyDescent="0.35">
      <c r="E17" s="57" t="s">
        <v>63</v>
      </c>
      <c r="F17" s="262">
        <v>18</v>
      </c>
      <c r="G17" s="83">
        <v>186.61199999999999</v>
      </c>
      <c r="H17" s="83">
        <v>0</v>
      </c>
      <c r="I17" s="83">
        <v>0</v>
      </c>
      <c r="J17" s="11"/>
      <c r="K17" s="11"/>
      <c r="L17" s="11"/>
      <c r="M17" s="11"/>
    </row>
    <row r="18" spans="5:13" ht="20.25" customHeight="1" thickBot="1" x14ac:dyDescent="0.35">
      <c r="E18" s="57" t="s">
        <v>12</v>
      </c>
      <c r="F18" s="263"/>
      <c r="G18" s="83">
        <v>142.654</v>
      </c>
      <c r="H18" s="83">
        <v>99.323999999999998</v>
      </c>
      <c r="I18" s="83">
        <v>24.52</v>
      </c>
      <c r="J18" s="10"/>
      <c r="K18" s="10"/>
      <c r="L18" s="10"/>
      <c r="M18" s="10"/>
    </row>
    <row r="19" spans="5:13" ht="24" customHeight="1" thickBot="1" x14ac:dyDescent="0.35">
      <c r="E19" s="78" t="s">
        <v>13</v>
      </c>
      <c r="F19" s="84">
        <v>40</v>
      </c>
      <c r="G19" s="84">
        <v>123.599</v>
      </c>
      <c r="H19" s="84">
        <v>49.869</v>
      </c>
      <c r="I19" s="84">
        <v>4</v>
      </c>
      <c r="J19" s="11"/>
      <c r="K19" s="10"/>
      <c r="L19" s="11"/>
      <c r="M19" s="10"/>
    </row>
    <row r="20" spans="5:13" ht="24.75" customHeight="1" thickBot="1" x14ac:dyDescent="0.35">
      <c r="E20" s="57" t="s">
        <v>15</v>
      </c>
      <c r="F20" s="82">
        <v>15</v>
      </c>
      <c r="G20" s="83">
        <v>152</v>
      </c>
      <c r="H20" s="83">
        <v>92</v>
      </c>
      <c r="I20" s="83">
        <v>19</v>
      </c>
      <c r="J20" s="10"/>
      <c r="K20" s="10"/>
      <c r="L20" s="10"/>
      <c r="M20" s="10"/>
    </row>
    <row r="21" spans="5:13" ht="22.5" customHeight="1" thickBot="1" x14ac:dyDescent="0.35">
      <c r="E21" s="57" t="s">
        <v>16</v>
      </c>
      <c r="F21" s="83">
        <v>3</v>
      </c>
      <c r="G21" s="83"/>
      <c r="H21" s="83">
        <v>1</v>
      </c>
      <c r="I21" s="83">
        <v>0</v>
      </c>
      <c r="J21" s="11"/>
      <c r="K21" s="10"/>
      <c r="L21" s="11"/>
      <c r="M21" s="10"/>
    </row>
  </sheetData>
  <mergeCells count="5">
    <mergeCell ref="G4:I4"/>
    <mergeCell ref="J8:K8"/>
    <mergeCell ref="F11:F12"/>
    <mergeCell ref="F13:F14"/>
    <mergeCell ref="F17:F18"/>
  </mergeCell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1"/>
  <sheetViews>
    <sheetView topLeftCell="C9" workbookViewId="0">
      <selection activeCell="G13" sqref="G13:I14"/>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309</v>
      </c>
      <c r="H1" s="42"/>
      <c r="I1" s="42"/>
    </row>
    <row r="4" spans="4:13" ht="23.25" x14ac:dyDescent="0.35">
      <c r="G4" s="253" t="s">
        <v>61</v>
      </c>
      <c r="H4" s="253"/>
      <c r="I4" s="253"/>
    </row>
    <row r="7" spans="4:13" ht="15.75" thickBot="1" x14ac:dyDescent="0.3"/>
    <row r="8" spans="4:13" ht="94.5" thickBot="1" x14ac:dyDescent="0.3">
      <c r="D8" s="14"/>
      <c r="E8" s="16" t="s">
        <v>0</v>
      </c>
      <c r="F8" s="2" t="s">
        <v>1</v>
      </c>
      <c r="G8" s="2" t="s">
        <v>66</v>
      </c>
      <c r="H8" s="2" t="s">
        <v>64</v>
      </c>
      <c r="I8" s="31" t="s">
        <v>65</v>
      </c>
      <c r="J8" s="261" t="s">
        <v>174</v>
      </c>
      <c r="K8" s="261"/>
      <c r="L8" s="91" t="s">
        <v>175</v>
      </c>
      <c r="M8" s="91" t="s">
        <v>179</v>
      </c>
    </row>
    <row r="9" spans="4:13" ht="38.25" thickTop="1" x14ac:dyDescent="0.3">
      <c r="E9" s="28"/>
      <c r="F9" s="29"/>
      <c r="G9" s="29"/>
      <c r="H9" s="67"/>
      <c r="I9" s="68"/>
      <c r="J9" s="91" t="s">
        <v>177</v>
      </c>
      <c r="K9" s="91" t="s">
        <v>178</v>
      </c>
      <c r="L9" s="91"/>
      <c r="M9" s="34"/>
    </row>
    <row r="10" spans="4:13" ht="22.5" customHeight="1" thickBot="1" x14ac:dyDescent="0.35">
      <c r="E10" s="57" t="s">
        <v>5</v>
      </c>
      <c r="F10" s="82">
        <v>85</v>
      </c>
      <c r="G10" s="83">
        <v>3095</v>
      </c>
      <c r="H10" s="83">
        <v>1845</v>
      </c>
      <c r="I10" s="83">
        <v>99</v>
      </c>
      <c r="J10" s="10"/>
      <c r="K10" s="10"/>
      <c r="L10" s="10"/>
      <c r="M10" s="10"/>
    </row>
    <row r="11" spans="4:13" ht="25.5" customHeight="1" thickBot="1" x14ac:dyDescent="0.35">
      <c r="E11" s="57" t="s">
        <v>202</v>
      </c>
      <c r="F11" s="257">
        <v>80</v>
      </c>
      <c r="G11" s="83">
        <v>1617</v>
      </c>
      <c r="H11" s="83">
        <v>917</v>
      </c>
      <c r="I11" s="83">
        <v>53</v>
      </c>
      <c r="J11" s="11"/>
      <c r="K11" s="10"/>
      <c r="L11" s="11"/>
      <c r="M11" s="10"/>
    </row>
    <row r="12" spans="4:13" ht="23.25" customHeight="1" thickBot="1" x14ac:dyDescent="0.35">
      <c r="E12" s="57" t="s">
        <v>197</v>
      </c>
      <c r="F12" s="258"/>
      <c r="G12" s="83"/>
      <c r="H12" s="83"/>
      <c r="I12" s="83"/>
      <c r="J12" s="11"/>
      <c r="K12" s="10"/>
      <c r="L12" s="11"/>
      <c r="M12" s="10"/>
    </row>
    <row r="13" spans="4:13" ht="26.25" customHeight="1" thickBot="1" x14ac:dyDescent="0.35">
      <c r="E13" s="57" t="s">
        <v>7</v>
      </c>
      <c r="F13" s="257">
        <v>12</v>
      </c>
      <c r="G13" s="83">
        <v>258.77499999999998</v>
      </c>
      <c r="H13" s="83">
        <v>63.749000000000002</v>
      </c>
      <c r="I13" s="83">
        <v>20</v>
      </c>
      <c r="J13" s="11"/>
      <c r="K13" s="10"/>
      <c r="L13" s="11"/>
      <c r="M13" s="10"/>
    </row>
    <row r="14" spans="4:13" ht="22.5" customHeight="1" thickBot="1" x14ac:dyDescent="0.35">
      <c r="E14" s="57" t="s">
        <v>205</v>
      </c>
      <c r="F14" s="258"/>
      <c r="G14" s="83">
        <v>116.12</v>
      </c>
      <c r="H14" s="83">
        <v>91.12</v>
      </c>
      <c r="I14" s="83">
        <v>29</v>
      </c>
      <c r="J14" s="10" t="s">
        <v>221</v>
      </c>
      <c r="K14" s="10"/>
      <c r="L14" s="10"/>
      <c r="M14" s="10"/>
    </row>
    <row r="15" spans="4:13" ht="24" customHeight="1" thickBot="1" x14ac:dyDescent="0.35">
      <c r="E15" s="57" t="s">
        <v>8</v>
      </c>
      <c r="F15" s="84">
        <v>7.6</v>
      </c>
      <c r="G15" s="83">
        <v>66</v>
      </c>
      <c r="H15" s="83">
        <v>45</v>
      </c>
      <c r="I15" s="83">
        <v>21</v>
      </c>
      <c r="J15" s="11"/>
      <c r="K15" s="10"/>
      <c r="L15" s="11"/>
      <c r="M15" s="10"/>
    </row>
    <row r="16" spans="4:13" ht="22.5" customHeight="1" thickBot="1" x14ac:dyDescent="0.35">
      <c r="E16" s="45" t="s">
        <v>10</v>
      </c>
      <c r="F16" s="85">
        <v>10</v>
      </c>
      <c r="G16" s="85">
        <v>70.742999999999995</v>
      </c>
      <c r="H16" s="85">
        <v>47.743000000000002</v>
      </c>
      <c r="I16" s="85">
        <v>19</v>
      </c>
      <c r="J16" s="10"/>
      <c r="K16" s="10"/>
      <c r="L16" s="10"/>
      <c r="M16" s="10"/>
    </row>
    <row r="17" spans="5:13" ht="25.5" customHeight="1" thickBot="1" x14ac:dyDescent="0.35">
      <c r="E17" s="57" t="s">
        <v>63</v>
      </c>
      <c r="F17" s="262">
        <v>18</v>
      </c>
      <c r="G17" s="83">
        <v>249.16399999999999</v>
      </c>
      <c r="H17" s="83">
        <v>71.164000000000001</v>
      </c>
      <c r="I17" s="83">
        <v>17.57</v>
      </c>
      <c r="J17" s="11"/>
      <c r="K17" s="11"/>
      <c r="L17" s="11"/>
      <c r="M17" s="11"/>
    </row>
    <row r="18" spans="5:13" ht="20.25" customHeight="1" thickBot="1" x14ac:dyDescent="0.35">
      <c r="E18" s="57" t="s">
        <v>12</v>
      </c>
      <c r="F18" s="263"/>
      <c r="G18" s="83">
        <v>140.69300000000001</v>
      </c>
      <c r="H18" s="83">
        <v>97.367000000000004</v>
      </c>
      <c r="I18" s="83">
        <v>24.04</v>
      </c>
      <c r="J18" s="10"/>
      <c r="K18" s="10"/>
      <c r="L18" s="10"/>
      <c r="M18" s="10"/>
    </row>
    <row r="19" spans="5:13" ht="24" customHeight="1" thickBot="1" x14ac:dyDescent="0.35">
      <c r="E19" s="78" t="s">
        <v>13</v>
      </c>
      <c r="F19" s="84">
        <v>40</v>
      </c>
      <c r="G19" s="84">
        <v>115.90900000000001</v>
      </c>
      <c r="H19" s="84">
        <v>42.179000000000002</v>
      </c>
      <c r="I19" s="84" t="s">
        <v>310</v>
      </c>
      <c r="J19" s="11"/>
      <c r="K19" s="10"/>
      <c r="L19" s="11"/>
      <c r="M19" s="10"/>
    </row>
    <row r="20" spans="5:13" ht="24.75" customHeight="1" thickBot="1" x14ac:dyDescent="0.35">
      <c r="E20" s="57" t="s">
        <v>15</v>
      </c>
      <c r="F20" s="82">
        <v>15</v>
      </c>
      <c r="G20" s="83">
        <v>146</v>
      </c>
      <c r="H20" s="83">
        <v>86</v>
      </c>
      <c r="I20" s="83">
        <v>17</v>
      </c>
      <c r="J20" s="10"/>
      <c r="K20" s="10"/>
      <c r="L20" s="10"/>
      <c r="M20" s="10"/>
    </row>
    <row r="21" spans="5:13" ht="22.5" customHeight="1" thickBot="1" x14ac:dyDescent="0.35">
      <c r="E21" s="57" t="s">
        <v>16</v>
      </c>
      <c r="F21" s="83">
        <v>3</v>
      </c>
      <c r="G21" s="83"/>
      <c r="H21" s="83">
        <v>15.2</v>
      </c>
      <c r="I21" s="83">
        <v>7</v>
      </c>
      <c r="J21" s="11"/>
      <c r="K21" s="10"/>
      <c r="L21" s="11"/>
      <c r="M21" s="10"/>
    </row>
  </sheetData>
  <mergeCells count="5">
    <mergeCell ref="G4:I4"/>
    <mergeCell ref="J8:K8"/>
    <mergeCell ref="F11:F12"/>
    <mergeCell ref="F13:F14"/>
    <mergeCell ref="F17:F18"/>
  </mergeCell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1"/>
  <sheetViews>
    <sheetView topLeftCell="C6" workbookViewId="0">
      <selection activeCell="G18" sqref="G18:I18"/>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309</v>
      </c>
      <c r="H1" s="42"/>
      <c r="I1" s="42"/>
    </row>
    <row r="4" spans="4:13" ht="23.25" x14ac:dyDescent="0.35">
      <c r="G4" s="253" t="s">
        <v>61</v>
      </c>
      <c r="H4" s="253"/>
      <c r="I4" s="253"/>
    </row>
    <row r="7" spans="4:13" ht="15.75" thickBot="1" x14ac:dyDescent="0.3"/>
    <row r="8" spans="4:13" ht="94.5" thickBot="1" x14ac:dyDescent="0.3">
      <c r="D8" s="14"/>
      <c r="E8" s="16" t="s">
        <v>0</v>
      </c>
      <c r="F8" s="2" t="s">
        <v>1</v>
      </c>
      <c r="G8" s="2" t="s">
        <v>66</v>
      </c>
      <c r="H8" s="2" t="s">
        <v>64</v>
      </c>
      <c r="I8" s="31" t="s">
        <v>65</v>
      </c>
      <c r="J8" s="261" t="s">
        <v>174</v>
      </c>
      <c r="K8" s="261"/>
      <c r="L8" s="91" t="s">
        <v>175</v>
      </c>
      <c r="M8" s="91" t="s">
        <v>179</v>
      </c>
    </row>
    <row r="9" spans="4:13" ht="38.25" thickTop="1" x14ac:dyDescent="0.3">
      <c r="E9" s="28"/>
      <c r="F9" s="29"/>
      <c r="G9" s="29"/>
      <c r="H9" s="67"/>
      <c r="I9" s="68"/>
      <c r="J9" s="91" t="s">
        <v>177</v>
      </c>
      <c r="K9" s="91" t="s">
        <v>178</v>
      </c>
      <c r="L9" s="91"/>
      <c r="M9" s="34"/>
    </row>
    <row r="10" spans="4:13" ht="22.5" customHeight="1" thickBot="1" x14ac:dyDescent="0.35">
      <c r="E10" s="57" t="s">
        <v>5</v>
      </c>
      <c r="F10" s="82">
        <v>85</v>
      </c>
      <c r="G10" s="83">
        <v>3030</v>
      </c>
      <c r="H10" s="83">
        <v>1780</v>
      </c>
      <c r="I10" s="83">
        <v>96</v>
      </c>
      <c r="J10" s="10"/>
      <c r="K10" s="10"/>
      <c r="L10" s="10"/>
      <c r="M10" s="10"/>
    </row>
    <row r="11" spans="4:13" ht="25.5" customHeight="1" thickBot="1" x14ac:dyDescent="0.35">
      <c r="E11" s="57" t="s">
        <v>202</v>
      </c>
      <c r="F11" s="257">
        <v>80</v>
      </c>
      <c r="G11" s="83">
        <v>1318</v>
      </c>
      <c r="H11" s="83">
        <v>618</v>
      </c>
      <c r="I11" s="83">
        <v>36</v>
      </c>
      <c r="J11" s="11"/>
      <c r="K11" s="10"/>
      <c r="L11" s="11"/>
      <c r="M11" s="10"/>
    </row>
    <row r="12" spans="4:13" ht="23.25" customHeight="1" thickBot="1" x14ac:dyDescent="0.35">
      <c r="E12" s="57" t="s">
        <v>197</v>
      </c>
      <c r="F12" s="258"/>
      <c r="G12" s="83"/>
      <c r="H12" s="83"/>
      <c r="I12" s="83"/>
      <c r="J12" s="11"/>
      <c r="K12" s="10"/>
      <c r="L12" s="11"/>
      <c r="M12" s="10"/>
    </row>
    <row r="13" spans="4:13" ht="26.25" customHeight="1" thickBot="1" x14ac:dyDescent="0.35">
      <c r="E13" s="57" t="s">
        <v>7</v>
      </c>
      <c r="F13" s="257">
        <v>12</v>
      </c>
      <c r="G13" s="83">
        <v>258.77499999999998</v>
      </c>
      <c r="H13" s="83">
        <v>63.749000000000002</v>
      </c>
      <c r="I13" s="83">
        <v>20</v>
      </c>
      <c r="J13" s="11"/>
      <c r="K13" s="10"/>
      <c r="L13" s="11"/>
      <c r="M13" s="10"/>
    </row>
    <row r="14" spans="4:13" ht="22.5" customHeight="1" thickBot="1" x14ac:dyDescent="0.35">
      <c r="E14" s="57" t="s">
        <v>205</v>
      </c>
      <c r="F14" s="258"/>
      <c r="G14" s="83">
        <v>116.12</v>
      </c>
      <c r="H14" s="83">
        <v>91.12</v>
      </c>
      <c r="I14" s="83">
        <v>29</v>
      </c>
      <c r="J14" s="10" t="s">
        <v>221</v>
      </c>
      <c r="K14" s="10"/>
      <c r="L14" s="10"/>
      <c r="M14" s="10"/>
    </row>
    <row r="15" spans="4:13" ht="24" customHeight="1" thickBot="1" x14ac:dyDescent="0.35">
      <c r="E15" s="57" t="s">
        <v>8</v>
      </c>
      <c r="F15" s="84">
        <v>7.6</v>
      </c>
      <c r="G15" s="83">
        <v>55.735999999999997</v>
      </c>
      <c r="H15" s="83">
        <v>40.735999999999997</v>
      </c>
      <c r="I15" s="83">
        <v>19</v>
      </c>
      <c r="J15" s="11"/>
      <c r="K15" s="10"/>
      <c r="L15" s="11"/>
      <c r="M15" s="10"/>
    </row>
    <row r="16" spans="4:13" ht="22.5" customHeight="1" thickBot="1" x14ac:dyDescent="0.35">
      <c r="E16" s="45" t="s">
        <v>10</v>
      </c>
      <c r="F16" s="85">
        <v>10</v>
      </c>
      <c r="G16" s="85">
        <v>67.334000000000003</v>
      </c>
      <c r="H16" s="85">
        <v>44.293999999999997</v>
      </c>
      <c r="I16" s="85">
        <v>8.4499999999999993</v>
      </c>
      <c r="J16" s="10"/>
      <c r="K16" s="10"/>
      <c r="L16" s="10"/>
      <c r="M16" s="10"/>
    </row>
    <row r="17" spans="5:13" ht="25.5" customHeight="1" thickBot="1" x14ac:dyDescent="0.35">
      <c r="E17" s="57" t="s">
        <v>63</v>
      </c>
      <c r="F17" s="262">
        <v>18</v>
      </c>
      <c r="G17" s="83">
        <v>229.83600000000001</v>
      </c>
      <c r="H17" s="83">
        <v>47.276000000000003</v>
      </c>
      <c r="I17" s="83">
        <v>11.67</v>
      </c>
      <c r="J17" s="11"/>
      <c r="K17" s="11"/>
      <c r="L17" s="11"/>
      <c r="M17" s="11"/>
    </row>
    <row r="18" spans="5:13" ht="20.25" customHeight="1" thickBot="1" x14ac:dyDescent="0.35">
      <c r="E18" s="57" t="s">
        <v>12</v>
      </c>
      <c r="F18" s="263"/>
      <c r="G18" s="83">
        <v>140.69300000000001</v>
      </c>
      <c r="H18" s="83">
        <v>97.367000000000004</v>
      </c>
      <c r="I18" s="83">
        <v>24.04</v>
      </c>
      <c r="J18" s="10"/>
      <c r="K18" s="10"/>
      <c r="L18" s="10"/>
      <c r="M18" s="10"/>
    </row>
    <row r="19" spans="5:13" ht="24" customHeight="1" thickBot="1" x14ac:dyDescent="0.35">
      <c r="E19" s="78" t="s">
        <v>13</v>
      </c>
      <c r="F19" s="84">
        <v>40</v>
      </c>
      <c r="G19" s="84">
        <v>105.9</v>
      </c>
      <c r="H19" s="84">
        <v>32.200000000000003</v>
      </c>
      <c r="I19" s="84" t="s">
        <v>311</v>
      </c>
      <c r="J19" s="11"/>
      <c r="K19" s="10"/>
      <c r="L19" s="11"/>
      <c r="M19" s="10"/>
    </row>
    <row r="20" spans="5:13" ht="24.75" customHeight="1" thickBot="1" x14ac:dyDescent="0.35">
      <c r="E20" s="57" t="s">
        <v>15</v>
      </c>
      <c r="F20" s="82">
        <v>15</v>
      </c>
      <c r="G20" s="83"/>
      <c r="H20" s="83"/>
      <c r="I20" s="83"/>
      <c r="J20" s="10"/>
      <c r="K20" s="10"/>
      <c r="L20" s="10"/>
      <c r="M20" s="10"/>
    </row>
    <row r="21" spans="5:13" ht="22.5" customHeight="1" thickBot="1" x14ac:dyDescent="0.35">
      <c r="E21" s="57" t="s">
        <v>16</v>
      </c>
      <c r="F21" s="83">
        <v>3</v>
      </c>
      <c r="G21" s="83">
        <v>10.6</v>
      </c>
      <c r="H21" s="83">
        <v>8.6</v>
      </c>
      <c r="I21" s="83">
        <v>4</v>
      </c>
      <c r="J21" s="11"/>
      <c r="K21" s="10"/>
      <c r="L21" s="11"/>
      <c r="M21" s="10"/>
    </row>
  </sheetData>
  <mergeCells count="5">
    <mergeCell ref="G4:I4"/>
    <mergeCell ref="J8:K8"/>
    <mergeCell ref="F11:F12"/>
    <mergeCell ref="F13:F14"/>
    <mergeCell ref="F17:F18"/>
  </mergeCell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1"/>
  <sheetViews>
    <sheetView topLeftCell="C6" workbookViewId="0">
      <selection activeCell="I21" sqref="I21"/>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309</v>
      </c>
      <c r="H1" s="42"/>
      <c r="I1" s="42"/>
    </row>
    <row r="4" spans="4:13" ht="23.25" x14ac:dyDescent="0.35">
      <c r="G4" s="253" t="s">
        <v>61</v>
      </c>
      <c r="H4" s="253"/>
      <c r="I4" s="253"/>
    </row>
    <row r="7" spans="4:13" ht="15.75" thickBot="1" x14ac:dyDescent="0.3"/>
    <row r="8" spans="4:13" ht="94.5" thickBot="1" x14ac:dyDescent="0.3">
      <c r="D8" s="14"/>
      <c r="E8" s="16" t="s">
        <v>0</v>
      </c>
      <c r="F8" s="2" t="s">
        <v>1</v>
      </c>
      <c r="G8" s="2" t="s">
        <v>66</v>
      </c>
      <c r="H8" s="2" t="s">
        <v>64</v>
      </c>
      <c r="I8" s="31" t="s">
        <v>65</v>
      </c>
      <c r="J8" s="261" t="s">
        <v>174</v>
      </c>
      <c r="K8" s="261"/>
      <c r="L8" s="91" t="s">
        <v>175</v>
      </c>
      <c r="M8" s="91" t="s">
        <v>179</v>
      </c>
    </row>
    <row r="9" spans="4:13" ht="38.25" thickTop="1" x14ac:dyDescent="0.3">
      <c r="E9" s="28"/>
      <c r="F9" s="29"/>
      <c r="G9" s="29"/>
      <c r="H9" s="67"/>
      <c r="I9" s="68"/>
      <c r="J9" s="91" t="s">
        <v>177</v>
      </c>
      <c r="K9" s="91" t="s">
        <v>178</v>
      </c>
      <c r="L9" s="91"/>
      <c r="M9" s="34"/>
    </row>
    <row r="10" spans="4:13" ht="22.5" customHeight="1" thickBot="1" x14ac:dyDescent="0.35">
      <c r="E10" s="57" t="s">
        <v>5</v>
      </c>
      <c r="F10" s="82">
        <v>85</v>
      </c>
      <c r="G10" s="83">
        <v>2915</v>
      </c>
      <c r="H10" s="83">
        <v>1665</v>
      </c>
      <c r="I10" s="83">
        <v>89</v>
      </c>
      <c r="J10" s="10"/>
      <c r="K10" s="10"/>
      <c r="L10" s="10"/>
      <c r="M10" s="10"/>
    </row>
    <row r="11" spans="4:13" ht="25.5" customHeight="1" thickBot="1" x14ac:dyDescent="0.35">
      <c r="E11" s="57" t="s">
        <v>202</v>
      </c>
      <c r="F11" s="257">
        <v>80</v>
      </c>
      <c r="G11" s="83">
        <v>1139</v>
      </c>
      <c r="H11" s="83">
        <v>439</v>
      </c>
      <c r="I11" s="83">
        <v>25</v>
      </c>
      <c r="J11" s="11"/>
      <c r="K11" s="10"/>
      <c r="L11" s="11"/>
      <c r="M11" s="10"/>
    </row>
    <row r="12" spans="4:13" ht="23.25" customHeight="1" thickBot="1" x14ac:dyDescent="0.35">
      <c r="E12" s="57" t="s">
        <v>197</v>
      </c>
      <c r="F12" s="258"/>
      <c r="G12" s="83"/>
      <c r="H12" s="83"/>
      <c r="I12" s="83"/>
      <c r="J12" s="11"/>
      <c r="K12" s="10"/>
      <c r="L12" s="11"/>
      <c r="M12" s="10"/>
    </row>
    <row r="13" spans="4:13" ht="26.25" customHeight="1" thickBot="1" x14ac:dyDescent="0.35">
      <c r="E13" s="57" t="s">
        <v>7</v>
      </c>
      <c r="F13" s="257">
        <v>12</v>
      </c>
      <c r="G13" s="83">
        <v>256.40300000000002</v>
      </c>
      <c r="H13" s="83">
        <v>58.366999999999997</v>
      </c>
      <c r="I13" s="83">
        <v>18.670000000000002</v>
      </c>
      <c r="J13" s="11"/>
      <c r="K13" s="10"/>
      <c r="L13" s="11"/>
      <c r="M13" s="10"/>
    </row>
    <row r="14" spans="4:13" ht="22.5" customHeight="1" thickBot="1" x14ac:dyDescent="0.35">
      <c r="E14" s="57" t="s">
        <v>205</v>
      </c>
      <c r="F14" s="258"/>
      <c r="G14" s="83">
        <v>115.74299999999999</v>
      </c>
      <c r="H14" s="83">
        <v>90.742999999999995</v>
      </c>
      <c r="I14" s="83">
        <v>29.03</v>
      </c>
      <c r="J14" s="10" t="s">
        <v>221</v>
      </c>
      <c r="K14" s="10"/>
      <c r="L14" s="10"/>
      <c r="M14" s="10"/>
    </row>
    <row r="15" spans="4:13" ht="24" customHeight="1" thickBot="1" x14ac:dyDescent="0.35">
      <c r="E15" s="57" t="s">
        <v>8</v>
      </c>
      <c r="F15" s="84">
        <v>7.6</v>
      </c>
      <c r="G15" s="83">
        <v>50</v>
      </c>
      <c r="H15" s="83">
        <v>34</v>
      </c>
      <c r="I15" s="83">
        <v>18</v>
      </c>
      <c r="J15" s="11"/>
      <c r="K15" s="10"/>
      <c r="L15" s="11"/>
      <c r="M15" s="10"/>
    </row>
    <row r="16" spans="4:13" ht="22.5" customHeight="1" thickBot="1" x14ac:dyDescent="0.35">
      <c r="E16" s="45" t="s">
        <v>10</v>
      </c>
      <c r="F16" s="85">
        <v>10</v>
      </c>
      <c r="G16" s="85">
        <v>61.997</v>
      </c>
      <c r="H16" s="85">
        <v>37.341000000000001</v>
      </c>
      <c r="I16" s="85">
        <v>15</v>
      </c>
      <c r="J16" s="10"/>
      <c r="K16" s="10"/>
      <c r="L16" s="10"/>
      <c r="M16" s="10"/>
    </row>
    <row r="17" spans="5:13" ht="25.5" customHeight="1" thickBot="1" x14ac:dyDescent="0.35">
      <c r="E17" s="57" t="s">
        <v>63</v>
      </c>
      <c r="F17" s="262">
        <v>18</v>
      </c>
      <c r="G17" s="83">
        <v>239.678</v>
      </c>
      <c r="H17" s="83">
        <v>57.618000000000002</v>
      </c>
      <c r="I17" s="83">
        <v>14.1</v>
      </c>
      <c r="J17" s="11"/>
      <c r="K17" s="11"/>
      <c r="L17" s="11"/>
      <c r="M17" s="11"/>
    </row>
    <row r="18" spans="5:13" ht="20.25" customHeight="1" thickBot="1" x14ac:dyDescent="0.35">
      <c r="E18" s="57" t="s">
        <v>12</v>
      </c>
      <c r="F18" s="263"/>
      <c r="G18" s="83">
        <v>140.69300000000001</v>
      </c>
      <c r="H18" s="83">
        <v>97.367000000000004</v>
      </c>
      <c r="I18" s="83">
        <v>24.04</v>
      </c>
      <c r="J18" s="10"/>
      <c r="K18" s="10"/>
      <c r="L18" s="10"/>
      <c r="M18" s="10"/>
    </row>
    <row r="19" spans="5:13" ht="24" customHeight="1" thickBot="1" x14ac:dyDescent="0.35">
      <c r="E19" s="78" t="s">
        <v>13</v>
      </c>
      <c r="F19" s="84">
        <v>40</v>
      </c>
      <c r="G19" s="84">
        <v>99.9</v>
      </c>
      <c r="H19" s="84">
        <v>26.1</v>
      </c>
      <c r="I19" s="84" t="s">
        <v>312</v>
      </c>
      <c r="J19" s="11"/>
      <c r="K19" s="10"/>
      <c r="L19" s="11"/>
      <c r="M19" s="10"/>
    </row>
    <row r="20" spans="5:13" ht="24.75" customHeight="1" thickBot="1" x14ac:dyDescent="0.35">
      <c r="E20" s="57" t="s">
        <v>15</v>
      </c>
      <c r="F20" s="82">
        <v>15</v>
      </c>
      <c r="G20" s="83">
        <v>134</v>
      </c>
      <c r="H20" s="83">
        <v>74</v>
      </c>
      <c r="I20" s="83">
        <v>15</v>
      </c>
      <c r="J20" s="10"/>
      <c r="K20" s="10"/>
      <c r="L20" s="10"/>
      <c r="M20" s="10"/>
    </row>
    <row r="21" spans="5:13" ht="22.5" customHeight="1" thickBot="1" x14ac:dyDescent="0.35">
      <c r="E21" s="57" t="s">
        <v>16</v>
      </c>
      <c r="F21" s="83">
        <v>3</v>
      </c>
      <c r="G21" s="83"/>
      <c r="H21" s="83"/>
      <c r="I21" s="83"/>
      <c r="J21" s="11"/>
      <c r="K21" s="10"/>
      <c r="L21" s="11"/>
      <c r="M21" s="10"/>
    </row>
  </sheetData>
  <mergeCells count="5">
    <mergeCell ref="G4:I4"/>
    <mergeCell ref="J8:K8"/>
    <mergeCell ref="F11:F12"/>
    <mergeCell ref="F13:F14"/>
    <mergeCell ref="F17:F18"/>
  </mergeCells>
  <pageMargins left="0.7" right="0.7" top="0.75" bottom="0.75" header="0.3" footer="0.3"/>
</worksheet>
</file>

<file path=xl/worksheets/sheet1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M21"/>
  <sheetViews>
    <sheetView topLeftCell="A7" workbookViewId="0">
      <selection sqref="A1:IV65536"/>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313</v>
      </c>
      <c r="H1" s="42"/>
      <c r="I1" s="42"/>
    </row>
    <row r="4" spans="4:13" ht="23.25" x14ac:dyDescent="0.35">
      <c r="G4" s="253" t="s">
        <v>61</v>
      </c>
      <c r="H4" s="253"/>
      <c r="I4" s="253"/>
    </row>
    <row r="7" spans="4:13" ht="15.75" thickBot="1" x14ac:dyDescent="0.3"/>
    <row r="8" spans="4:13" ht="94.5" thickBot="1" x14ac:dyDescent="0.3">
      <c r="D8" s="14"/>
      <c r="E8" s="16" t="s">
        <v>0</v>
      </c>
      <c r="F8" s="2" t="s">
        <v>1</v>
      </c>
      <c r="G8" s="2" t="s">
        <v>66</v>
      </c>
      <c r="H8" s="2" t="s">
        <v>64</v>
      </c>
      <c r="I8" s="31" t="s">
        <v>65</v>
      </c>
      <c r="J8" s="261" t="s">
        <v>174</v>
      </c>
      <c r="K8" s="261"/>
      <c r="L8" s="92" t="s">
        <v>175</v>
      </c>
      <c r="M8" s="92" t="s">
        <v>179</v>
      </c>
    </row>
    <row r="9" spans="4:13" ht="38.25" thickTop="1" x14ac:dyDescent="0.3">
      <c r="E9" s="28"/>
      <c r="F9" s="29"/>
      <c r="G9" s="29"/>
      <c r="H9" s="67"/>
      <c r="I9" s="68"/>
      <c r="J9" s="92" t="s">
        <v>177</v>
      </c>
      <c r="K9" s="92" t="s">
        <v>178</v>
      </c>
      <c r="L9" s="92"/>
      <c r="M9" s="34"/>
    </row>
    <row r="10" spans="4:13" ht="22.5" customHeight="1" thickBot="1" x14ac:dyDescent="0.35">
      <c r="E10" s="57" t="s">
        <v>5</v>
      </c>
      <c r="F10" s="82">
        <v>85</v>
      </c>
      <c r="G10" s="82">
        <v>2850</v>
      </c>
      <c r="H10" s="82">
        <v>1600</v>
      </c>
      <c r="I10" s="82">
        <v>86</v>
      </c>
      <c r="J10" s="10"/>
      <c r="K10" s="10"/>
      <c r="L10" s="10"/>
      <c r="M10" s="10"/>
    </row>
    <row r="11" spans="4:13" ht="25.5" customHeight="1" thickBot="1" x14ac:dyDescent="0.35">
      <c r="E11" s="57" t="s">
        <v>202</v>
      </c>
      <c r="F11" s="257">
        <v>80</v>
      </c>
      <c r="G11" s="83">
        <v>967.42100000000005</v>
      </c>
      <c r="H11" s="83">
        <v>267.46100000000001</v>
      </c>
      <c r="I11" s="83">
        <v>15</v>
      </c>
      <c r="J11" s="11"/>
      <c r="K11" s="10"/>
      <c r="L11" s="11"/>
      <c r="M11" s="10"/>
    </row>
    <row r="12" spans="4:13" ht="23.25" customHeight="1" thickBot="1" x14ac:dyDescent="0.35">
      <c r="E12" s="57" t="s">
        <v>197</v>
      </c>
      <c r="F12" s="258"/>
      <c r="G12" s="82"/>
      <c r="H12" s="82"/>
      <c r="I12" s="82"/>
      <c r="J12" s="82"/>
      <c r="K12" s="10"/>
      <c r="L12" s="11"/>
      <c r="M12" s="10"/>
    </row>
    <row r="13" spans="4:13" ht="26.25" customHeight="1" thickBot="1" x14ac:dyDescent="0.35">
      <c r="E13" s="57" t="s">
        <v>7</v>
      </c>
      <c r="F13" s="257">
        <v>12</v>
      </c>
      <c r="G13" s="83">
        <v>247.761</v>
      </c>
      <c r="H13" s="83">
        <v>52.726999999999997</v>
      </c>
      <c r="I13" s="83">
        <v>16.899999999999999</v>
      </c>
      <c r="J13" s="11"/>
      <c r="K13" s="10"/>
      <c r="L13" s="11"/>
      <c r="M13" s="10"/>
    </row>
    <row r="14" spans="4:13" ht="22.5" customHeight="1" thickBot="1" x14ac:dyDescent="0.35">
      <c r="E14" s="57" t="s">
        <v>205</v>
      </c>
      <c r="F14" s="258"/>
      <c r="G14" s="94">
        <v>115.512</v>
      </c>
      <c r="H14" s="94">
        <v>90.591999999999999</v>
      </c>
      <c r="I14" s="94">
        <v>28.9</v>
      </c>
      <c r="J14" s="10" t="s">
        <v>221</v>
      </c>
      <c r="K14" s="10"/>
      <c r="L14" s="10"/>
      <c r="M14" s="10"/>
    </row>
    <row r="15" spans="4:13" ht="24" customHeight="1" thickBot="1" x14ac:dyDescent="0.35">
      <c r="E15" s="57" t="s">
        <v>8</v>
      </c>
      <c r="F15" s="84">
        <v>7.6</v>
      </c>
      <c r="G15" s="83">
        <v>65.59</v>
      </c>
      <c r="H15" s="83">
        <v>50.59</v>
      </c>
      <c r="I15" s="83">
        <v>20</v>
      </c>
      <c r="J15" s="11"/>
      <c r="K15" s="10"/>
      <c r="L15" s="11"/>
      <c r="M15" s="10"/>
    </row>
    <row r="16" spans="4:13" ht="22.5" customHeight="1" thickBot="1" x14ac:dyDescent="0.35">
      <c r="E16" s="45" t="s">
        <v>10</v>
      </c>
      <c r="F16" s="85">
        <v>10</v>
      </c>
      <c r="G16" s="94">
        <v>77.120999999999995</v>
      </c>
      <c r="H16" s="94">
        <v>52.465000000000003</v>
      </c>
      <c r="I16" s="94">
        <v>21</v>
      </c>
      <c r="J16" s="10"/>
      <c r="K16" s="10"/>
      <c r="L16" s="10"/>
      <c r="M16" s="10"/>
    </row>
    <row r="17" spans="5:13" ht="25.5" customHeight="1" thickBot="1" x14ac:dyDescent="0.35">
      <c r="E17" s="57" t="s">
        <v>63</v>
      </c>
      <c r="F17" s="262">
        <v>18</v>
      </c>
      <c r="G17" s="83">
        <v>270.75099999999998</v>
      </c>
      <c r="H17" s="83">
        <v>88.191000000000003</v>
      </c>
      <c r="I17" s="83">
        <v>21.78</v>
      </c>
      <c r="J17" s="11"/>
      <c r="K17" s="11"/>
      <c r="L17" s="11"/>
      <c r="M17" s="11"/>
    </row>
    <row r="18" spans="5:13" ht="20.25" customHeight="1" thickBot="1" x14ac:dyDescent="0.35">
      <c r="E18" s="57" t="s">
        <v>12</v>
      </c>
      <c r="F18" s="263"/>
      <c r="G18" s="94">
        <v>140.69300000000001</v>
      </c>
      <c r="H18" s="94">
        <v>97.367000000000004</v>
      </c>
      <c r="I18" s="94">
        <v>24.04</v>
      </c>
      <c r="J18" s="10"/>
      <c r="K18" s="10"/>
      <c r="L18" s="10"/>
      <c r="M18" s="10"/>
    </row>
    <row r="19" spans="5:13" ht="24" customHeight="1" thickBot="1" x14ac:dyDescent="0.35">
      <c r="E19" s="78" t="s">
        <v>13</v>
      </c>
      <c r="F19" s="84">
        <v>40</v>
      </c>
      <c r="G19" s="84">
        <v>96.418999999999997</v>
      </c>
      <c r="H19" s="84">
        <v>22.689</v>
      </c>
      <c r="I19" s="84">
        <v>1.9</v>
      </c>
      <c r="J19" s="11"/>
      <c r="K19" s="10"/>
      <c r="L19" s="11"/>
      <c r="M19" s="10"/>
    </row>
    <row r="20" spans="5:13" ht="24.75" customHeight="1" thickBot="1" x14ac:dyDescent="0.35">
      <c r="E20" s="57" t="s">
        <v>15</v>
      </c>
      <c r="F20" s="82">
        <v>15</v>
      </c>
      <c r="G20" s="94">
        <v>121</v>
      </c>
      <c r="H20" s="94">
        <v>61</v>
      </c>
      <c r="I20" s="94">
        <v>12</v>
      </c>
      <c r="J20" s="10"/>
      <c r="K20" s="10"/>
      <c r="L20" s="10"/>
      <c r="M20" s="10"/>
    </row>
    <row r="21" spans="5:13" ht="22.5" customHeight="1" thickBot="1" x14ac:dyDescent="0.35">
      <c r="E21" s="57" t="s">
        <v>16</v>
      </c>
      <c r="F21" s="83">
        <v>3</v>
      </c>
      <c r="G21" s="83">
        <v>0</v>
      </c>
      <c r="H21" s="83">
        <v>0</v>
      </c>
      <c r="I21" s="83">
        <v>0</v>
      </c>
      <c r="J21" s="11"/>
      <c r="K21" s="10"/>
      <c r="L21" s="11"/>
      <c r="M21" s="10"/>
    </row>
  </sheetData>
  <mergeCells count="5">
    <mergeCell ref="G4:I4"/>
    <mergeCell ref="J8:K8"/>
    <mergeCell ref="F11:F12"/>
    <mergeCell ref="F13:F14"/>
    <mergeCell ref="F17:F18"/>
  </mergeCells>
  <pageMargins left="0.7" right="0.7" top="0.75" bottom="0.75" header="0.3" footer="0.3"/>
  <legacyDrawing r:id="rId1"/>
</worksheet>
</file>

<file path=xl/worksheets/sheet1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O21"/>
  <sheetViews>
    <sheetView topLeftCell="A7" workbookViewId="0">
      <selection activeCell="I10" sqref="I10"/>
    </sheetView>
  </sheetViews>
  <sheetFormatPr baseColWidth="10" defaultRowHeight="15" x14ac:dyDescent="0.25"/>
  <cols>
    <col min="5" max="5" width="15.5703125" customWidth="1"/>
    <col min="6" max="6" width="13.42578125" customWidth="1"/>
    <col min="9" max="9" width="14.5703125" customWidth="1"/>
  </cols>
  <sheetData>
    <row r="1" spans="4:15" ht="23.25" x14ac:dyDescent="0.35">
      <c r="G1" s="42" t="s">
        <v>313</v>
      </c>
      <c r="H1" s="42"/>
      <c r="I1" s="42"/>
    </row>
    <row r="4" spans="4:15" ht="23.25" x14ac:dyDescent="0.35">
      <c r="G4" s="253" t="s">
        <v>61</v>
      </c>
      <c r="H4" s="253"/>
      <c r="I4" s="253"/>
    </row>
    <row r="7" spans="4:15" ht="15.75" thickBot="1" x14ac:dyDescent="0.3"/>
    <row r="8" spans="4:15" ht="94.5" thickBot="1" x14ac:dyDescent="0.3">
      <c r="D8" s="14"/>
      <c r="E8" s="16" t="s">
        <v>0</v>
      </c>
      <c r="F8" s="2" t="s">
        <v>1</v>
      </c>
      <c r="G8" s="2" t="s">
        <v>66</v>
      </c>
      <c r="H8" s="2" t="s">
        <v>64</v>
      </c>
      <c r="I8" s="31" t="s">
        <v>65</v>
      </c>
      <c r="J8" s="261" t="s">
        <v>174</v>
      </c>
      <c r="K8" s="261"/>
      <c r="L8" s="92" t="s">
        <v>175</v>
      </c>
      <c r="M8" s="92" t="s">
        <v>179</v>
      </c>
    </row>
    <row r="9" spans="4:15" ht="38.25" thickTop="1" x14ac:dyDescent="0.3">
      <c r="E9" s="28"/>
      <c r="F9" s="29"/>
      <c r="G9" s="29"/>
      <c r="H9" s="67"/>
      <c r="I9" s="68"/>
      <c r="J9" s="92" t="s">
        <v>177</v>
      </c>
      <c r="K9" s="92" t="s">
        <v>178</v>
      </c>
      <c r="L9" s="92"/>
      <c r="M9" s="34"/>
    </row>
    <row r="10" spans="4:15" ht="22.5" customHeight="1" thickBot="1" x14ac:dyDescent="0.35">
      <c r="E10" s="57" t="s">
        <v>5</v>
      </c>
      <c r="F10" s="82">
        <v>85</v>
      </c>
      <c r="G10" s="82">
        <v>2825</v>
      </c>
      <c r="H10" s="82">
        <v>1575</v>
      </c>
      <c r="I10" s="82">
        <v>85</v>
      </c>
      <c r="J10" s="10"/>
      <c r="K10" s="10"/>
      <c r="L10" s="10"/>
      <c r="M10" s="10"/>
    </row>
    <row r="11" spans="4:15" ht="25.5" customHeight="1" thickBot="1" x14ac:dyDescent="0.35">
      <c r="E11" s="57" t="s">
        <v>202</v>
      </c>
      <c r="F11" s="257">
        <v>80</v>
      </c>
      <c r="G11" s="83">
        <v>1724.5350000000001</v>
      </c>
      <c r="H11" s="83">
        <v>1024.5350000000001</v>
      </c>
      <c r="I11" s="83">
        <v>60.26</v>
      </c>
      <c r="J11" s="11"/>
      <c r="K11" s="10"/>
      <c r="L11" s="11"/>
      <c r="M11" s="10"/>
      <c r="N11">
        <f>H11/17</f>
        <v>60.266764705882359</v>
      </c>
    </row>
    <row r="12" spans="4:15" ht="23.25" customHeight="1" thickBot="1" x14ac:dyDescent="0.35">
      <c r="E12" s="57" t="s">
        <v>197</v>
      </c>
      <c r="F12" s="258"/>
      <c r="G12" s="82"/>
      <c r="H12" s="82"/>
      <c r="I12" s="82" t="s">
        <v>317</v>
      </c>
      <c r="J12" s="82"/>
      <c r="K12" s="10"/>
      <c r="L12" s="11"/>
      <c r="M12" s="10"/>
    </row>
    <row r="13" spans="4:15" ht="26.25" customHeight="1" thickBot="1" x14ac:dyDescent="0.35">
      <c r="E13" s="57" t="s">
        <v>7</v>
      </c>
      <c r="F13" s="257">
        <v>12</v>
      </c>
      <c r="G13" s="83">
        <v>245.16399999999999</v>
      </c>
      <c r="H13" s="83">
        <v>49.905000000000001</v>
      </c>
      <c r="I13" s="83" t="s">
        <v>315</v>
      </c>
      <c r="J13" s="11"/>
      <c r="K13" s="10"/>
      <c r="L13" s="11"/>
      <c r="M13" s="10"/>
    </row>
    <row r="14" spans="4:15" ht="22.5" customHeight="1" thickBot="1" x14ac:dyDescent="0.35">
      <c r="E14" s="57" t="s">
        <v>205</v>
      </c>
      <c r="F14" s="258"/>
      <c r="G14" s="94">
        <v>115.512</v>
      </c>
      <c r="H14" s="94">
        <v>90.516999999999996</v>
      </c>
      <c r="I14" s="94" t="s">
        <v>316</v>
      </c>
      <c r="J14" s="10" t="s">
        <v>221</v>
      </c>
      <c r="K14" s="10"/>
      <c r="L14" s="10"/>
      <c r="M14" s="10"/>
    </row>
    <row r="15" spans="4:15" ht="24" customHeight="1" thickBot="1" x14ac:dyDescent="0.35">
      <c r="E15" s="57" t="s">
        <v>8</v>
      </c>
      <c r="F15" s="84">
        <v>7.6</v>
      </c>
      <c r="G15" s="83">
        <v>58.305999999999997</v>
      </c>
      <c r="H15" s="83">
        <v>43.305999999999997</v>
      </c>
      <c r="I15" s="83">
        <v>16</v>
      </c>
      <c r="J15" s="11"/>
      <c r="K15" s="10"/>
      <c r="L15" s="11"/>
      <c r="M15" s="10"/>
      <c r="O15">
        <f>H15+15</f>
        <v>58.305999999999997</v>
      </c>
    </row>
    <row r="16" spans="4:15" ht="22.5" customHeight="1" thickBot="1" x14ac:dyDescent="0.35">
      <c r="E16" s="45" t="s">
        <v>10</v>
      </c>
      <c r="F16" s="85">
        <v>10</v>
      </c>
      <c r="G16" s="94">
        <v>67.989999999999995</v>
      </c>
      <c r="H16" s="94">
        <v>43.334000000000003</v>
      </c>
      <c r="I16" s="94">
        <v>18</v>
      </c>
      <c r="J16" s="10"/>
      <c r="K16" s="10"/>
      <c r="L16" s="10"/>
      <c r="M16" s="10"/>
    </row>
    <row r="17" spans="5:13" ht="25.5" customHeight="1" thickBot="1" x14ac:dyDescent="0.35">
      <c r="E17" s="57" t="s">
        <v>63</v>
      </c>
      <c r="F17" s="262">
        <v>18</v>
      </c>
      <c r="G17" s="83">
        <v>255.25899999999999</v>
      </c>
      <c r="H17" s="83">
        <v>72.739000000000004</v>
      </c>
      <c r="I17" s="83">
        <v>17.96</v>
      </c>
      <c r="J17" s="11"/>
      <c r="K17" s="11"/>
      <c r="L17" s="11"/>
      <c r="M17" s="11"/>
    </row>
    <row r="18" spans="5:13" ht="20.25" customHeight="1" thickBot="1" x14ac:dyDescent="0.35">
      <c r="E18" s="57" t="s">
        <v>12</v>
      </c>
      <c r="F18" s="263"/>
      <c r="G18" s="94">
        <v>1</v>
      </c>
      <c r="H18" s="94"/>
      <c r="I18" s="94"/>
      <c r="J18" s="10"/>
      <c r="K18" s="10"/>
      <c r="L18" s="10"/>
      <c r="M18" s="10"/>
    </row>
    <row r="19" spans="5:13" ht="24" customHeight="1" thickBot="1" x14ac:dyDescent="0.35">
      <c r="E19" s="78" t="s">
        <v>13</v>
      </c>
      <c r="F19" s="84">
        <v>40</v>
      </c>
      <c r="G19" s="84">
        <v>79.009</v>
      </c>
      <c r="H19" s="84">
        <v>5.2789999999999999</v>
      </c>
      <c r="I19" s="84" t="s">
        <v>314</v>
      </c>
      <c r="J19" s="11"/>
      <c r="K19" s="10"/>
      <c r="L19" s="11"/>
      <c r="M19" s="10"/>
    </row>
    <row r="20" spans="5:13" ht="24.75" customHeight="1" thickBot="1" x14ac:dyDescent="0.35">
      <c r="E20" s="57" t="s">
        <v>15</v>
      </c>
      <c r="F20" s="82">
        <v>15</v>
      </c>
      <c r="G20" s="94">
        <v>124</v>
      </c>
      <c r="H20" s="94">
        <v>64</v>
      </c>
      <c r="I20" s="94">
        <v>13</v>
      </c>
      <c r="J20" s="10"/>
      <c r="K20" s="10"/>
      <c r="L20" s="10"/>
      <c r="M20" s="10"/>
    </row>
    <row r="21" spans="5:13" ht="22.5" customHeight="1" thickBot="1" x14ac:dyDescent="0.35">
      <c r="E21" s="57" t="s">
        <v>16</v>
      </c>
      <c r="F21" s="83">
        <v>6</v>
      </c>
      <c r="G21" s="83">
        <v>30</v>
      </c>
      <c r="H21" s="83">
        <v>28</v>
      </c>
      <c r="I21" s="83">
        <v>14</v>
      </c>
      <c r="J21" s="11"/>
      <c r="K21" s="10"/>
      <c r="L21" s="11"/>
      <c r="M21" s="10"/>
    </row>
  </sheetData>
  <mergeCells count="5">
    <mergeCell ref="G4:I4"/>
    <mergeCell ref="J8:K8"/>
    <mergeCell ref="F11:F12"/>
    <mergeCell ref="F13:F14"/>
    <mergeCell ref="F17:F18"/>
  </mergeCells>
  <pageMargins left="0.7" right="0.7" top="0.75" bottom="0.75" header="0.3" footer="0.3"/>
  <legacyDrawing r:id="rId1"/>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1"/>
  <sheetViews>
    <sheetView topLeftCell="A8" workbookViewId="0">
      <selection activeCell="D23" sqref="D23"/>
    </sheetView>
  </sheetViews>
  <sheetFormatPr baseColWidth="10" defaultRowHeight="15" x14ac:dyDescent="0.25"/>
  <cols>
    <col min="5" max="5" width="15.5703125" customWidth="1"/>
    <col min="6" max="6" width="13.42578125" customWidth="1"/>
    <col min="9" max="9" width="14.5703125" customWidth="1"/>
  </cols>
  <sheetData>
    <row r="1" spans="4:13" ht="23.25" x14ac:dyDescent="0.35">
      <c r="G1" s="42" t="s">
        <v>318</v>
      </c>
      <c r="H1" s="42"/>
      <c r="I1" s="42"/>
    </row>
    <row r="4" spans="4:13" ht="23.25" x14ac:dyDescent="0.35">
      <c r="G4" s="253" t="s">
        <v>61</v>
      </c>
      <c r="H4" s="253"/>
      <c r="I4" s="253"/>
    </row>
    <row r="7" spans="4:13" ht="15.75" thickBot="1" x14ac:dyDescent="0.3"/>
    <row r="8" spans="4:13" ht="94.5" thickBot="1" x14ac:dyDescent="0.3">
      <c r="D8" s="14"/>
      <c r="E8" s="16" t="s">
        <v>0</v>
      </c>
      <c r="F8" s="2" t="s">
        <v>1</v>
      </c>
      <c r="G8" s="2" t="s">
        <v>66</v>
      </c>
      <c r="H8" s="2" t="s">
        <v>64</v>
      </c>
      <c r="I8" s="31" t="s">
        <v>65</v>
      </c>
      <c r="J8" s="261" t="s">
        <v>174</v>
      </c>
      <c r="K8" s="261"/>
      <c r="L8" s="93" t="s">
        <v>175</v>
      </c>
      <c r="M8" s="93" t="s">
        <v>179</v>
      </c>
    </row>
    <row r="9" spans="4:13" ht="38.25" thickTop="1" x14ac:dyDescent="0.3">
      <c r="E9" s="28"/>
      <c r="F9" s="29"/>
      <c r="G9" s="29"/>
      <c r="H9" s="67"/>
      <c r="I9" s="68"/>
      <c r="J9" s="93" t="s">
        <v>177</v>
      </c>
      <c r="K9" s="93" t="s">
        <v>178</v>
      </c>
      <c r="L9" s="93"/>
      <c r="M9" s="34"/>
    </row>
    <row r="10" spans="4:13" ht="22.5" customHeight="1" thickBot="1" x14ac:dyDescent="0.35">
      <c r="E10" s="57" t="s">
        <v>5</v>
      </c>
      <c r="F10" s="82">
        <v>85</v>
      </c>
      <c r="G10" s="82"/>
      <c r="H10" s="82">
        <v>1600</v>
      </c>
      <c r="I10" s="82">
        <v>86</v>
      </c>
      <c r="J10" s="10"/>
      <c r="K10" s="10"/>
      <c r="L10" s="10"/>
      <c r="M10" s="10"/>
    </row>
    <row r="11" spans="4:13" ht="25.5" customHeight="1" thickBot="1" x14ac:dyDescent="0.35">
      <c r="E11" s="57" t="s">
        <v>202</v>
      </c>
      <c r="F11" s="257">
        <v>80</v>
      </c>
      <c r="G11" s="83">
        <v>1518.22</v>
      </c>
      <c r="H11" s="83">
        <v>818.22</v>
      </c>
      <c r="I11" s="83">
        <f>H11/17</f>
        <v>48.13058823529412</v>
      </c>
      <c r="J11" s="11"/>
      <c r="K11" s="10"/>
      <c r="L11" s="11"/>
      <c r="M11" s="10"/>
    </row>
    <row r="12" spans="4:13" ht="23.25" customHeight="1" thickBot="1" x14ac:dyDescent="0.35">
      <c r="E12" s="57" t="s">
        <v>197</v>
      </c>
      <c r="F12" s="258"/>
      <c r="G12" s="82"/>
      <c r="H12" s="82"/>
      <c r="I12" s="82" t="s">
        <v>317</v>
      </c>
      <c r="J12" s="82"/>
      <c r="K12" s="10"/>
      <c r="L12" s="11"/>
      <c r="M12" s="10"/>
    </row>
    <row r="13" spans="4:13" ht="26.25" customHeight="1" thickBot="1" x14ac:dyDescent="0.35">
      <c r="E13" s="57" t="s">
        <v>7</v>
      </c>
      <c r="F13" s="257">
        <v>12</v>
      </c>
      <c r="G13" s="83">
        <v>245.64</v>
      </c>
      <c r="H13" s="83">
        <v>49.905000000000001</v>
      </c>
      <c r="I13" s="83" t="s">
        <v>315</v>
      </c>
      <c r="J13" s="11"/>
      <c r="K13" s="10"/>
      <c r="L13" s="11"/>
      <c r="M13" s="10"/>
    </row>
    <row r="14" spans="4:13" ht="22.5" customHeight="1" thickBot="1" x14ac:dyDescent="0.35">
      <c r="E14" s="57" t="s">
        <v>205</v>
      </c>
      <c r="F14" s="258"/>
      <c r="G14" s="94">
        <v>115.512</v>
      </c>
      <c r="H14" s="94">
        <v>90.516999999999996</v>
      </c>
      <c r="I14" s="94" t="s">
        <v>316</v>
      </c>
      <c r="J14" s="10" t="s">
        <v>221</v>
      </c>
      <c r="K14" s="10"/>
      <c r="L14" s="10"/>
      <c r="M14" s="10"/>
    </row>
    <row r="15" spans="4:13" ht="24" customHeight="1" thickBot="1" x14ac:dyDescent="0.35">
      <c r="E15" s="57" t="s">
        <v>8</v>
      </c>
      <c r="F15" s="84">
        <v>7.6</v>
      </c>
      <c r="G15" s="83"/>
      <c r="H15" s="83"/>
      <c r="I15" s="83"/>
      <c r="J15" s="11"/>
      <c r="K15" s="10"/>
      <c r="L15" s="11"/>
      <c r="M15" s="10"/>
    </row>
    <row r="16" spans="4:13" ht="22.5" customHeight="1" thickBot="1" x14ac:dyDescent="0.35">
      <c r="E16" s="45" t="s">
        <v>10</v>
      </c>
      <c r="F16" s="85">
        <v>10</v>
      </c>
      <c r="G16" s="94">
        <v>82.457999999999998</v>
      </c>
      <c r="H16" s="94">
        <v>57.802</v>
      </c>
      <c r="I16" s="94">
        <v>27</v>
      </c>
      <c r="J16" s="10"/>
      <c r="K16" s="10"/>
      <c r="L16" s="10"/>
      <c r="M16" s="10"/>
    </row>
    <row r="17" spans="5:13" ht="25.5" customHeight="1" thickBot="1" x14ac:dyDescent="0.35">
      <c r="E17" s="57" t="s">
        <v>63</v>
      </c>
      <c r="F17" s="262">
        <v>18</v>
      </c>
      <c r="G17" s="83">
        <v>204</v>
      </c>
      <c r="H17" s="83">
        <v>57.777999999999999</v>
      </c>
      <c r="I17" s="83">
        <v>14.24</v>
      </c>
      <c r="J17" s="11"/>
      <c r="K17" s="11"/>
      <c r="L17" s="11"/>
      <c r="M17" s="11"/>
    </row>
    <row r="18" spans="5:13" ht="20.25" customHeight="1" thickBot="1" x14ac:dyDescent="0.35">
      <c r="E18" s="57" t="s">
        <v>12</v>
      </c>
      <c r="F18" s="263"/>
      <c r="G18" s="94">
        <v>140.697</v>
      </c>
      <c r="H18" s="94">
        <v>97.367000000000004</v>
      </c>
      <c r="I18" s="94">
        <v>24.04</v>
      </c>
      <c r="J18" s="10"/>
      <c r="K18" s="10"/>
      <c r="L18" s="10"/>
      <c r="M18" s="10"/>
    </row>
    <row r="19" spans="5:13" ht="24" customHeight="1" thickBot="1" x14ac:dyDescent="0.35">
      <c r="E19" s="78" t="s">
        <v>13</v>
      </c>
      <c r="F19" s="84">
        <v>40</v>
      </c>
      <c r="G19" s="84">
        <v>73.760999999999996</v>
      </c>
      <c r="H19" s="84">
        <v>31</v>
      </c>
      <c r="I19" s="84">
        <v>0</v>
      </c>
      <c r="J19" s="11"/>
      <c r="K19" s="10"/>
      <c r="L19" s="11"/>
      <c r="M19" s="10"/>
    </row>
    <row r="20" spans="5:13" ht="24.75" customHeight="1" thickBot="1" x14ac:dyDescent="0.35">
      <c r="E20" s="57" t="s">
        <v>15</v>
      </c>
      <c r="F20" s="82">
        <v>15</v>
      </c>
      <c r="G20" s="94">
        <v>148</v>
      </c>
      <c r="H20" s="94">
        <v>88</v>
      </c>
      <c r="I20" s="94">
        <v>19</v>
      </c>
      <c r="J20" s="10"/>
      <c r="K20" s="10"/>
      <c r="L20" s="10"/>
      <c r="M20" s="10"/>
    </row>
    <row r="21" spans="5:13" ht="22.5" customHeight="1" thickBot="1" x14ac:dyDescent="0.35">
      <c r="E21" s="57" t="s">
        <v>16</v>
      </c>
      <c r="F21" s="83">
        <v>6</v>
      </c>
      <c r="G21" s="83">
        <v>27.3</v>
      </c>
      <c r="H21" s="83">
        <v>25.3</v>
      </c>
      <c r="I21" s="83">
        <v>12</v>
      </c>
      <c r="J21" s="11"/>
      <c r="K21" s="10"/>
      <c r="L21" s="11"/>
      <c r="M21" s="10"/>
    </row>
  </sheetData>
  <mergeCells count="5">
    <mergeCell ref="G4:I4"/>
    <mergeCell ref="J8:K8"/>
    <mergeCell ref="F11:F12"/>
    <mergeCell ref="F13:F14"/>
    <mergeCell ref="F17:F18"/>
  </mergeCell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22"/>
  <sheetViews>
    <sheetView workbookViewId="0">
      <selection activeCell="F30" sqref="F30"/>
    </sheetView>
  </sheetViews>
  <sheetFormatPr baseColWidth="10" defaultRowHeight="15" x14ac:dyDescent="0.25"/>
  <cols>
    <col min="4" max="4" width="16.5703125" customWidth="1"/>
    <col min="5" max="5" width="13.140625" customWidth="1"/>
    <col min="6" max="6" width="12.5703125" customWidth="1"/>
    <col min="7" max="7" width="12.28515625" customWidth="1"/>
    <col min="8" max="8" width="13.5703125" customWidth="1"/>
  </cols>
  <sheetData>
    <row r="2" spans="3:12" ht="23.25" x14ac:dyDescent="0.35">
      <c r="G2" s="42" t="s">
        <v>319</v>
      </c>
      <c r="H2" s="42"/>
      <c r="I2" s="42"/>
    </row>
    <row r="5" spans="3:12" ht="23.25" x14ac:dyDescent="0.35">
      <c r="G5" s="253" t="s">
        <v>320</v>
      </c>
      <c r="H5" s="253"/>
      <c r="I5" s="253"/>
    </row>
    <row r="8" spans="3:12" ht="15.75" thickBot="1" x14ac:dyDescent="0.3"/>
    <row r="9" spans="3:12" ht="95.25" customHeight="1" thickBot="1" x14ac:dyDescent="0.3">
      <c r="C9" s="14"/>
      <c r="D9" s="16" t="s">
        <v>0</v>
      </c>
      <c r="E9" s="2" t="s">
        <v>1</v>
      </c>
      <c r="F9" s="2" t="s">
        <v>66</v>
      </c>
      <c r="G9" s="2" t="s">
        <v>64</v>
      </c>
      <c r="H9" s="31" t="s">
        <v>65</v>
      </c>
      <c r="I9" s="261" t="s">
        <v>174</v>
      </c>
      <c r="J9" s="261"/>
      <c r="K9" s="93" t="s">
        <v>175</v>
      </c>
      <c r="L9" s="93" t="s">
        <v>179</v>
      </c>
    </row>
    <row r="10" spans="3:12" ht="38.25" thickTop="1" x14ac:dyDescent="0.3">
      <c r="D10" s="28"/>
      <c r="E10" s="29"/>
      <c r="F10" s="29"/>
      <c r="G10" s="67"/>
      <c r="H10" s="68"/>
      <c r="I10" s="93" t="s">
        <v>177</v>
      </c>
      <c r="J10" s="93" t="s">
        <v>178</v>
      </c>
      <c r="K10" s="93"/>
      <c r="L10" s="34"/>
    </row>
    <row r="11" spans="3:12" ht="27" customHeight="1" thickBot="1" x14ac:dyDescent="0.35">
      <c r="D11" s="96" t="s">
        <v>5</v>
      </c>
      <c r="E11" s="82">
        <v>85</v>
      </c>
      <c r="F11" s="82">
        <v>2850</v>
      </c>
      <c r="G11" s="82">
        <v>1600</v>
      </c>
      <c r="H11" s="82">
        <v>86</v>
      </c>
      <c r="I11" s="10"/>
      <c r="J11" s="10"/>
      <c r="K11" s="10"/>
      <c r="L11" s="10"/>
    </row>
    <row r="12" spans="3:12" ht="24.75" customHeight="1" thickBot="1" x14ac:dyDescent="0.35">
      <c r="D12" s="73" t="s">
        <v>202</v>
      </c>
      <c r="E12" s="257">
        <v>80</v>
      </c>
      <c r="F12" s="83">
        <v>1518.22</v>
      </c>
      <c r="G12" s="83">
        <v>818.22</v>
      </c>
      <c r="H12" s="83">
        <f>G12/17</f>
        <v>48.13058823529412</v>
      </c>
      <c r="I12" s="11"/>
      <c r="J12" s="10"/>
      <c r="K12" s="11"/>
      <c r="L12" s="10"/>
    </row>
    <row r="13" spans="3:12" ht="24" customHeight="1" thickBot="1" x14ac:dyDescent="0.35">
      <c r="D13" s="73" t="s">
        <v>197</v>
      </c>
      <c r="E13" s="258"/>
      <c r="F13" s="82"/>
      <c r="G13" s="82"/>
      <c r="H13" s="82" t="s">
        <v>317</v>
      </c>
      <c r="I13" s="82"/>
      <c r="J13" s="10"/>
      <c r="K13" s="11"/>
      <c r="L13" s="10"/>
    </row>
    <row r="14" spans="3:12" ht="24.75" customHeight="1" thickBot="1" x14ac:dyDescent="0.35">
      <c r="D14" s="57" t="s">
        <v>7</v>
      </c>
      <c r="E14" s="257">
        <v>12</v>
      </c>
      <c r="F14" s="83">
        <v>245.64</v>
      </c>
      <c r="G14" s="83">
        <v>49.905000000000001</v>
      </c>
      <c r="H14" s="83" t="s">
        <v>315</v>
      </c>
      <c r="I14" s="11"/>
      <c r="J14" s="10"/>
      <c r="K14" s="11"/>
      <c r="L14" s="10"/>
    </row>
    <row r="15" spans="3:12" ht="24.75" customHeight="1" thickBot="1" x14ac:dyDescent="0.35">
      <c r="D15" s="57" t="s">
        <v>205</v>
      </c>
      <c r="E15" s="258"/>
      <c r="F15" s="94">
        <v>115.512</v>
      </c>
      <c r="G15" s="94">
        <v>90.516999999999996</v>
      </c>
      <c r="H15" s="94" t="s">
        <v>316</v>
      </c>
      <c r="I15" s="10" t="s">
        <v>221</v>
      </c>
      <c r="J15" s="10"/>
      <c r="K15" s="10"/>
      <c r="L15" s="10"/>
    </row>
    <row r="16" spans="3:12" ht="24.75" customHeight="1" thickBot="1" x14ac:dyDescent="0.35">
      <c r="D16" s="73" t="s">
        <v>8</v>
      </c>
      <c r="E16" s="84">
        <v>7.6</v>
      </c>
      <c r="F16" s="83"/>
      <c r="G16" s="83"/>
      <c r="H16" s="83"/>
      <c r="I16" s="11"/>
      <c r="J16" s="10"/>
      <c r="K16" s="11"/>
      <c r="L16" s="10"/>
    </row>
    <row r="17" spans="4:12" ht="24" customHeight="1" thickBot="1" x14ac:dyDescent="0.35">
      <c r="D17" s="45" t="s">
        <v>10</v>
      </c>
      <c r="E17" s="85">
        <v>10</v>
      </c>
      <c r="F17" s="94">
        <v>74.587000000000003</v>
      </c>
      <c r="G17" s="94">
        <v>49.98</v>
      </c>
      <c r="H17" s="94">
        <v>23.7</v>
      </c>
      <c r="I17" s="10"/>
      <c r="J17" s="10"/>
      <c r="K17" s="10"/>
      <c r="L17" s="10"/>
    </row>
    <row r="18" spans="4:12" ht="26.25" customHeight="1" thickBot="1" x14ac:dyDescent="0.35">
      <c r="D18" s="57" t="s">
        <v>63</v>
      </c>
      <c r="E18" s="262">
        <v>18</v>
      </c>
      <c r="F18" s="83">
        <v>224.72</v>
      </c>
      <c r="G18" s="83">
        <v>42.16</v>
      </c>
      <c r="H18" s="83">
        <v>10.4</v>
      </c>
      <c r="I18" s="11"/>
      <c r="J18" s="11"/>
      <c r="K18" s="11"/>
      <c r="L18" s="11"/>
    </row>
    <row r="19" spans="4:12" ht="26.25" customHeight="1" thickBot="1" x14ac:dyDescent="0.35">
      <c r="D19" s="57" t="s">
        <v>12</v>
      </c>
      <c r="E19" s="263"/>
      <c r="F19" s="94">
        <v>140.697</v>
      </c>
      <c r="G19" s="94">
        <v>97.367000000000004</v>
      </c>
      <c r="H19" s="94">
        <v>24.04</v>
      </c>
      <c r="I19" s="10"/>
      <c r="J19" s="10"/>
      <c r="K19" s="10"/>
      <c r="L19" s="10"/>
    </row>
    <row r="20" spans="4:12" ht="24.75" customHeight="1" thickBot="1" x14ac:dyDescent="0.35">
      <c r="D20" s="78" t="s">
        <v>13</v>
      </c>
      <c r="E20" s="84">
        <v>40</v>
      </c>
      <c r="F20" s="84">
        <v>87.38</v>
      </c>
      <c r="G20" s="84">
        <v>13.308</v>
      </c>
      <c r="H20" s="84">
        <v>1</v>
      </c>
      <c r="I20" s="11"/>
      <c r="J20" s="10"/>
      <c r="K20" s="11"/>
      <c r="L20" s="10"/>
    </row>
    <row r="21" spans="4:12" ht="24" customHeight="1" thickBot="1" x14ac:dyDescent="0.35">
      <c r="D21" s="57" t="s">
        <v>15</v>
      </c>
      <c r="E21" s="82">
        <v>15</v>
      </c>
      <c r="F21" s="94">
        <v>136</v>
      </c>
      <c r="G21" s="94">
        <v>76</v>
      </c>
      <c r="H21" s="94">
        <v>16</v>
      </c>
      <c r="I21" s="10"/>
      <c r="J21" s="10"/>
      <c r="K21" s="10"/>
      <c r="L21" s="10"/>
    </row>
    <row r="22" spans="4:12" ht="25.5" customHeight="1" thickBot="1" x14ac:dyDescent="0.35">
      <c r="D22" s="57" t="s">
        <v>16</v>
      </c>
      <c r="E22" s="83">
        <v>6</v>
      </c>
      <c r="F22" s="83">
        <v>53</v>
      </c>
      <c r="G22" s="83">
        <v>51</v>
      </c>
      <c r="H22" s="83">
        <v>25</v>
      </c>
      <c r="I22" s="11"/>
      <c r="J22" s="10"/>
      <c r="K22" s="11"/>
      <c r="L22" s="10"/>
    </row>
  </sheetData>
  <mergeCells count="5">
    <mergeCell ref="G5:I5"/>
    <mergeCell ref="I9:J9"/>
    <mergeCell ref="E12:E13"/>
    <mergeCell ref="E14:E15"/>
    <mergeCell ref="E18:E19"/>
  </mergeCell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22"/>
  <sheetViews>
    <sheetView topLeftCell="A7" workbookViewId="0">
      <selection activeCell="D8" sqref="D8:N23"/>
    </sheetView>
  </sheetViews>
  <sheetFormatPr baseColWidth="10" defaultRowHeight="15" x14ac:dyDescent="0.25"/>
  <cols>
    <col min="5" max="5" width="16.7109375" customWidth="1"/>
    <col min="6" max="6" width="13.42578125" customWidth="1"/>
    <col min="7" max="7" width="13.5703125" customWidth="1"/>
    <col min="8" max="8" width="12.5703125" customWidth="1"/>
  </cols>
  <sheetData>
    <row r="2" spans="4:13" ht="23.25" x14ac:dyDescent="0.35">
      <c r="H2" s="42" t="s">
        <v>321</v>
      </c>
      <c r="I2" s="42"/>
      <c r="J2" s="42"/>
    </row>
    <row r="5" spans="4:13" ht="23.25" x14ac:dyDescent="0.35">
      <c r="H5" s="253" t="s">
        <v>320</v>
      </c>
      <c r="I5" s="253"/>
      <c r="J5" s="253"/>
    </row>
    <row r="8" spans="4:13" ht="15.75" thickBot="1" x14ac:dyDescent="0.3"/>
    <row r="9" spans="4:13" ht="94.5" thickBot="1" x14ac:dyDescent="0.3">
      <c r="D9" s="14"/>
      <c r="E9" s="16" t="s">
        <v>0</v>
      </c>
      <c r="F9" s="2" t="s">
        <v>1</v>
      </c>
      <c r="G9" s="2" t="s">
        <v>66</v>
      </c>
      <c r="H9" s="2" t="s">
        <v>64</v>
      </c>
      <c r="I9" s="31" t="s">
        <v>65</v>
      </c>
      <c r="J9" s="261" t="s">
        <v>174</v>
      </c>
      <c r="K9" s="261"/>
      <c r="L9" s="95" t="s">
        <v>175</v>
      </c>
      <c r="M9" s="95" t="s">
        <v>179</v>
      </c>
    </row>
    <row r="10" spans="4:13" ht="38.25" thickTop="1" x14ac:dyDescent="0.3">
      <c r="E10" s="28"/>
      <c r="F10" s="29"/>
      <c r="G10" s="29"/>
      <c r="H10" s="67"/>
      <c r="I10" s="68"/>
      <c r="J10" s="95" t="s">
        <v>177</v>
      </c>
      <c r="K10" s="95" t="s">
        <v>178</v>
      </c>
      <c r="L10" s="95"/>
      <c r="M10" s="34"/>
    </row>
    <row r="11" spans="4:13" ht="19.5" thickBot="1" x14ac:dyDescent="0.35">
      <c r="E11" s="96" t="s">
        <v>5</v>
      </c>
      <c r="F11" s="82">
        <v>85</v>
      </c>
      <c r="G11" s="82">
        <v>2900</v>
      </c>
      <c r="H11" s="82">
        <v>1650</v>
      </c>
      <c r="I11" s="82">
        <v>89</v>
      </c>
      <c r="J11" s="10"/>
      <c r="K11" s="10"/>
      <c r="L11" s="10"/>
      <c r="M11" s="10"/>
    </row>
    <row r="12" spans="4:13" ht="19.5" thickBot="1" x14ac:dyDescent="0.35">
      <c r="E12" s="57" t="s">
        <v>202</v>
      </c>
      <c r="F12" s="257">
        <v>80</v>
      </c>
      <c r="G12" s="83">
        <v>1621.5</v>
      </c>
      <c r="H12" s="83">
        <v>921.5</v>
      </c>
      <c r="I12" s="83">
        <f>H12/17</f>
        <v>54.205882352941174</v>
      </c>
      <c r="J12" s="11"/>
      <c r="K12" s="10"/>
      <c r="L12" s="11"/>
      <c r="M12" s="10"/>
    </row>
    <row r="13" spans="4:13" ht="19.5" thickBot="1" x14ac:dyDescent="0.35">
      <c r="E13" s="57" t="s">
        <v>197</v>
      </c>
      <c r="F13" s="258"/>
      <c r="G13" s="82"/>
      <c r="H13" s="82"/>
      <c r="I13" s="82" t="s">
        <v>317</v>
      </c>
      <c r="J13" s="82"/>
      <c r="K13" s="10"/>
      <c r="L13" s="11"/>
      <c r="M13" s="10"/>
    </row>
    <row r="14" spans="4:13" ht="19.5" thickBot="1" x14ac:dyDescent="0.35">
      <c r="E14" s="57" t="s">
        <v>7</v>
      </c>
      <c r="F14" s="257">
        <v>12</v>
      </c>
      <c r="G14" s="83">
        <v>266.68200000000002</v>
      </c>
      <c r="H14" s="83">
        <v>71.858000000000004</v>
      </c>
      <c r="I14" s="83">
        <v>22</v>
      </c>
      <c r="J14" s="11"/>
      <c r="K14" s="10"/>
      <c r="L14" s="11"/>
      <c r="M14" s="10"/>
    </row>
    <row r="15" spans="4:13" ht="19.5" thickBot="1" x14ac:dyDescent="0.35">
      <c r="E15" s="57" t="s">
        <v>205</v>
      </c>
      <c r="F15" s="258"/>
      <c r="G15" s="94">
        <v>115.512</v>
      </c>
      <c r="H15" s="94">
        <v>90.516999999999996</v>
      </c>
      <c r="I15" s="94" t="s">
        <v>316</v>
      </c>
      <c r="J15" s="10" t="s">
        <v>221</v>
      </c>
      <c r="K15" s="10"/>
      <c r="L15" s="10"/>
      <c r="M15" s="10"/>
    </row>
    <row r="16" spans="4:13" ht="19.5" thickBot="1" x14ac:dyDescent="0.35">
      <c r="E16" s="57" t="s">
        <v>8</v>
      </c>
      <c r="F16" s="84">
        <v>7.6</v>
      </c>
      <c r="G16" s="83"/>
      <c r="H16" s="83">
        <v>26.5</v>
      </c>
      <c r="I16" s="83">
        <v>16</v>
      </c>
      <c r="J16" s="11"/>
      <c r="K16" s="10"/>
      <c r="L16" s="11"/>
      <c r="M16" s="10"/>
    </row>
    <row r="17" spans="5:13" ht="19.5" thickBot="1" x14ac:dyDescent="0.35">
      <c r="E17" s="45" t="s">
        <v>10</v>
      </c>
      <c r="F17" s="85">
        <v>10</v>
      </c>
      <c r="G17" s="94">
        <v>67.569000000000003</v>
      </c>
      <c r="H17" s="94">
        <v>42.912999999999997</v>
      </c>
      <c r="I17" s="94">
        <v>20.399999999999999</v>
      </c>
      <c r="J17" s="10"/>
      <c r="K17" s="10"/>
      <c r="L17" s="10"/>
      <c r="M17" s="10"/>
    </row>
    <row r="18" spans="5:13" ht="19.5" thickBot="1" x14ac:dyDescent="0.35">
      <c r="E18" s="57" t="s">
        <v>63</v>
      </c>
      <c r="F18" s="262">
        <v>18</v>
      </c>
      <c r="G18" s="83">
        <v>295</v>
      </c>
      <c r="H18" s="83">
        <v>112</v>
      </c>
      <c r="I18" s="83">
        <v>27.88</v>
      </c>
      <c r="J18" s="11"/>
      <c r="K18" s="11"/>
      <c r="L18" s="11"/>
      <c r="M18" s="11"/>
    </row>
    <row r="19" spans="5:13" ht="19.5" thickBot="1" x14ac:dyDescent="0.35">
      <c r="E19" s="57" t="s">
        <v>12</v>
      </c>
      <c r="F19" s="263"/>
      <c r="G19" s="94">
        <v>140.697</v>
      </c>
      <c r="H19" s="94">
        <v>97.367000000000004</v>
      </c>
      <c r="I19" s="94">
        <v>24.04</v>
      </c>
      <c r="J19" s="10"/>
      <c r="K19" s="10"/>
      <c r="L19" s="10"/>
      <c r="M19" s="10"/>
    </row>
    <row r="20" spans="5:13" ht="19.5" thickBot="1" x14ac:dyDescent="0.35">
      <c r="E20" s="78" t="s">
        <v>13</v>
      </c>
      <c r="F20" s="84">
        <v>40</v>
      </c>
      <c r="G20" s="84">
        <v>92.311000000000007</v>
      </c>
      <c r="H20" s="84">
        <v>18.581</v>
      </c>
      <c r="I20" s="84">
        <v>1.5</v>
      </c>
      <c r="J20" s="11"/>
      <c r="K20" s="10"/>
      <c r="L20" s="11"/>
      <c r="M20" s="10"/>
    </row>
    <row r="21" spans="5:13" ht="19.5" thickBot="1" x14ac:dyDescent="0.35">
      <c r="E21" s="57" t="s">
        <v>15</v>
      </c>
      <c r="F21" s="82">
        <v>15</v>
      </c>
      <c r="G21" s="94">
        <v>125</v>
      </c>
      <c r="H21" s="94">
        <v>65</v>
      </c>
      <c r="I21" s="94">
        <v>13</v>
      </c>
      <c r="J21" s="10"/>
      <c r="K21" s="10"/>
      <c r="L21" s="10"/>
      <c r="M21" s="10"/>
    </row>
    <row r="22" spans="5:13" ht="19.5" thickBot="1" x14ac:dyDescent="0.35">
      <c r="E22" s="57" t="s">
        <v>16</v>
      </c>
      <c r="F22" s="83">
        <v>6</v>
      </c>
      <c r="G22" s="83">
        <v>19.2</v>
      </c>
      <c r="H22" s="83">
        <v>17.2</v>
      </c>
      <c r="I22" s="83">
        <v>8</v>
      </c>
      <c r="J22" s="11"/>
      <c r="K22" s="10"/>
      <c r="L22" s="11"/>
      <c r="M22" s="10"/>
    </row>
  </sheetData>
  <mergeCells count="5">
    <mergeCell ref="H5:J5"/>
    <mergeCell ref="J9:K9"/>
    <mergeCell ref="F12:F13"/>
    <mergeCell ref="F14:F15"/>
    <mergeCell ref="F18:F19"/>
  </mergeCell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O19" sqref="O19"/>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322</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95" t="s">
        <v>175</v>
      </c>
      <c r="M7" s="95" t="s">
        <v>179</v>
      </c>
    </row>
    <row r="8" spans="4:13" ht="38.25" thickTop="1" x14ac:dyDescent="0.3">
      <c r="E8" s="28"/>
      <c r="F8" s="29"/>
      <c r="G8" s="29"/>
      <c r="H8" s="67"/>
      <c r="I8" s="68"/>
      <c r="J8" s="95" t="s">
        <v>177</v>
      </c>
      <c r="K8" s="95" t="s">
        <v>178</v>
      </c>
      <c r="L8" s="95"/>
      <c r="M8" s="34"/>
    </row>
    <row r="9" spans="4:13" ht="25.5" customHeight="1" thickBot="1" x14ac:dyDescent="0.35">
      <c r="E9" s="96" t="s">
        <v>5</v>
      </c>
      <c r="F9" s="82">
        <v>85</v>
      </c>
      <c r="G9" s="82">
        <v>2880</v>
      </c>
      <c r="H9" s="82">
        <v>1630</v>
      </c>
      <c r="I9" s="82">
        <v>87</v>
      </c>
      <c r="J9" s="10"/>
      <c r="K9" s="10"/>
      <c r="L9" s="10"/>
      <c r="M9" s="10"/>
    </row>
    <row r="10" spans="4:13" ht="25.5" customHeight="1" thickBot="1" x14ac:dyDescent="0.35">
      <c r="E10" s="73" t="s">
        <v>202</v>
      </c>
      <c r="F10" s="257">
        <v>80</v>
      </c>
      <c r="G10" s="83">
        <v>1621.5</v>
      </c>
      <c r="H10" s="83">
        <v>921.5</v>
      </c>
      <c r="I10" s="83">
        <f>H10/17</f>
        <v>54.205882352941174</v>
      </c>
      <c r="J10" s="11"/>
      <c r="K10" s="10"/>
      <c r="L10" s="11"/>
      <c r="M10" s="10"/>
    </row>
    <row r="11" spans="4:13" ht="24.75" customHeight="1" thickBot="1" x14ac:dyDescent="0.35">
      <c r="E11" s="57" t="s">
        <v>197</v>
      </c>
      <c r="F11" s="258"/>
      <c r="G11" s="82"/>
      <c r="H11" s="82"/>
      <c r="I11" s="82" t="s">
        <v>317</v>
      </c>
      <c r="J11" s="82"/>
      <c r="K11" s="10"/>
      <c r="L11" s="11"/>
      <c r="M11" s="10"/>
    </row>
    <row r="12" spans="4:13" ht="24" customHeight="1" thickBot="1" x14ac:dyDescent="0.35">
      <c r="E12" s="57" t="s">
        <v>7</v>
      </c>
      <c r="F12" s="257">
        <v>12</v>
      </c>
      <c r="G12" s="83">
        <v>266.68200000000002</v>
      </c>
      <c r="H12" s="83">
        <v>71.858000000000004</v>
      </c>
      <c r="I12" s="83">
        <v>22</v>
      </c>
      <c r="J12" s="11"/>
      <c r="K12" s="10"/>
      <c r="L12" s="11"/>
      <c r="M12" s="10"/>
    </row>
    <row r="13" spans="4:13" ht="24" customHeight="1" thickBot="1" x14ac:dyDescent="0.35">
      <c r="E13" s="57" t="s">
        <v>205</v>
      </c>
      <c r="F13" s="258"/>
      <c r="G13" s="94">
        <v>115.512</v>
      </c>
      <c r="H13" s="94">
        <v>90.516999999999996</v>
      </c>
      <c r="I13" s="94" t="s">
        <v>316</v>
      </c>
      <c r="J13" s="10" t="s">
        <v>221</v>
      </c>
      <c r="K13" s="10"/>
      <c r="L13" s="10"/>
      <c r="M13" s="10"/>
    </row>
    <row r="14" spans="4:13" ht="24" customHeight="1" thickBot="1" x14ac:dyDescent="0.35">
      <c r="E14" s="57" t="s">
        <v>8</v>
      </c>
      <c r="F14" s="84">
        <v>7.6</v>
      </c>
      <c r="G14" s="83"/>
      <c r="H14" s="83">
        <v>20.178000000000001</v>
      </c>
      <c r="I14" s="83">
        <v>10</v>
      </c>
      <c r="J14" s="11"/>
      <c r="K14" s="10"/>
      <c r="L14" s="11"/>
      <c r="M14" s="10"/>
    </row>
    <row r="15" spans="4:13" ht="24.75" customHeight="1" thickBot="1" x14ac:dyDescent="0.35">
      <c r="E15" s="45" t="s">
        <v>10</v>
      </c>
      <c r="F15" s="85">
        <v>10</v>
      </c>
      <c r="G15" s="94">
        <v>79.724000000000004</v>
      </c>
      <c r="H15" s="94">
        <v>55.68</v>
      </c>
      <c r="I15" s="94">
        <v>26</v>
      </c>
      <c r="J15" s="10"/>
      <c r="K15" s="10"/>
      <c r="L15" s="10"/>
      <c r="M15" s="10"/>
    </row>
    <row r="16" spans="4:13" ht="22.5" customHeight="1" thickBot="1" x14ac:dyDescent="0.35">
      <c r="E16" s="57" t="s">
        <v>63</v>
      </c>
      <c r="F16" s="262">
        <v>18</v>
      </c>
      <c r="G16" s="83">
        <v>278.38799999999998</v>
      </c>
      <c r="H16" s="83">
        <v>95.828000000000003</v>
      </c>
      <c r="I16" s="83">
        <v>23.66</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100.32</v>
      </c>
      <c r="H18" s="84">
        <v>26.59</v>
      </c>
      <c r="I18" s="84">
        <v>2.13</v>
      </c>
      <c r="J18" s="11"/>
      <c r="K18" s="10"/>
      <c r="L18" s="11"/>
      <c r="M18" s="10"/>
    </row>
    <row r="19" spans="5:13" ht="24.75" customHeight="1" thickBot="1" x14ac:dyDescent="0.35">
      <c r="E19" s="57" t="s">
        <v>15</v>
      </c>
      <c r="F19" s="82">
        <v>15</v>
      </c>
      <c r="G19" s="94">
        <v>148</v>
      </c>
      <c r="H19" s="94">
        <v>88</v>
      </c>
      <c r="I19" s="94">
        <v>18</v>
      </c>
      <c r="J19" s="10"/>
      <c r="K19" s="10"/>
      <c r="L19" s="10"/>
      <c r="M19" s="10"/>
    </row>
    <row r="20" spans="5:13" ht="24.75" customHeight="1" thickBot="1" x14ac:dyDescent="0.35">
      <c r="E20" s="73" t="s">
        <v>16</v>
      </c>
      <c r="F20" s="83">
        <v>6</v>
      </c>
      <c r="G20" s="83">
        <v>44.9</v>
      </c>
      <c r="H20" s="83">
        <v>42.9</v>
      </c>
      <c r="I20" s="83">
        <v>21</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activeCell="G19" sqref="G19"/>
    </sheetView>
  </sheetViews>
  <sheetFormatPr baseColWidth="10" defaultRowHeight="15" x14ac:dyDescent="0.25"/>
  <cols>
    <col min="4" max="4" width="15.5703125" customWidth="1"/>
    <col min="5" max="5" width="14.85546875" customWidth="1"/>
    <col min="6" max="6" width="14.5703125" customWidth="1"/>
    <col min="7" max="7" width="18.42578125" customWidth="1"/>
    <col min="8" max="8" width="18.85546875" customWidth="1"/>
  </cols>
  <sheetData>
    <row r="5" spans="4:8" ht="23.25" x14ac:dyDescent="0.35">
      <c r="E5" s="250" t="s">
        <v>68</v>
      </c>
      <c r="F5" s="250"/>
      <c r="G5" s="250"/>
    </row>
    <row r="6" spans="4:8" x14ac:dyDescent="0.25">
      <c r="D6" s="15"/>
      <c r="E6" s="15"/>
      <c r="F6" s="15"/>
      <c r="G6" s="15"/>
      <c r="H6" s="15"/>
    </row>
    <row r="7" spans="4:8" ht="23.25" x14ac:dyDescent="0.35">
      <c r="E7" s="253" t="s">
        <v>38</v>
      </c>
      <c r="F7" s="253"/>
      <c r="G7" s="253"/>
    </row>
    <row r="8" spans="4:8" ht="15.75" thickBot="1" x14ac:dyDescent="0.3"/>
    <row r="9" spans="4:8" ht="60" thickBot="1" x14ac:dyDescent="0.3">
      <c r="D9" s="16" t="s">
        <v>0</v>
      </c>
      <c r="E9" s="2" t="s">
        <v>1</v>
      </c>
      <c r="F9" s="2" t="s">
        <v>66</v>
      </c>
      <c r="G9" s="2" t="s">
        <v>64</v>
      </c>
      <c r="H9" s="2" t="s">
        <v>65</v>
      </c>
    </row>
    <row r="10" spans="4:8" ht="20.25" thickTop="1" thickBot="1" x14ac:dyDescent="0.3">
      <c r="D10" s="3" t="s">
        <v>5</v>
      </c>
      <c r="E10" s="10">
        <v>80</v>
      </c>
      <c r="F10" s="10"/>
      <c r="G10" s="10">
        <v>96</v>
      </c>
      <c r="H10" s="10">
        <v>12</v>
      </c>
    </row>
    <row r="11" spans="4:8" ht="19.5" thickBot="1" x14ac:dyDescent="0.3">
      <c r="D11" s="4" t="s">
        <v>6</v>
      </c>
      <c r="E11" s="11">
        <v>80</v>
      </c>
      <c r="F11" s="11">
        <v>1400</v>
      </c>
      <c r="G11" s="12">
        <v>900</v>
      </c>
      <c r="H11" s="11">
        <v>52</v>
      </c>
    </row>
    <row r="12" spans="4:8" ht="19.5" thickBot="1" x14ac:dyDescent="0.3">
      <c r="D12" s="3" t="s">
        <v>7</v>
      </c>
      <c r="E12" s="10">
        <v>12</v>
      </c>
      <c r="F12" s="10" t="s">
        <v>9</v>
      </c>
      <c r="G12" s="10">
        <v>0</v>
      </c>
      <c r="H12" s="10">
        <v>0</v>
      </c>
    </row>
    <row r="13" spans="4:8" ht="19.5" thickBot="1" x14ac:dyDescent="0.3">
      <c r="D13" s="4" t="s">
        <v>8</v>
      </c>
      <c r="E13" s="11" t="s">
        <v>44</v>
      </c>
      <c r="F13" s="11" t="s">
        <v>9</v>
      </c>
      <c r="G13" s="13">
        <v>111</v>
      </c>
      <c r="H13" s="11">
        <v>73</v>
      </c>
    </row>
    <row r="14" spans="4:8" ht="19.5" thickBot="1" x14ac:dyDescent="0.3">
      <c r="D14" s="3" t="s">
        <v>10</v>
      </c>
      <c r="E14" s="10" t="s">
        <v>45</v>
      </c>
      <c r="F14" s="10">
        <v>134.321</v>
      </c>
      <c r="G14" s="10">
        <v>122.961</v>
      </c>
      <c r="H14" s="10">
        <v>68.31</v>
      </c>
    </row>
    <row r="15" spans="4:8" ht="19.5" thickBot="1" x14ac:dyDescent="0.3">
      <c r="D15" s="4" t="s">
        <v>63</v>
      </c>
      <c r="E15" s="255">
        <v>6</v>
      </c>
      <c r="F15" s="11">
        <v>292.05</v>
      </c>
      <c r="G15" s="11">
        <v>17.05</v>
      </c>
      <c r="H15" s="11">
        <v>12</v>
      </c>
    </row>
    <row r="16" spans="4:8" ht="19.5" thickBot="1" x14ac:dyDescent="0.3">
      <c r="D16" s="3" t="s">
        <v>12</v>
      </c>
      <c r="E16" s="256"/>
      <c r="F16" s="10" t="s">
        <v>52</v>
      </c>
      <c r="G16" s="10" t="s">
        <v>53</v>
      </c>
      <c r="H16" s="10">
        <v>56.53</v>
      </c>
    </row>
    <row r="17" spans="4:8" ht="19.5" thickBot="1" x14ac:dyDescent="0.3">
      <c r="D17" s="4" t="s">
        <v>13</v>
      </c>
      <c r="E17" s="11">
        <v>40</v>
      </c>
      <c r="F17" s="11">
        <v>159.85400000000001</v>
      </c>
      <c r="G17" s="11">
        <v>84.853999999999999</v>
      </c>
      <c r="H17" s="11">
        <v>7.04</v>
      </c>
    </row>
    <row r="18" spans="4:8" ht="19.5" thickBot="1" x14ac:dyDescent="0.3">
      <c r="D18" s="3" t="s">
        <v>15</v>
      </c>
      <c r="E18" s="10">
        <v>17</v>
      </c>
      <c r="F18" s="10">
        <v>37.649000000000001</v>
      </c>
      <c r="G18" s="10">
        <v>23.764900000000001</v>
      </c>
      <c r="H18" s="10">
        <v>50</v>
      </c>
    </row>
    <row r="19" spans="4:8" ht="19.5" thickBot="1" x14ac:dyDescent="0.3">
      <c r="D19" s="4" t="s">
        <v>16</v>
      </c>
      <c r="E19" s="11">
        <v>3</v>
      </c>
      <c r="F19" s="11" t="s">
        <v>9</v>
      </c>
      <c r="G19" s="11">
        <v>62.22</v>
      </c>
      <c r="H19" s="11"/>
    </row>
  </sheetData>
  <mergeCells count="3">
    <mergeCell ref="E5:G5"/>
    <mergeCell ref="E7:G7"/>
    <mergeCell ref="E15:E16"/>
  </mergeCell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workbookViewId="0">
      <selection activeCell="G1" sqref="G1"/>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323</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97" t="s">
        <v>175</v>
      </c>
      <c r="M7" s="97" t="s">
        <v>179</v>
      </c>
    </row>
    <row r="8" spans="4:13" ht="38.25" thickTop="1" x14ac:dyDescent="0.3">
      <c r="E8" s="28"/>
      <c r="F8" s="29"/>
      <c r="G8" s="29"/>
      <c r="H8" s="67"/>
      <c r="I8" s="68"/>
      <c r="J8" s="97" t="s">
        <v>177</v>
      </c>
      <c r="K8" s="97" t="s">
        <v>178</v>
      </c>
      <c r="L8" s="97"/>
      <c r="M8" s="34"/>
    </row>
    <row r="9" spans="4:13" ht="25.5" customHeight="1" thickBot="1" x14ac:dyDescent="0.35">
      <c r="E9" s="96" t="s">
        <v>5</v>
      </c>
      <c r="F9" s="82">
        <v>85</v>
      </c>
      <c r="G9" s="82">
        <v>2880</v>
      </c>
      <c r="H9" s="82">
        <v>1630</v>
      </c>
      <c r="I9" s="82">
        <v>87</v>
      </c>
      <c r="J9" s="10"/>
      <c r="K9" s="10"/>
      <c r="L9" s="10"/>
      <c r="M9" s="10"/>
    </row>
    <row r="10" spans="4:13" ht="25.5" customHeight="1" thickBot="1" x14ac:dyDescent="0.35">
      <c r="E10" s="73" t="s">
        <v>202</v>
      </c>
      <c r="F10" s="257">
        <v>80</v>
      </c>
      <c r="G10" s="83">
        <v>1491</v>
      </c>
      <c r="H10" s="83">
        <v>791</v>
      </c>
      <c r="I10" s="83">
        <f>791/17</f>
        <v>46.529411764705884</v>
      </c>
      <c r="J10" s="11"/>
      <c r="K10" s="10"/>
      <c r="L10" s="11"/>
      <c r="M10" s="10"/>
    </row>
    <row r="11" spans="4:13" ht="24.75" customHeight="1" thickBot="1" x14ac:dyDescent="0.35">
      <c r="E11" s="57" t="s">
        <v>197</v>
      </c>
      <c r="F11" s="258"/>
      <c r="G11" s="82"/>
      <c r="H11" s="82"/>
      <c r="I11" s="82"/>
      <c r="J11" s="82"/>
      <c r="K11" s="10"/>
      <c r="L11" s="11"/>
      <c r="M11" s="10"/>
    </row>
    <row r="12" spans="4:13" ht="24" customHeight="1" thickBot="1" x14ac:dyDescent="0.35">
      <c r="E12" s="57" t="s">
        <v>7</v>
      </c>
      <c r="F12" s="257">
        <v>12</v>
      </c>
      <c r="G12" s="83">
        <v>266.68200000000002</v>
      </c>
      <c r="H12" s="83">
        <v>71.858000000000004</v>
      </c>
      <c r="I12" s="83">
        <v>22</v>
      </c>
      <c r="J12" s="11"/>
      <c r="K12" s="10"/>
      <c r="L12" s="11"/>
      <c r="M12" s="10"/>
    </row>
    <row r="13" spans="4:13" ht="24" customHeight="1" thickBot="1" x14ac:dyDescent="0.35">
      <c r="E13" s="57" t="s">
        <v>205</v>
      </c>
      <c r="F13" s="258"/>
      <c r="G13" s="94">
        <v>115.512</v>
      </c>
      <c r="H13" s="94">
        <v>90.516999999999996</v>
      </c>
      <c r="I13" s="94" t="s">
        <v>316</v>
      </c>
      <c r="J13" s="10" t="s">
        <v>221</v>
      </c>
      <c r="K13" s="10"/>
      <c r="L13" s="10"/>
      <c r="M13" s="10"/>
    </row>
    <row r="14" spans="4:13" ht="24" customHeight="1" thickBot="1" x14ac:dyDescent="0.35">
      <c r="E14" s="57" t="s">
        <v>8</v>
      </c>
      <c r="F14" s="84">
        <v>7.6</v>
      </c>
      <c r="G14" s="83">
        <v>33</v>
      </c>
      <c r="H14" s="83">
        <v>15</v>
      </c>
      <c r="I14" s="83">
        <v>8</v>
      </c>
      <c r="J14" s="11"/>
      <c r="K14" s="10"/>
      <c r="L14" s="11"/>
      <c r="M14" s="10"/>
    </row>
    <row r="15" spans="4:13" ht="24.75" customHeight="1" thickBot="1" x14ac:dyDescent="0.35">
      <c r="E15" s="45" t="s">
        <v>10</v>
      </c>
      <c r="F15" s="85">
        <v>10</v>
      </c>
      <c r="G15" s="94">
        <v>75.728999999999999</v>
      </c>
      <c r="H15" s="94">
        <v>51.073</v>
      </c>
      <c r="I15" s="94">
        <v>24.3</v>
      </c>
      <c r="J15" s="10"/>
      <c r="K15" s="10"/>
      <c r="L15" s="10"/>
      <c r="M15" s="10"/>
    </row>
    <row r="16" spans="4:13" ht="22.5" customHeight="1" thickBot="1" x14ac:dyDescent="0.35">
      <c r="E16" s="57" t="s">
        <v>63</v>
      </c>
      <c r="F16" s="262">
        <v>18</v>
      </c>
      <c r="G16" s="83">
        <v>271.89999999999998</v>
      </c>
      <c r="H16" s="83">
        <v>89.4</v>
      </c>
      <c r="I16" s="83">
        <v>22</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100.32</v>
      </c>
      <c r="H18" s="84">
        <v>26.59</v>
      </c>
      <c r="I18" s="84">
        <v>2.13</v>
      </c>
      <c r="J18" s="11"/>
      <c r="K18" s="10"/>
      <c r="L18" s="11"/>
      <c r="M18" s="10"/>
    </row>
    <row r="19" spans="5:13" ht="24.75" customHeight="1" thickBot="1" x14ac:dyDescent="0.35">
      <c r="E19" s="57" t="s">
        <v>15</v>
      </c>
      <c r="F19" s="82">
        <v>15</v>
      </c>
      <c r="G19" s="94">
        <v>147</v>
      </c>
      <c r="H19" s="94">
        <v>87</v>
      </c>
      <c r="I19" s="94">
        <v>18</v>
      </c>
      <c r="J19" s="10"/>
      <c r="K19" s="10"/>
      <c r="L19" s="10"/>
      <c r="M19" s="10"/>
    </row>
    <row r="20" spans="5:13" ht="24.75" customHeight="1" thickBot="1" x14ac:dyDescent="0.35">
      <c r="E20" s="73" t="s">
        <v>16</v>
      </c>
      <c r="F20" s="83">
        <v>6</v>
      </c>
      <c r="G20" s="83">
        <v>38.200000000000003</v>
      </c>
      <c r="H20" s="83">
        <v>36.200000000000003</v>
      </c>
      <c r="I20" s="83">
        <v>18</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4" workbookViewId="0">
      <selection activeCell="I23" sqref="I23"/>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324</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97" t="s">
        <v>175</v>
      </c>
      <c r="M7" s="97" t="s">
        <v>179</v>
      </c>
    </row>
    <row r="8" spans="4:13" ht="38.25" thickTop="1" x14ac:dyDescent="0.3">
      <c r="E8" s="28"/>
      <c r="F8" s="29"/>
      <c r="G8" s="29"/>
      <c r="H8" s="67"/>
      <c r="I8" s="68"/>
      <c r="J8" s="97" t="s">
        <v>177</v>
      </c>
      <c r="K8" s="97" t="s">
        <v>178</v>
      </c>
      <c r="L8" s="97"/>
      <c r="M8" s="34"/>
    </row>
    <row r="9" spans="4:13" ht="25.5" customHeight="1" thickBot="1" x14ac:dyDescent="0.35">
      <c r="E9" s="96" t="s">
        <v>5</v>
      </c>
      <c r="F9" s="82">
        <v>85</v>
      </c>
      <c r="G9" s="82"/>
      <c r="H9" s="82">
        <v>1640</v>
      </c>
      <c r="I9" s="82">
        <v>88</v>
      </c>
      <c r="J9" s="10"/>
      <c r="K9" s="10"/>
      <c r="L9" s="10"/>
      <c r="M9" s="10"/>
    </row>
    <row r="10" spans="4:13" ht="25.5" customHeight="1" thickBot="1" x14ac:dyDescent="0.35">
      <c r="E10" s="73" t="s">
        <v>202</v>
      </c>
      <c r="F10" s="257">
        <v>80</v>
      </c>
      <c r="G10" s="83">
        <v>1890.376</v>
      </c>
      <c r="H10" s="83">
        <v>1190.376</v>
      </c>
      <c r="I10" s="83">
        <v>70.02211764705882</v>
      </c>
      <c r="J10" s="11"/>
      <c r="K10" s="10"/>
      <c r="L10" s="11"/>
      <c r="M10" s="10"/>
    </row>
    <row r="11" spans="4:13" ht="24.75" customHeight="1" thickBot="1" x14ac:dyDescent="0.35">
      <c r="E11" s="57" t="s">
        <v>197</v>
      </c>
      <c r="F11" s="258"/>
      <c r="G11" s="82"/>
      <c r="H11" s="82"/>
      <c r="I11" s="82"/>
      <c r="J11" s="82"/>
      <c r="K11" s="10"/>
      <c r="L11" s="11"/>
      <c r="M11" s="10"/>
    </row>
    <row r="12" spans="4:13" ht="24" customHeight="1" thickBot="1" x14ac:dyDescent="0.35">
      <c r="E12" s="57" t="s">
        <v>7</v>
      </c>
      <c r="F12" s="257">
        <v>12</v>
      </c>
      <c r="G12" s="83">
        <v>266.68200000000002</v>
      </c>
      <c r="H12" s="83">
        <v>71.858000000000004</v>
      </c>
      <c r="I12" s="83">
        <v>22</v>
      </c>
      <c r="J12" s="11"/>
      <c r="K12" s="10"/>
      <c r="L12" s="11"/>
      <c r="M12" s="10"/>
    </row>
    <row r="13" spans="4:13" ht="24" customHeight="1" thickBot="1" x14ac:dyDescent="0.35">
      <c r="E13" s="57" t="s">
        <v>205</v>
      </c>
      <c r="F13" s="258"/>
      <c r="G13" s="94">
        <v>115.512</v>
      </c>
      <c r="H13" s="94">
        <v>90.516999999999996</v>
      </c>
      <c r="I13" s="94" t="s">
        <v>316</v>
      </c>
      <c r="J13" s="10" t="s">
        <v>221</v>
      </c>
      <c r="K13" s="10"/>
      <c r="L13" s="10"/>
      <c r="M13" s="10"/>
    </row>
    <row r="14" spans="4:13" ht="24" customHeight="1" thickBot="1" x14ac:dyDescent="0.35">
      <c r="E14" s="57" t="s">
        <v>8</v>
      </c>
      <c r="F14" s="84">
        <v>7.6</v>
      </c>
      <c r="G14" s="83">
        <v>29</v>
      </c>
      <c r="H14" s="83">
        <v>12</v>
      </c>
      <c r="I14" s="83">
        <v>6</v>
      </c>
      <c r="J14" s="11"/>
      <c r="K14" s="10"/>
      <c r="L14" s="11"/>
      <c r="M14" s="10"/>
    </row>
    <row r="15" spans="4:13" ht="24.75" customHeight="1" thickBot="1" x14ac:dyDescent="0.35">
      <c r="E15" s="45" t="s">
        <v>10</v>
      </c>
      <c r="F15" s="85">
        <v>7.6</v>
      </c>
      <c r="G15" s="94">
        <v>75.728999999999999</v>
      </c>
      <c r="H15" s="94">
        <v>51.073</v>
      </c>
      <c r="I15" s="94">
        <v>24.3</v>
      </c>
      <c r="J15" s="10"/>
      <c r="K15" s="10"/>
      <c r="L15" s="10"/>
      <c r="M15" s="10"/>
    </row>
    <row r="16" spans="4:13" ht="22.5" customHeight="1" thickBot="1" x14ac:dyDescent="0.35">
      <c r="E16" s="57" t="s">
        <v>63</v>
      </c>
      <c r="F16" s="262">
        <v>18</v>
      </c>
      <c r="G16" s="83">
        <v>259.04899999999998</v>
      </c>
      <c r="H16" s="83">
        <v>76.489000000000004</v>
      </c>
      <c r="I16" s="83" t="s">
        <v>326</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97.6</v>
      </c>
      <c r="H18" s="84">
        <v>23.9</v>
      </c>
      <c r="I18" s="84" t="s">
        <v>325</v>
      </c>
      <c r="J18" s="11"/>
      <c r="K18" s="10"/>
      <c r="L18" s="11"/>
      <c r="M18" s="10"/>
    </row>
    <row r="19" spans="5:13" ht="24.75" customHeight="1" thickBot="1" x14ac:dyDescent="0.35">
      <c r="E19" s="57" t="s">
        <v>15</v>
      </c>
      <c r="F19" s="82">
        <v>15</v>
      </c>
      <c r="G19" s="94">
        <v>140</v>
      </c>
      <c r="H19" s="94">
        <v>80</v>
      </c>
      <c r="I19" s="94">
        <v>16</v>
      </c>
      <c r="J19" s="10"/>
      <c r="K19" s="10"/>
      <c r="L19" s="10"/>
      <c r="M19" s="10"/>
    </row>
    <row r="20" spans="5:13" ht="24.75" customHeight="1" thickBot="1" x14ac:dyDescent="0.35">
      <c r="E20" s="73" t="s">
        <v>16</v>
      </c>
      <c r="F20" s="83">
        <v>6</v>
      </c>
      <c r="G20" s="83">
        <v>36.200000000000003</v>
      </c>
      <c r="H20" s="83">
        <v>34.200000000000003</v>
      </c>
      <c r="I20" s="83">
        <v>18</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7" sqref="G17:I17"/>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324</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98" t="s">
        <v>175</v>
      </c>
      <c r="M7" s="98" t="s">
        <v>179</v>
      </c>
    </row>
    <row r="8" spans="4:13" ht="38.25" thickTop="1" x14ac:dyDescent="0.3">
      <c r="E8" s="28"/>
      <c r="F8" s="29"/>
      <c r="G8" s="29"/>
      <c r="H8" s="67"/>
      <c r="I8" s="68"/>
      <c r="J8" s="98" t="s">
        <v>177</v>
      </c>
      <c r="K8" s="98" t="s">
        <v>178</v>
      </c>
      <c r="L8" s="98"/>
      <c r="M8" s="34"/>
    </row>
    <row r="9" spans="4:13" ht="25.5" customHeight="1" thickBot="1" x14ac:dyDescent="0.35">
      <c r="E9" s="96" t="s">
        <v>5</v>
      </c>
      <c r="F9" s="82">
        <v>85</v>
      </c>
      <c r="G9" s="82">
        <v>3000</v>
      </c>
      <c r="H9" s="82">
        <v>1750</v>
      </c>
      <c r="I9" s="82">
        <v>94</v>
      </c>
      <c r="J9" s="10"/>
      <c r="K9" s="10"/>
      <c r="L9" s="10"/>
      <c r="M9" s="10"/>
    </row>
    <row r="10" spans="4:13" ht="25.5" customHeight="1" thickBot="1" x14ac:dyDescent="0.35">
      <c r="E10" s="73" t="s">
        <v>202</v>
      </c>
      <c r="F10" s="257">
        <v>80</v>
      </c>
      <c r="G10" s="83">
        <v>1794.277</v>
      </c>
      <c r="H10" s="83">
        <v>1094.277</v>
      </c>
      <c r="I10" s="83">
        <v>64</v>
      </c>
      <c r="J10" s="11"/>
      <c r="K10" s="10"/>
      <c r="L10" s="11"/>
      <c r="M10" s="10"/>
    </row>
    <row r="11" spans="4:13" ht="24.75" customHeight="1" thickBot="1" x14ac:dyDescent="0.35">
      <c r="E11" s="57" t="s">
        <v>197</v>
      </c>
      <c r="F11" s="258"/>
      <c r="G11" s="82"/>
      <c r="H11" s="82"/>
      <c r="I11" s="82"/>
      <c r="J11" s="82"/>
      <c r="K11" s="10"/>
      <c r="L11" s="11"/>
      <c r="M11" s="10"/>
    </row>
    <row r="12" spans="4:13" ht="24" customHeight="1" thickBot="1" x14ac:dyDescent="0.35">
      <c r="E12" s="57" t="s">
        <v>7</v>
      </c>
      <c r="F12" s="257">
        <v>12</v>
      </c>
      <c r="G12" s="83">
        <v>266.68200000000002</v>
      </c>
      <c r="H12" s="83">
        <v>71.858000000000004</v>
      </c>
      <c r="I12" s="83">
        <v>22</v>
      </c>
      <c r="J12" s="11"/>
      <c r="K12" s="10"/>
      <c r="L12" s="11"/>
      <c r="M12" s="10"/>
    </row>
    <row r="13" spans="4:13" ht="24" customHeight="1" thickBot="1" x14ac:dyDescent="0.35">
      <c r="E13" s="57" t="s">
        <v>205</v>
      </c>
      <c r="F13" s="258"/>
      <c r="G13" s="94">
        <v>115.512</v>
      </c>
      <c r="H13" s="94">
        <v>90.516999999999996</v>
      </c>
      <c r="I13" s="94" t="s">
        <v>316</v>
      </c>
      <c r="J13" s="10" t="s">
        <v>221</v>
      </c>
      <c r="K13" s="10"/>
      <c r="L13" s="10"/>
      <c r="M13" s="10"/>
    </row>
    <row r="14" spans="4:13" ht="24" customHeight="1" thickBot="1" x14ac:dyDescent="0.35">
      <c r="E14" s="57" t="s">
        <v>8</v>
      </c>
      <c r="F14" s="84">
        <v>7.6</v>
      </c>
      <c r="G14" s="83"/>
      <c r="H14" s="83"/>
      <c r="I14" s="83"/>
      <c r="J14" s="11"/>
      <c r="K14" s="10"/>
      <c r="L14" s="11"/>
      <c r="M14" s="10"/>
    </row>
    <row r="15" spans="4:13" ht="24.75" customHeight="1" thickBot="1" x14ac:dyDescent="0.35">
      <c r="E15" s="45" t="s">
        <v>10</v>
      </c>
      <c r="F15" s="85">
        <v>7.6</v>
      </c>
      <c r="G15" s="94">
        <v>72.926000000000002</v>
      </c>
      <c r="H15" s="94">
        <v>48.262</v>
      </c>
      <c r="I15" s="94">
        <v>23</v>
      </c>
      <c r="J15" s="10"/>
      <c r="K15" s="10"/>
      <c r="L15" s="10"/>
      <c r="M15" s="10"/>
    </row>
    <row r="16" spans="4:13" ht="22.5" customHeight="1" thickBot="1" x14ac:dyDescent="0.35">
      <c r="E16" s="57" t="s">
        <v>63</v>
      </c>
      <c r="F16" s="262">
        <v>18</v>
      </c>
      <c r="G16" s="83">
        <v>245.78299999999999</v>
      </c>
      <c r="H16" s="83">
        <v>63.222999999999999</v>
      </c>
      <c r="I16" s="83">
        <v>15.61</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89770</v>
      </c>
      <c r="H18" s="84">
        <v>15.78</v>
      </c>
      <c r="I18" s="84" t="s">
        <v>327</v>
      </c>
      <c r="J18" s="11"/>
      <c r="K18" s="10"/>
      <c r="L18" s="11"/>
      <c r="M18" s="10"/>
    </row>
    <row r="19" spans="5:13" ht="24.75" customHeight="1" thickBot="1" x14ac:dyDescent="0.35">
      <c r="E19" s="57" t="s">
        <v>15</v>
      </c>
      <c r="F19" s="82">
        <v>15</v>
      </c>
      <c r="G19" s="94">
        <v>132</v>
      </c>
      <c r="H19" s="94">
        <v>72</v>
      </c>
      <c r="I19" s="94">
        <v>15</v>
      </c>
      <c r="J19" s="10"/>
      <c r="K19" s="10"/>
      <c r="L19" s="10"/>
      <c r="M19" s="10"/>
    </row>
    <row r="20" spans="5:13" ht="24.75" customHeight="1" thickBot="1" x14ac:dyDescent="0.35">
      <c r="E20" s="73" t="s">
        <v>16</v>
      </c>
      <c r="F20" s="83">
        <v>6</v>
      </c>
      <c r="G20" s="83">
        <v>34857</v>
      </c>
      <c r="H20" s="83">
        <v>32857</v>
      </c>
      <c r="I20" s="83">
        <v>16</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7" sqref="G17:I17"/>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324</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98" t="s">
        <v>175</v>
      </c>
      <c r="M7" s="98" t="s">
        <v>179</v>
      </c>
    </row>
    <row r="8" spans="4:13" ht="38.25" thickTop="1" x14ac:dyDescent="0.3">
      <c r="E8" s="28"/>
      <c r="F8" s="29"/>
      <c r="G8" s="29"/>
      <c r="H8" s="67"/>
      <c r="I8" s="68"/>
      <c r="J8" s="98" t="s">
        <v>177</v>
      </c>
      <c r="K8" s="98" t="s">
        <v>178</v>
      </c>
      <c r="L8" s="98"/>
      <c r="M8" s="34"/>
    </row>
    <row r="9" spans="4:13" ht="25.5" customHeight="1" thickBot="1" x14ac:dyDescent="0.35">
      <c r="E9" s="96" t="s">
        <v>5</v>
      </c>
      <c r="F9" s="82">
        <v>85</v>
      </c>
      <c r="G9" s="82">
        <v>3230</v>
      </c>
      <c r="H9" s="82">
        <v>1980</v>
      </c>
      <c r="I9" s="82">
        <v>106</v>
      </c>
      <c r="J9" s="10"/>
      <c r="K9" s="10"/>
      <c r="L9" s="10"/>
      <c r="M9" s="10"/>
    </row>
    <row r="10" spans="4:13" ht="25.5" customHeight="1" thickBot="1" x14ac:dyDescent="0.35">
      <c r="E10" s="73" t="s">
        <v>202</v>
      </c>
      <c r="F10" s="257">
        <v>80</v>
      </c>
      <c r="G10" s="82">
        <v>1672.981</v>
      </c>
      <c r="H10" s="82">
        <v>972.98099999999999</v>
      </c>
      <c r="I10" s="82">
        <v>57</v>
      </c>
      <c r="J10" s="11"/>
      <c r="K10" s="10"/>
      <c r="L10" s="11"/>
      <c r="M10" s="10"/>
    </row>
    <row r="11" spans="4:13" ht="24.75" customHeight="1" thickBot="1" x14ac:dyDescent="0.35">
      <c r="E11" s="57" t="s">
        <v>197</v>
      </c>
      <c r="F11" s="258"/>
      <c r="G11" s="82"/>
      <c r="H11" s="82"/>
      <c r="I11" s="82"/>
      <c r="J11" s="82"/>
      <c r="K11" s="10"/>
      <c r="L11" s="11"/>
      <c r="M11" s="10"/>
    </row>
    <row r="12" spans="4:13" ht="24" customHeight="1" thickBot="1" x14ac:dyDescent="0.35">
      <c r="E12" s="57" t="s">
        <v>7</v>
      </c>
      <c r="F12" s="257">
        <v>12</v>
      </c>
      <c r="G12" s="83">
        <v>248.36199999999999</v>
      </c>
      <c r="H12" s="83">
        <v>53.338000000000001</v>
      </c>
      <c r="I12" s="83">
        <v>17</v>
      </c>
      <c r="J12" s="11"/>
      <c r="K12" s="10"/>
      <c r="L12" s="11"/>
      <c r="M12" s="10"/>
    </row>
    <row r="13" spans="4:13" ht="24" customHeight="1" thickBot="1" x14ac:dyDescent="0.35">
      <c r="E13" s="57" t="s">
        <v>205</v>
      </c>
      <c r="F13" s="258"/>
      <c r="G13" s="94">
        <v>115.06399999999999</v>
      </c>
      <c r="H13" s="94">
        <v>90.063999999999993</v>
      </c>
      <c r="I13" s="94" t="s">
        <v>328</v>
      </c>
      <c r="J13" s="10" t="s">
        <v>221</v>
      </c>
      <c r="K13" s="10"/>
      <c r="L13" s="10"/>
      <c r="M13" s="10"/>
    </row>
    <row r="14" spans="4:13" ht="24" customHeight="1" thickBot="1" x14ac:dyDescent="0.35">
      <c r="E14" s="57" t="s">
        <v>8</v>
      </c>
      <c r="F14" s="84">
        <v>7.6</v>
      </c>
      <c r="G14" s="83">
        <v>14.670999999999999</v>
      </c>
      <c r="H14" s="83">
        <v>0</v>
      </c>
      <c r="I14" s="83">
        <v>0</v>
      </c>
      <c r="J14" s="11"/>
      <c r="K14" s="10"/>
      <c r="L14" s="11"/>
      <c r="M14" s="10"/>
    </row>
    <row r="15" spans="4:13" ht="24.75" customHeight="1" thickBot="1" x14ac:dyDescent="0.35">
      <c r="E15" s="45" t="s">
        <v>10</v>
      </c>
      <c r="F15" s="85">
        <v>7.6</v>
      </c>
      <c r="G15" s="94">
        <v>68.212000000000003</v>
      </c>
      <c r="H15" s="94">
        <v>43.555999999999997</v>
      </c>
      <c r="I15" s="94">
        <v>20.74</v>
      </c>
      <c r="J15" s="10"/>
      <c r="K15" s="10"/>
      <c r="L15" s="10"/>
      <c r="M15" s="10"/>
    </row>
    <row r="16" spans="4:13" ht="22.5" customHeight="1" thickBot="1" x14ac:dyDescent="0.35">
      <c r="E16" s="57" t="s">
        <v>63</v>
      </c>
      <c r="F16" s="262">
        <v>18</v>
      </c>
      <c r="G16" s="83">
        <v>229.88499999999999</v>
      </c>
      <c r="H16" s="83">
        <v>47.325000000000003</v>
      </c>
      <c r="I16" s="83">
        <v>11</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82.566999999999993</v>
      </c>
      <c r="H18" s="84">
        <v>8.8469999999999995</v>
      </c>
      <c r="I18" s="84">
        <v>2</v>
      </c>
      <c r="J18" s="11"/>
      <c r="K18" s="10"/>
      <c r="L18" s="11"/>
      <c r="M18" s="10"/>
    </row>
    <row r="19" spans="5:13" ht="24.75" customHeight="1" thickBot="1" x14ac:dyDescent="0.35">
      <c r="E19" s="57" t="s">
        <v>15</v>
      </c>
      <c r="F19" s="82">
        <v>15</v>
      </c>
      <c r="G19" s="94">
        <v>124</v>
      </c>
      <c r="H19" s="94">
        <v>64</v>
      </c>
      <c r="I19" s="94">
        <v>13</v>
      </c>
      <c r="J19" s="10"/>
      <c r="K19" s="10"/>
      <c r="L19" s="10"/>
      <c r="M19" s="10"/>
    </row>
    <row r="20" spans="5:13" ht="24.75" customHeight="1" thickBot="1" x14ac:dyDescent="0.35">
      <c r="E20" s="73" t="s">
        <v>16</v>
      </c>
      <c r="F20" s="83">
        <v>6</v>
      </c>
      <c r="G20" s="83">
        <v>43.823</v>
      </c>
      <c r="H20" s="83">
        <v>41.823</v>
      </c>
      <c r="I20" s="83">
        <v>20</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7" sqref="G17:I17"/>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324</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99" t="s">
        <v>175</v>
      </c>
      <c r="M7" s="99" t="s">
        <v>179</v>
      </c>
    </row>
    <row r="8" spans="4:13" ht="38.25" thickTop="1" x14ac:dyDescent="0.3">
      <c r="E8" s="28"/>
      <c r="F8" s="29"/>
      <c r="G8" s="29"/>
      <c r="H8" s="67"/>
      <c r="I8" s="68"/>
      <c r="J8" s="99" t="s">
        <v>177</v>
      </c>
      <c r="K8" s="99" t="s">
        <v>178</v>
      </c>
      <c r="L8" s="99"/>
      <c r="M8" s="34"/>
    </row>
    <row r="9" spans="4:13" ht="25.5" customHeight="1" thickBot="1" x14ac:dyDescent="0.35">
      <c r="E9" s="96" t="s">
        <v>5</v>
      </c>
      <c r="F9" s="82">
        <v>85</v>
      </c>
      <c r="G9" s="82">
        <v>3420</v>
      </c>
      <c r="H9" s="82">
        <v>2170</v>
      </c>
      <c r="I9" s="82" t="s">
        <v>331</v>
      </c>
      <c r="J9" s="10"/>
      <c r="K9" s="10"/>
      <c r="L9" s="10"/>
      <c r="M9" s="10"/>
    </row>
    <row r="10" spans="4:13" ht="25.5" customHeight="1" thickBot="1" x14ac:dyDescent="0.35">
      <c r="E10" s="73" t="s">
        <v>202</v>
      </c>
      <c r="F10" s="257">
        <v>80</v>
      </c>
      <c r="G10" s="82"/>
      <c r="H10" s="82"/>
      <c r="I10" s="82"/>
      <c r="J10" s="11"/>
      <c r="K10" s="10"/>
      <c r="L10" s="11"/>
      <c r="M10" s="10"/>
    </row>
    <row r="11" spans="4:13" ht="24.75" customHeight="1" thickBot="1" x14ac:dyDescent="0.35">
      <c r="E11" s="57" t="s">
        <v>197</v>
      </c>
      <c r="F11" s="258"/>
      <c r="G11" s="82"/>
      <c r="H11" s="82"/>
      <c r="I11" s="82"/>
      <c r="J11" s="82"/>
      <c r="K11" s="10"/>
      <c r="L11" s="11"/>
      <c r="M11" s="10"/>
    </row>
    <row r="12" spans="4:13" ht="24" customHeight="1" thickBot="1" x14ac:dyDescent="0.35">
      <c r="E12" s="57" t="s">
        <v>7</v>
      </c>
      <c r="F12" s="257">
        <v>12</v>
      </c>
      <c r="G12" s="83">
        <v>275.19600000000003</v>
      </c>
      <c r="H12" s="83">
        <v>80.171999999999997</v>
      </c>
      <c r="I12" s="83" t="s">
        <v>329</v>
      </c>
      <c r="J12" s="11"/>
      <c r="K12" s="10"/>
      <c r="L12" s="11"/>
      <c r="M12" s="10"/>
    </row>
    <row r="13" spans="4:13" ht="24" customHeight="1" thickBot="1" x14ac:dyDescent="0.35">
      <c r="E13" s="57" t="s">
        <v>205</v>
      </c>
      <c r="F13" s="258"/>
      <c r="G13" s="94">
        <v>115.06399999999999</v>
      </c>
      <c r="H13" s="94">
        <v>90.063999999999993</v>
      </c>
      <c r="I13" s="94" t="s">
        <v>330</v>
      </c>
      <c r="J13" s="10" t="s">
        <v>221</v>
      </c>
      <c r="K13" s="10"/>
      <c r="L13" s="10"/>
      <c r="M13" s="10"/>
    </row>
    <row r="14" spans="4:13" ht="24" customHeight="1" thickBot="1" x14ac:dyDescent="0.35">
      <c r="E14" s="57" t="s">
        <v>8</v>
      </c>
      <c r="F14" s="84">
        <v>7.6</v>
      </c>
      <c r="G14" s="83">
        <v>14.675000000000001</v>
      </c>
      <c r="H14" s="83"/>
      <c r="I14" s="83"/>
      <c r="J14" s="11"/>
      <c r="K14" s="10"/>
      <c r="L14" s="11"/>
      <c r="M14" s="10"/>
    </row>
    <row r="15" spans="4:13" ht="24.75" customHeight="1" thickBot="1" x14ac:dyDescent="0.35">
      <c r="E15" s="45" t="s">
        <v>10</v>
      </c>
      <c r="F15" s="85">
        <v>7.6</v>
      </c>
      <c r="G15" s="94">
        <v>60.872</v>
      </c>
      <c r="H15" s="94">
        <v>36.216000000000001</v>
      </c>
      <c r="I15" s="94">
        <v>17</v>
      </c>
      <c r="J15" s="10"/>
      <c r="K15" s="10"/>
      <c r="L15" s="10"/>
      <c r="M15" s="10"/>
    </row>
    <row r="16" spans="4:13" ht="22.5" customHeight="1" thickBot="1" x14ac:dyDescent="0.35">
      <c r="E16" s="57" t="s">
        <v>63</v>
      </c>
      <c r="F16" s="262">
        <v>18</v>
      </c>
      <c r="G16" s="83">
        <v>211.673</v>
      </c>
      <c r="H16" s="83">
        <v>29.113</v>
      </c>
      <c r="I16" s="83">
        <v>7.19</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94.816999999999993</v>
      </c>
      <c r="H18" s="84">
        <v>21.87</v>
      </c>
      <c r="I18" s="84" t="s">
        <v>332</v>
      </c>
      <c r="J18" s="11"/>
      <c r="K18" s="10"/>
      <c r="L18" s="11"/>
      <c r="M18" s="10"/>
    </row>
    <row r="19" spans="5:13" ht="24.75" customHeight="1" thickBot="1" x14ac:dyDescent="0.35">
      <c r="E19" s="57" t="s">
        <v>15</v>
      </c>
      <c r="F19" s="82">
        <v>15</v>
      </c>
      <c r="G19" s="94">
        <v>110</v>
      </c>
      <c r="H19" s="94">
        <v>50</v>
      </c>
      <c r="I19" s="94">
        <v>10</v>
      </c>
      <c r="J19" s="10"/>
      <c r="K19" s="10"/>
      <c r="L19" s="10"/>
      <c r="M19" s="10"/>
    </row>
    <row r="20" spans="5:13" ht="24.75" customHeight="1" thickBot="1" x14ac:dyDescent="0.35">
      <c r="E20" s="73" t="s">
        <v>16</v>
      </c>
      <c r="F20" s="83">
        <v>6</v>
      </c>
      <c r="G20" s="83">
        <v>41.3</v>
      </c>
      <c r="H20" s="83">
        <v>39.299999999999997</v>
      </c>
      <c r="I20" s="83">
        <v>20</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13" workbookViewId="0">
      <selection activeCell="H15" sqref="H15"/>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324</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100" t="s">
        <v>175</v>
      </c>
      <c r="M7" s="100" t="s">
        <v>179</v>
      </c>
    </row>
    <row r="8" spans="4:13" ht="38.25" thickTop="1" x14ac:dyDescent="0.3">
      <c r="E8" s="28"/>
      <c r="F8" s="29"/>
      <c r="G8" s="29"/>
      <c r="H8" s="67"/>
      <c r="I8" s="68"/>
      <c r="J8" s="100" t="s">
        <v>177</v>
      </c>
      <c r="K8" s="100" t="s">
        <v>178</v>
      </c>
      <c r="L8" s="100"/>
      <c r="M8" s="34"/>
    </row>
    <row r="9" spans="4:13" ht="25.5" customHeight="1" thickBot="1" x14ac:dyDescent="0.35">
      <c r="E9" s="96" t="s">
        <v>5</v>
      </c>
      <c r="F9" s="82">
        <v>85</v>
      </c>
      <c r="G9" s="82">
        <v>3400</v>
      </c>
      <c r="H9" s="82">
        <v>2150</v>
      </c>
      <c r="I9" s="82">
        <v>116</v>
      </c>
      <c r="J9" s="10"/>
      <c r="K9" s="10"/>
      <c r="L9" s="10"/>
      <c r="M9" s="10"/>
    </row>
    <row r="10" spans="4:13" ht="25.5" customHeight="1" thickBot="1" x14ac:dyDescent="0.35">
      <c r="E10" s="73" t="s">
        <v>202</v>
      </c>
      <c r="F10" s="257">
        <v>80</v>
      </c>
      <c r="G10" s="82"/>
      <c r="H10" s="82"/>
      <c r="I10" s="82"/>
      <c r="J10" s="11"/>
      <c r="K10" s="10"/>
      <c r="L10" s="11"/>
      <c r="M10" s="10"/>
    </row>
    <row r="11" spans="4:13" ht="24.75" customHeight="1" thickBot="1" x14ac:dyDescent="0.35">
      <c r="E11" s="57" t="s">
        <v>197</v>
      </c>
      <c r="F11" s="258"/>
      <c r="G11" s="82"/>
      <c r="H11" s="82"/>
      <c r="I11" s="82"/>
      <c r="J11" s="82"/>
      <c r="K11" s="10"/>
      <c r="L11" s="11"/>
      <c r="M11" s="10"/>
    </row>
    <row r="12" spans="4:13" ht="24" customHeight="1" thickBot="1" x14ac:dyDescent="0.35">
      <c r="E12" s="57" t="s">
        <v>7</v>
      </c>
      <c r="F12" s="257">
        <v>12</v>
      </c>
      <c r="G12" s="83">
        <v>263.86799999999999</v>
      </c>
      <c r="H12" s="83">
        <v>68.843999999999994</v>
      </c>
      <c r="I12" s="83">
        <v>22</v>
      </c>
      <c r="J12" s="11"/>
      <c r="K12" s="10"/>
      <c r="L12" s="11"/>
      <c r="M12" s="10"/>
    </row>
    <row r="13" spans="4:13" ht="24" customHeight="1" thickBot="1" x14ac:dyDescent="0.35">
      <c r="E13" s="57" t="s">
        <v>205</v>
      </c>
      <c r="F13" s="258"/>
      <c r="G13" s="94">
        <v>114.95</v>
      </c>
      <c r="H13" s="94">
        <v>89.95</v>
      </c>
      <c r="I13" s="94">
        <v>28</v>
      </c>
      <c r="J13" s="10" t="s">
        <v>221</v>
      </c>
      <c r="K13" s="10"/>
      <c r="L13" s="10"/>
      <c r="M13" s="10"/>
    </row>
    <row r="14" spans="4:13" ht="24" customHeight="1" thickBot="1" x14ac:dyDescent="0.35">
      <c r="E14" s="57" t="s">
        <v>8</v>
      </c>
      <c r="F14" s="84">
        <v>7.6</v>
      </c>
      <c r="G14" s="83">
        <v>14.675000000000001</v>
      </c>
      <c r="H14" s="83">
        <v>0</v>
      </c>
      <c r="I14" s="83">
        <v>0</v>
      </c>
      <c r="J14" s="11"/>
      <c r="K14" s="10"/>
      <c r="L14" s="11"/>
      <c r="M14" s="10"/>
    </row>
    <row r="15" spans="4:13" ht="24.75" customHeight="1" thickBot="1" x14ac:dyDescent="0.35">
      <c r="E15" s="45" t="s">
        <v>10</v>
      </c>
      <c r="F15" s="85">
        <v>7.6</v>
      </c>
      <c r="G15" s="94">
        <v>77.98</v>
      </c>
      <c r="H15" s="94">
        <v>52.442</v>
      </c>
      <c r="I15" s="94">
        <v>24</v>
      </c>
      <c r="J15" s="10"/>
      <c r="K15" s="10"/>
      <c r="L15" s="10"/>
      <c r="M15" s="10"/>
    </row>
    <row r="16" spans="4:13" ht="22.5" customHeight="1" thickBot="1" x14ac:dyDescent="0.35">
      <c r="E16" s="57" t="s">
        <v>63</v>
      </c>
      <c r="F16" s="262">
        <v>18</v>
      </c>
      <c r="G16" s="83">
        <v>195.56299999999999</v>
      </c>
      <c r="H16" s="83">
        <v>13.000999999999999</v>
      </c>
      <c r="I16" s="83">
        <v>3.2</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129.50800000000001</v>
      </c>
      <c r="H18" s="84">
        <v>55.777999999999999</v>
      </c>
      <c r="I18" s="84" t="s">
        <v>333</v>
      </c>
      <c r="J18" s="11"/>
      <c r="K18" s="10"/>
      <c r="L18" s="11"/>
      <c r="M18" s="10"/>
    </row>
    <row r="19" spans="5:13" ht="24.75" customHeight="1" thickBot="1" x14ac:dyDescent="0.35">
      <c r="E19" s="57" t="s">
        <v>15</v>
      </c>
      <c r="F19" s="82">
        <v>15</v>
      </c>
      <c r="G19" s="94">
        <v>119</v>
      </c>
      <c r="H19" s="94">
        <v>59</v>
      </c>
      <c r="I19" s="94">
        <v>12</v>
      </c>
      <c r="J19" s="10"/>
      <c r="K19" s="10"/>
      <c r="L19" s="10"/>
      <c r="M19" s="10"/>
    </row>
    <row r="20" spans="5:13" ht="24.75" customHeight="1" thickBot="1" x14ac:dyDescent="0.35">
      <c r="E20" s="73" t="s">
        <v>16</v>
      </c>
      <c r="F20" s="83">
        <v>6</v>
      </c>
      <c r="G20" s="83">
        <v>37.9</v>
      </c>
      <c r="H20" s="83">
        <v>35.9</v>
      </c>
      <c r="I20" s="83">
        <v>18</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4" sqref="G14"/>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334</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101" t="s">
        <v>175</v>
      </c>
      <c r="M7" s="101" t="s">
        <v>179</v>
      </c>
    </row>
    <row r="8" spans="4:13" ht="38.25" thickTop="1" x14ac:dyDescent="0.3">
      <c r="E8" s="28"/>
      <c r="F8" s="29"/>
      <c r="G8" s="29"/>
      <c r="H8" s="67"/>
      <c r="I8" s="68"/>
      <c r="J8" s="101" t="s">
        <v>177</v>
      </c>
      <c r="K8" s="101" t="s">
        <v>178</v>
      </c>
      <c r="L8" s="101"/>
      <c r="M8" s="34"/>
    </row>
    <row r="9" spans="4:13" ht="25.5" customHeight="1" thickBot="1" x14ac:dyDescent="0.35">
      <c r="E9" s="96" t="s">
        <v>5</v>
      </c>
      <c r="F9" s="82">
        <v>85</v>
      </c>
      <c r="G9" s="82">
        <v>3435</v>
      </c>
      <c r="H9" s="82">
        <v>2185</v>
      </c>
      <c r="I9" s="82">
        <v>117</v>
      </c>
      <c r="J9" s="10"/>
      <c r="K9" s="10"/>
      <c r="L9" s="10"/>
      <c r="M9" s="10"/>
    </row>
    <row r="10" spans="4:13" ht="25.5" customHeight="1" thickBot="1" x14ac:dyDescent="0.35">
      <c r="E10" s="57" t="s">
        <v>202</v>
      </c>
      <c r="F10" s="257">
        <v>80</v>
      </c>
      <c r="G10" s="82">
        <v>1685</v>
      </c>
      <c r="H10" s="82">
        <v>985.28800000000001</v>
      </c>
      <c r="I10" s="82">
        <f>H10/17</f>
        <v>57.958117647058828</v>
      </c>
      <c r="J10" s="11"/>
      <c r="K10" s="10"/>
      <c r="L10" s="11"/>
      <c r="M10" s="10"/>
    </row>
    <row r="11" spans="4:13" ht="24.75" customHeight="1" thickBot="1" x14ac:dyDescent="0.35">
      <c r="E11" s="57" t="s">
        <v>197</v>
      </c>
      <c r="F11" s="258"/>
      <c r="G11" s="82"/>
      <c r="H11" s="82"/>
      <c r="I11" s="82"/>
      <c r="J11" s="82"/>
      <c r="K11" s="10"/>
      <c r="L11" s="11"/>
      <c r="M11" s="10"/>
    </row>
    <row r="12" spans="4:13" ht="24" customHeight="1" thickBot="1" x14ac:dyDescent="0.35">
      <c r="E12" s="57" t="s">
        <v>7</v>
      </c>
      <c r="F12" s="257">
        <v>12</v>
      </c>
      <c r="G12" s="83">
        <v>263.86799999999999</v>
      </c>
      <c r="H12" s="83">
        <v>68.843999999999994</v>
      </c>
      <c r="I12" s="83">
        <v>22</v>
      </c>
      <c r="J12" s="11"/>
      <c r="K12" s="10"/>
      <c r="L12" s="11"/>
      <c r="M12" s="10"/>
    </row>
    <row r="13" spans="4:13" ht="24" customHeight="1" thickBot="1" x14ac:dyDescent="0.35">
      <c r="E13" s="57" t="s">
        <v>205</v>
      </c>
      <c r="F13" s="258"/>
      <c r="G13" s="94">
        <v>114.95</v>
      </c>
      <c r="H13" s="94">
        <v>89.95</v>
      </c>
      <c r="I13" s="94">
        <v>28</v>
      </c>
      <c r="J13" s="10" t="s">
        <v>221</v>
      </c>
      <c r="K13" s="10"/>
      <c r="L13" s="10"/>
      <c r="M13" s="10"/>
    </row>
    <row r="14" spans="4:13" ht="24" customHeight="1" thickBot="1" x14ac:dyDescent="0.35">
      <c r="E14" s="57" t="s">
        <v>8</v>
      </c>
      <c r="F14" s="84">
        <v>7.6</v>
      </c>
      <c r="G14" s="83"/>
      <c r="H14" s="83">
        <v>38.533000000000001</v>
      </c>
      <c r="I14" s="83">
        <v>17</v>
      </c>
      <c r="J14" s="11"/>
      <c r="K14" s="10"/>
      <c r="L14" s="11"/>
      <c r="M14" s="10"/>
    </row>
    <row r="15" spans="4:13" ht="24.75" customHeight="1" thickBot="1" x14ac:dyDescent="0.35">
      <c r="E15" s="45" t="s">
        <v>10</v>
      </c>
      <c r="F15" s="85">
        <v>7.6</v>
      </c>
      <c r="G15" s="94">
        <v>68</v>
      </c>
      <c r="H15" s="94">
        <v>43.4</v>
      </c>
      <c r="I15" s="94">
        <v>20</v>
      </c>
      <c r="J15" s="10"/>
      <c r="K15" s="10"/>
      <c r="L15" s="10"/>
      <c r="M15" s="10"/>
    </row>
    <row r="16" spans="4:13" ht="22.5" customHeight="1" thickBot="1" x14ac:dyDescent="0.35">
      <c r="E16" s="57" t="s">
        <v>63</v>
      </c>
      <c r="F16" s="262">
        <v>18</v>
      </c>
      <c r="G16" s="83">
        <v>308.64100000000002</v>
      </c>
      <c r="H16" s="83">
        <v>126.081</v>
      </c>
      <c r="I16" s="83">
        <v>31.03</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120.57899999999999</v>
      </c>
      <c r="H18" s="84">
        <v>46.844000000000001</v>
      </c>
      <c r="I18" s="84">
        <v>4</v>
      </c>
      <c r="J18" s="11"/>
      <c r="K18" s="10"/>
      <c r="L18" s="11"/>
      <c r="M18" s="10"/>
    </row>
    <row r="19" spans="5:13" ht="24.75" customHeight="1" thickBot="1" x14ac:dyDescent="0.35">
      <c r="E19" s="57" t="s">
        <v>15</v>
      </c>
      <c r="F19" s="82">
        <v>15</v>
      </c>
      <c r="G19" s="94">
        <v>138.50299999999999</v>
      </c>
      <c r="H19" s="94">
        <v>75.203000000000003</v>
      </c>
      <c r="I19" s="94">
        <v>16</v>
      </c>
      <c r="J19" s="10"/>
      <c r="K19" s="10"/>
      <c r="L19" s="10"/>
      <c r="M19" s="10"/>
    </row>
    <row r="20" spans="5:13" ht="24.75" customHeight="1" thickBot="1" x14ac:dyDescent="0.35">
      <c r="E20" s="57" t="s">
        <v>16</v>
      </c>
      <c r="F20" s="83">
        <v>6</v>
      </c>
      <c r="G20" s="83">
        <v>48</v>
      </c>
      <c r="H20" s="83">
        <v>46</v>
      </c>
      <c r="I20" s="83">
        <v>23</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10" workbookViewId="0">
      <selection activeCell="H22" sqref="H22"/>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335</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102" t="s">
        <v>175</v>
      </c>
      <c r="M7" s="102" t="s">
        <v>179</v>
      </c>
    </row>
    <row r="8" spans="4:13" ht="38.25" thickTop="1" x14ac:dyDescent="0.3">
      <c r="E8" s="28"/>
      <c r="F8" s="29"/>
      <c r="G8" s="29"/>
      <c r="H8" s="67"/>
      <c r="I8" s="68"/>
      <c r="J8" s="102" t="s">
        <v>177</v>
      </c>
      <c r="K8" s="102" t="s">
        <v>178</v>
      </c>
      <c r="L8" s="102"/>
      <c r="M8" s="34"/>
    </row>
    <row r="9" spans="4:13" ht="25.5" customHeight="1" thickBot="1" x14ac:dyDescent="0.35">
      <c r="E9" s="96" t="s">
        <v>5</v>
      </c>
      <c r="F9" s="82">
        <v>85</v>
      </c>
      <c r="G9" s="82">
        <v>3525</v>
      </c>
      <c r="H9" s="82">
        <v>2275</v>
      </c>
      <c r="I9" s="82">
        <v>122</v>
      </c>
      <c r="J9" s="10"/>
      <c r="K9" s="10"/>
      <c r="L9" s="10"/>
      <c r="M9" s="10"/>
    </row>
    <row r="10" spans="4:13" ht="25.5" customHeight="1" thickBot="1" x14ac:dyDescent="0.35">
      <c r="E10" s="57" t="s">
        <v>202</v>
      </c>
      <c r="F10" s="257">
        <v>80</v>
      </c>
      <c r="G10" s="82"/>
      <c r="H10" s="82"/>
      <c r="I10" s="82"/>
      <c r="J10" s="11"/>
      <c r="K10" s="10"/>
      <c r="L10" s="11"/>
      <c r="M10" s="10"/>
    </row>
    <row r="11" spans="4:13" ht="24.75" customHeight="1" thickBot="1" x14ac:dyDescent="0.35">
      <c r="E11" s="57" t="s">
        <v>197</v>
      </c>
      <c r="F11" s="258"/>
      <c r="G11" s="82"/>
      <c r="H11" s="82"/>
      <c r="I11" s="82"/>
      <c r="J11" s="82"/>
      <c r="K11" s="10"/>
      <c r="L11" s="11"/>
      <c r="M11" s="10"/>
    </row>
    <row r="12" spans="4:13" ht="24" customHeight="1" thickBot="1" x14ac:dyDescent="0.35">
      <c r="E12" s="57" t="s">
        <v>7</v>
      </c>
      <c r="F12" s="257">
        <v>12</v>
      </c>
      <c r="G12" s="83">
        <v>224.79400000000001</v>
      </c>
      <c r="H12" s="83">
        <v>29.77</v>
      </c>
      <c r="I12" s="83">
        <v>9</v>
      </c>
      <c r="J12" s="11"/>
      <c r="K12" s="10"/>
      <c r="L12" s="11"/>
      <c r="M12" s="10"/>
    </row>
    <row r="13" spans="4:13" ht="24" customHeight="1" thickBot="1" x14ac:dyDescent="0.35">
      <c r="E13" s="57" t="s">
        <v>205</v>
      </c>
      <c r="F13" s="258"/>
      <c r="G13" s="94">
        <v>114.95</v>
      </c>
      <c r="H13" s="94">
        <v>89.95</v>
      </c>
      <c r="I13" s="94">
        <v>28</v>
      </c>
      <c r="J13" s="10" t="s">
        <v>221</v>
      </c>
      <c r="K13" s="10"/>
      <c r="L13" s="10"/>
      <c r="M13" s="10"/>
    </row>
    <row r="14" spans="4:13" ht="24" customHeight="1" thickBot="1" x14ac:dyDescent="0.35">
      <c r="E14" s="57" t="s">
        <v>8</v>
      </c>
      <c r="F14" s="84">
        <v>7.6</v>
      </c>
      <c r="G14" s="83"/>
      <c r="H14" s="83">
        <v>29</v>
      </c>
      <c r="I14" s="83">
        <v>16</v>
      </c>
      <c r="J14" s="11"/>
      <c r="K14" s="10"/>
      <c r="L14" s="11"/>
      <c r="M14" s="10"/>
    </row>
    <row r="15" spans="4:13" ht="24.75" customHeight="1" thickBot="1" x14ac:dyDescent="0.35">
      <c r="E15" s="45" t="s">
        <v>10</v>
      </c>
      <c r="F15" s="85">
        <v>7.6</v>
      </c>
      <c r="G15" s="94">
        <v>81.361999999999995</v>
      </c>
      <c r="H15" s="94">
        <v>56.706000000000003</v>
      </c>
      <c r="I15" s="94">
        <v>23</v>
      </c>
      <c r="J15" s="10"/>
      <c r="K15" s="10"/>
      <c r="L15" s="10"/>
      <c r="M15" s="10"/>
    </row>
    <row r="16" spans="4:13" ht="22.5" customHeight="1" thickBot="1" x14ac:dyDescent="0.35">
      <c r="E16" s="57" t="s">
        <v>63</v>
      </c>
      <c r="F16" s="262">
        <v>18</v>
      </c>
      <c r="G16" s="83">
        <v>294.48599999999999</v>
      </c>
      <c r="H16" s="83">
        <v>11.926</v>
      </c>
      <c r="I16" s="83">
        <v>27.64</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151.483</v>
      </c>
      <c r="H18" s="84">
        <v>77.552999999999997</v>
      </c>
      <c r="I18" s="84">
        <v>6.4</v>
      </c>
      <c r="J18" s="11"/>
      <c r="K18" s="10"/>
      <c r="L18" s="11"/>
      <c r="M18" s="10"/>
    </row>
    <row r="19" spans="5:13" ht="24.75" customHeight="1" thickBot="1" x14ac:dyDescent="0.35">
      <c r="E19" s="57" t="s">
        <v>15</v>
      </c>
      <c r="F19" s="82">
        <v>15</v>
      </c>
      <c r="G19" s="94">
        <v>128.672</v>
      </c>
      <c r="H19" s="94">
        <v>68.671999999999997</v>
      </c>
      <c r="I19" s="94">
        <v>14</v>
      </c>
      <c r="J19" s="10"/>
      <c r="K19" s="10"/>
      <c r="L19" s="10"/>
      <c r="M19" s="10"/>
    </row>
    <row r="20" spans="5:13" ht="24.75" customHeight="1" thickBot="1" x14ac:dyDescent="0.35">
      <c r="E20" s="57" t="s">
        <v>16</v>
      </c>
      <c r="F20" s="83">
        <v>6</v>
      </c>
      <c r="G20" s="83">
        <v>40</v>
      </c>
      <c r="H20" s="83">
        <v>38</v>
      </c>
      <c r="I20" s="83">
        <v>9</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workbookViewId="0">
      <selection activeCell="G21" sqref="G21"/>
    </sheetView>
  </sheetViews>
  <sheetFormatPr baseColWidth="10" defaultRowHeight="15" x14ac:dyDescent="0.25"/>
  <cols>
    <col min="2" max="2" width="12" customWidth="1"/>
  </cols>
  <sheetData>
    <row r="4" spans="2:3" ht="15.75" thickBot="1" x14ac:dyDescent="0.3"/>
    <row r="5" spans="2:3" ht="15.75" thickBot="1" x14ac:dyDescent="0.3">
      <c r="B5" s="110" t="s">
        <v>346</v>
      </c>
      <c r="C5" s="111" t="s">
        <v>347</v>
      </c>
    </row>
    <row r="6" spans="2:3" x14ac:dyDescent="0.25">
      <c r="B6" s="108" t="s">
        <v>336</v>
      </c>
      <c r="C6" s="109">
        <v>690355840</v>
      </c>
    </row>
    <row r="7" spans="2:3" x14ac:dyDescent="0.25">
      <c r="B7" s="104" t="s">
        <v>337</v>
      </c>
      <c r="C7" s="105">
        <v>694925733</v>
      </c>
    </row>
    <row r="8" spans="2:3" x14ac:dyDescent="0.25">
      <c r="B8" s="104" t="s">
        <v>338</v>
      </c>
      <c r="C8" s="105">
        <v>638635611</v>
      </c>
    </row>
    <row r="9" spans="2:3" x14ac:dyDescent="0.25">
      <c r="B9" s="104" t="s">
        <v>339</v>
      </c>
      <c r="C9" s="105">
        <v>690360685</v>
      </c>
    </row>
    <row r="10" spans="2:3" x14ac:dyDescent="0.25">
      <c r="B10" s="104" t="s">
        <v>340</v>
      </c>
      <c r="C10" s="105">
        <v>669769361</v>
      </c>
    </row>
    <row r="11" spans="2:3" x14ac:dyDescent="0.25">
      <c r="B11" s="104" t="s">
        <v>341</v>
      </c>
      <c r="C11" s="105">
        <v>698610211</v>
      </c>
    </row>
    <row r="12" spans="2:3" x14ac:dyDescent="0.25">
      <c r="B12" s="104" t="s">
        <v>342</v>
      </c>
      <c r="C12" s="105">
        <v>690408666</v>
      </c>
    </row>
    <row r="13" spans="2:3" x14ac:dyDescent="0.25">
      <c r="B13" s="104" t="s">
        <v>343</v>
      </c>
      <c r="C13" s="105">
        <v>6795031154</v>
      </c>
    </row>
    <row r="14" spans="2:3" x14ac:dyDescent="0.25">
      <c r="B14" s="104" t="s">
        <v>344</v>
      </c>
      <c r="C14" s="105">
        <v>697775577</v>
      </c>
    </row>
    <row r="15" spans="2:3" ht="15.75" thickBot="1" x14ac:dyDescent="0.3">
      <c r="B15" s="106" t="s">
        <v>345</v>
      </c>
      <c r="C15" s="107">
        <v>694098998</v>
      </c>
    </row>
  </sheetData>
  <pageMargins left="0.7" right="0.7" top="0.75" bottom="0.75" header="0.3" footer="0.3"/>
  <pageSetup paperSize="9" orientation="portrait" r:id="rId1"/>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6" workbookViewId="0">
      <selection activeCell="D6" sqref="D6:N21"/>
    </sheetView>
  </sheetViews>
  <sheetFormatPr baseColWidth="10" defaultRowHeight="15" x14ac:dyDescent="0.25"/>
  <cols>
    <col min="5" max="5" width="15" customWidth="1"/>
    <col min="6" max="6" width="14" customWidth="1"/>
    <col min="7" max="7" width="12.85546875" customWidth="1"/>
    <col min="8" max="9" width="13.5703125" customWidth="1"/>
    <col min="12" max="12" width="20" customWidth="1"/>
  </cols>
  <sheetData>
    <row r="1" spans="4:13" ht="23.25" x14ac:dyDescent="0.35">
      <c r="G1" s="42" t="s">
        <v>335</v>
      </c>
      <c r="H1" s="42"/>
      <c r="I1" s="42"/>
    </row>
    <row r="4" spans="4:13" ht="23.25" x14ac:dyDescent="0.35">
      <c r="G4" s="253" t="s">
        <v>320</v>
      </c>
      <c r="H4" s="253"/>
      <c r="I4" s="253"/>
    </row>
    <row r="6" spans="4:13" ht="15.75" thickBot="1" x14ac:dyDescent="0.3"/>
    <row r="7" spans="4:13" ht="75.75" thickBot="1" x14ac:dyDescent="0.3">
      <c r="D7" s="14"/>
      <c r="E7" s="16" t="s">
        <v>0</v>
      </c>
      <c r="F7" s="2" t="s">
        <v>1</v>
      </c>
      <c r="G7" s="2" t="s">
        <v>66</v>
      </c>
      <c r="H7" s="2" t="s">
        <v>64</v>
      </c>
      <c r="I7" s="31" t="s">
        <v>65</v>
      </c>
      <c r="J7" s="261" t="s">
        <v>174</v>
      </c>
      <c r="K7" s="261"/>
      <c r="L7" s="102" t="s">
        <v>175</v>
      </c>
      <c r="M7" s="102" t="s">
        <v>179</v>
      </c>
    </row>
    <row r="8" spans="4:13" ht="38.25" thickTop="1" x14ac:dyDescent="0.3">
      <c r="E8" s="28"/>
      <c r="F8" s="29"/>
      <c r="G8" s="29"/>
      <c r="H8" s="67"/>
      <c r="I8" s="68"/>
      <c r="J8" s="102" t="s">
        <v>177</v>
      </c>
      <c r="K8" s="102" t="s">
        <v>178</v>
      </c>
      <c r="L8" s="102"/>
      <c r="M8" s="34"/>
    </row>
    <row r="9" spans="4:13" ht="25.5" customHeight="1" thickBot="1" x14ac:dyDescent="0.35">
      <c r="E9" s="96" t="s">
        <v>5</v>
      </c>
      <c r="F9" s="82">
        <v>85</v>
      </c>
      <c r="G9" s="82">
        <v>3525</v>
      </c>
      <c r="H9" s="82">
        <v>2275</v>
      </c>
      <c r="I9" s="82">
        <v>122</v>
      </c>
      <c r="J9" s="10"/>
      <c r="K9" s="10"/>
      <c r="L9" s="10"/>
      <c r="M9" s="10"/>
    </row>
    <row r="10" spans="4:13" ht="25.5" customHeight="1" thickBot="1" x14ac:dyDescent="0.35">
      <c r="E10" s="57" t="s">
        <v>202</v>
      </c>
      <c r="F10" s="257">
        <v>80</v>
      </c>
      <c r="G10" s="82"/>
      <c r="H10" s="82"/>
      <c r="I10" s="82"/>
      <c r="J10" s="11"/>
      <c r="K10" s="10"/>
      <c r="L10" s="11"/>
      <c r="M10" s="10"/>
    </row>
    <row r="11" spans="4:13" ht="24.75" customHeight="1" thickBot="1" x14ac:dyDescent="0.35">
      <c r="E11" s="57" t="s">
        <v>197</v>
      </c>
      <c r="F11" s="258"/>
      <c r="G11" s="82"/>
      <c r="H11" s="82"/>
      <c r="I11" s="82"/>
      <c r="J11" s="82"/>
      <c r="K11" s="10"/>
      <c r="L11" s="11"/>
      <c r="M11" s="10"/>
    </row>
    <row r="12" spans="4:13" ht="24" customHeight="1" thickBot="1" x14ac:dyDescent="0.35">
      <c r="E12" s="57" t="s">
        <v>7</v>
      </c>
      <c r="F12" s="257">
        <v>12</v>
      </c>
      <c r="G12" s="83"/>
      <c r="H12" s="83"/>
      <c r="I12" s="83">
        <v>19</v>
      </c>
      <c r="J12" s="11"/>
      <c r="K12" s="10"/>
      <c r="L12" s="11"/>
      <c r="M12" s="10"/>
    </row>
    <row r="13" spans="4:13" ht="24" customHeight="1" thickBot="1" x14ac:dyDescent="0.35">
      <c r="E13" s="57" t="s">
        <v>205</v>
      </c>
      <c r="F13" s="258"/>
      <c r="G13" s="94"/>
      <c r="H13" s="94"/>
      <c r="I13" s="94">
        <v>20</v>
      </c>
      <c r="J13" s="10" t="s">
        <v>221</v>
      </c>
      <c r="K13" s="10"/>
      <c r="L13" s="10"/>
      <c r="M13" s="10"/>
    </row>
    <row r="14" spans="4:13" ht="24" customHeight="1" thickBot="1" x14ac:dyDescent="0.35">
      <c r="E14" s="57" t="s">
        <v>8</v>
      </c>
      <c r="F14" s="84">
        <v>7.6</v>
      </c>
      <c r="G14" s="83"/>
      <c r="H14" s="83">
        <v>29</v>
      </c>
      <c r="I14" s="83">
        <v>16</v>
      </c>
      <c r="J14" s="11"/>
      <c r="K14" s="10"/>
      <c r="L14" s="11"/>
      <c r="M14" s="10"/>
    </row>
    <row r="15" spans="4:13" ht="24.75" customHeight="1" thickBot="1" x14ac:dyDescent="0.35">
      <c r="E15" s="45" t="s">
        <v>10</v>
      </c>
      <c r="F15" s="85">
        <v>7.6</v>
      </c>
      <c r="G15" s="94">
        <v>81.361999999999995</v>
      </c>
      <c r="H15" s="94">
        <v>56.706000000000003</v>
      </c>
      <c r="I15" s="94">
        <v>23</v>
      </c>
      <c r="J15" s="10"/>
      <c r="K15" s="10"/>
      <c r="L15" s="10"/>
      <c r="M15" s="10"/>
    </row>
    <row r="16" spans="4:13" ht="22.5" customHeight="1" thickBot="1" x14ac:dyDescent="0.35">
      <c r="E16" s="57" t="s">
        <v>63</v>
      </c>
      <c r="F16" s="262">
        <v>18</v>
      </c>
      <c r="G16" s="83">
        <v>294.48599999999999</v>
      </c>
      <c r="H16" s="83">
        <v>11.926</v>
      </c>
      <c r="I16" s="83">
        <v>27.64</v>
      </c>
      <c r="J16" s="11"/>
      <c r="K16" s="11"/>
      <c r="L16" s="11"/>
      <c r="M16" s="11"/>
    </row>
    <row r="17" spans="5:13" ht="26.25" customHeight="1" thickBot="1" x14ac:dyDescent="0.35">
      <c r="E17" s="57" t="s">
        <v>12</v>
      </c>
      <c r="F17" s="263"/>
      <c r="G17" s="94">
        <v>140.697</v>
      </c>
      <c r="H17" s="94">
        <v>97.367000000000004</v>
      </c>
      <c r="I17" s="94">
        <v>24.04</v>
      </c>
      <c r="J17" s="10"/>
      <c r="K17" s="10"/>
      <c r="L17" s="10"/>
      <c r="M17" s="10"/>
    </row>
    <row r="18" spans="5:13" ht="23.25" customHeight="1" thickBot="1" x14ac:dyDescent="0.35">
      <c r="E18" s="78" t="s">
        <v>13</v>
      </c>
      <c r="F18" s="84">
        <v>40</v>
      </c>
      <c r="G18" s="84">
        <v>151.483</v>
      </c>
      <c r="H18" s="84">
        <v>77.552999999999997</v>
      </c>
      <c r="I18" s="84">
        <v>6.4</v>
      </c>
      <c r="J18" s="11"/>
      <c r="K18" s="10"/>
      <c r="L18" s="11"/>
      <c r="M18" s="10"/>
    </row>
    <row r="19" spans="5:13" ht="24.75" customHeight="1" thickBot="1" x14ac:dyDescent="0.35">
      <c r="E19" s="57" t="s">
        <v>15</v>
      </c>
      <c r="F19" s="82">
        <v>15</v>
      </c>
      <c r="G19" s="94">
        <v>128.672</v>
      </c>
      <c r="H19" s="94">
        <v>68.671999999999997</v>
      </c>
      <c r="I19" s="94">
        <v>14</v>
      </c>
      <c r="J19" s="10"/>
      <c r="K19" s="10"/>
      <c r="L19" s="10"/>
      <c r="M19" s="10"/>
    </row>
    <row r="20" spans="5:13" ht="24.75" customHeight="1" thickBot="1" x14ac:dyDescent="0.35">
      <c r="E20" s="57" t="s">
        <v>16</v>
      </c>
      <c r="F20" s="83">
        <v>6</v>
      </c>
      <c r="G20" s="83">
        <v>40</v>
      </c>
      <c r="H20" s="83">
        <v>38</v>
      </c>
      <c r="I20" s="83">
        <v>9</v>
      </c>
      <c r="J20" s="11"/>
      <c r="K20" s="10"/>
      <c r="L20" s="11"/>
      <c r="M20" s="10"/>
    </row>
  </sheetData>
  <mergeCells count="5">
    <mergeCell ref="G4:I4"/>
    <mergeCell ref="J7:K7"/>
    <mergeCell ref="F10:F11"/>
    <mergeCell ref="F12:F13"/>
    <mergeCell ref="F16:F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opLeftCell="B1" workbookViewId="0">
      <selection activeCell="C22" sqref="C22"/>
    </sheetView>
  </sheetViews>
  <sheetFormatPr baseColWidth="10" defaultRowHeight="15" x14ac:dyDescent="0.25"/>
  <cols>
    <col min="2" max="6" width="17.140625" customWidth="1"/>
  </cols>
  <sheetData>
    <row r="3" spans="2:6" ht="23.25" x14ac:dyDescent="0.35">
      <c r="D3" s="250" t="s">
        <v>28</v>
      </c>
      <c r="E3" s="250"/>
    </row>
    <row r="4" spans="2:6" x14ac:dyDescent="0.25">
      <c r="B4" s="7"/>
      <c r="D4" s="8"/>
      <c r="E4" s="9"/>
    </row>
    <row r="5" spans="2:6" ht="26.25" x14ac:dyDescent="0.4">
      <c r="D5" s="251" t="s">
        <v>17</v>
      </c>
      <c r="E5" s="251"/>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c r="E8" s="5"/>
      <c r="F8" s="5"/>
    </row>
    <row r="9" spans="2:6" ht="20.25" customHeight="1" thickBot="1" x14ac:dyDescent="0.3">
      <c r="B9" s="4" t="s">
        <v>6</v>
      </c>
      <c r="C9" s="6">
        <v>80</v>
      </c>
      <c r="D9" s="6"/>
      <c r="E9" s="6"/>
      <c r="F9" s="6"/>
    </row>
    <row r="10" spans="2:6" ht="20.25" customHeight="1" thickBot="1" x14ac:dyDescent="0.3">
      <c r="B10" s="3" t="s">
        <v>7</v>
      </c>
      <c r="C10" s="5">
        <v>12</v>
      </c>
      <c r="D10" s="5"/>
      <c r="E10" s="5"/>
      <c r="F10" s="5"/>
    </row>
    <row r="11" spans="2:6" ht="20.25" customHeight="1" thickBot="1" x14ac:dyDescent="0.3">
      <c r="B11" s="4" t="s">
        <v>8</v>
      </c>
      <c r="C11" s="6">
        <v>6.2</v>
      </c>
      <c r="D11" s="6"/>
      <c r="E11" s="6"/>
      <c r="F11" s="6"/>
    </row>
    <row r="12" spans="2:6" ht="20.25" customHeight="1" thickBot="1" x14ac:dyDescent="0.3">
      <c r="B12" s="3" t="s">
        <v>10</v>
      </c>
      <c r="C12" s="5">
        <v>7.6</v>
      </c>
      <c r="D12" s="5"/>
      <c r="E12" s="5"/>
      <c r="F12" s="5"/>
    </row>
    <row r="13" spans="2:6" ht="20.25" customHeight="1" thickBot="1" x14ac:dyDescent="0.3">
      <c r="B13" s="4" t="s">
        <v>11</v>
      </c>
      <c r="C13" s="248">
        <v>6</v>
      </c>
      <c r="D13" s="6"/>
      <c r="E13" s="6"/>
      <c r="F13" s="6"/>
    </row>
    <row r="14" spans="2:6" ht="20.25" customHeight="1" thickBot="1" x14ac:dyDescent="0.3">
      <c r="B14" s="3" t="s">
        <v>12</v>
      </c>
      <c r="C14" s="249"/>
      <c r="D14" s="5"/>
      <c r="E14" s="5"/>
      <c r="F14" s="5"/>
    </row>
    <row r="15" spans="2:6" ht="20.25" customHeight="1" thickBot="1" x14ac:dyDescent="0.3">
      <c r="B15" s="4" t="s">
        <v>13</v>
      </c>
      <c r="C15" s="6">
        <v>40</v>
      </c>
      <c r="D15" s="6"/>
      <c r="E15" s="6"/>
      <c r="F15" s="6"/>
    </row>
    <row r="16" spans="2:6" ht="20.25" customHeight="1" thickBot="1" x14ac:dyDescent="0.3">
      <c r="B16" s="3" t="s">
        <v>15</v>
      </c>
      <c r="C16" s="5">
        <v>17</v>
      </c>
      <c r="D16" s="5"/>
      <c r="E16" s="5"/>
      <c r="F16" s="5"/>
    </row>
    <row r="17" spans="2:6" ht="20.25" customHeight="1" thickBot="1" x14ac:dyDescent="0.3">
      <c r="B17" s="4" t="s">
        <v>16</v>
      </c>
      <c r="C17" s="6">
        <v>3</v>
      </c>
      <c r="D17" s="6"/>
      <c r="E17" s="6"/>
      <c r="F17" s="6"/>
    </row>
  </sheetData>
  <mergeCells count="3">
    <mergeCell ref="C13:C14"/>
    <mergeCell ref="D3:E3"/>
    <mergeCell ref="D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activeCell="H14" sqref="H14"/>
    </sheetView>
  </sheetViews>
  <sheetFormatPr baseColWidth="10" defaultRowHeight="15" x14ac:dyDescent="0.25"/>
  <cols>
    <col min="4" max="4" width="15.5703125" customWidth="1"/>
    <col min="5" max="5" width="14.85546875" customWidth="1"/>
    <col min="6" max="6" width="14.5703125" customWidth="1"/>
    <col min="7" max="7" width="18.42578125" customWidth="1"/>
    <col min="8" max="8" width="18.85546875" customWidth="1"/>
  </cols>
  <sheetData>
    <row r="5" spans="4:8" ht="23.25" x14ac:dyDescent="0.35">
      <c r="E5" s="250" t="s">
        <v>69</v>
      </c>
      <c r="F5" s="250"/>
      <c r="G5" s="250"/>
    </row>
    <row r="6" spans="4:8" x14ac:dyDescent="0.25">
      <c r="D6" s="15"/>
      <c r="E6" s="15"/>
      <c r="F6" s="15"/>
      <c r="G6" s="15"/>
      <c r="H6" s="15"/>
    </row>
    <row r="7" spans="4:8" ht="23.25" x14ac:dyDescent="0.35">
      <c r="E7" s="253" t="s">
        <v>38</v>
      </c>
      <c r="F7" s="253"/>
      <c r="G7" s="253"/>
    </row>
    <row r="8" spans="4:8" ht="15.75" thickBot="1" x14ac:dyDescent="0.3"/>
    <row r="9" spans="4:8" ht="60" thickBot="1" x14ac:dyDescent="0.3">
      <c r="D9" s="16" t="s">
        <v>0</v>
      </c>
      <c r="E9" s="2" t="s">
        <v>1</v>
      </c>
      <c r="F9" s="2" t="s">
        <v>66</v>
      </c>
      <c r="G9" s="2" t="s">
        <v>64</v>
      </c>
      <c r="H9" s="2" t="s">
        <v>65</v>
      </c>
    </row>
    <row r="10" spans="4:8" ht="20.25" thickTop="1" thickBot="1" x14ac:dyDescent="0.3">
      <c r="D10" s="3" t="s">
        <v>5</v>
      </c>
      <c r="E10" s="10">
        <v>40</v>
      </c>
      <c r="F10" s="10"/>
      <c r="G10" s="10">
        <v>149</v>
      </c>
      <c r="H10" s="10">
        <v>16</v>
      </c>
    </row>
    <row r="11" spans="4:8" ht="19.5" thickBot="1" x14ac:dyDescent="0.3">
      <c r="D11" s="4" t="s">
        <v>6</v>
      </c>
      <c r="E11" s="11">
        <v>80</v>
      </c>
      <c r="F11" s="11">
        <v>1400</v>
      </c>
      <c r="G11" s="12">
        <v>726</v>
      </c>
      <c r="H11" s="11">
        <v>42</v>
      </c>
    </row>
    <row r="12" spans="4:8" ht="19.5" thickBot="1" x14ac:dyDescent="0.3">
      <c r="D12" s="3" t="s">
        <v>7</v>
      </c>
      <c r="E12" s="10">
        <v>12</v>
      </c>
      <c r="F12" s="10" t="s">
        <v>9</v>
      </c>
      <c r="G12" s="10">
        <v>0</v>
      </c>
      <c r="H12" s="10">
        <v>0</v>
      </c>
    </row>
    <row r="13" spans="4:8" ht="19.5" thickBot="1" x14ac:dyDescent="0.3">
      <c r="D13" s="4" t="s">
        <v>8</v>
      </c>
      <c r="E13" s="11" t="s">
        <v>44</v>
      </c>
      <c r="F13" s="11" t="s">
        <v>9</v>
      </c>
      <c r="G13" s="13">
        <v>106</v>
      </c>
      <c r="H13" s="11">
        <v>70</v>
      </c>
    </row>
    <row r="14" spans="4:8" ht="19.5" thickBot="1" x14ac:dyDescent="0.3">
      <c r="D14" s="3" t="s">
        <v>10</v>
      </c>
      <c r="E14" s="10" t="s">
        <v>45</v>
      </c>
      <c r="F14" s="10">
        <v>136.072</v>
      </c>
      <c r="G14" s="10">
        <v>119.712</v>
      </c>
      <c r="H14" s="10">
        <v>66.5</v>
      </c>
    </row>
    <row r="15" spans="4:8" ht="19.5" thickBot="1" x14ac:dyDescent="0.3">
      <c r="D15" s="4" t="s">
        <v>63</v>
      </c>
      <c r="E15" s="255">
        <v>6</v>
      </c>
      <c r="F15" s="11">
        <v>283.96100000000001</v>
      </c>
      <c r="G15" s="11">
        <v>8.9610000000000003</v>
      </c>
      <c r="H15" s="11">
        <v>6.36</v>
      </c>
    </row>
    <row r="16" spans="4:8" ht="19.5" thickBot="1" x14ac:dyDescent="0.3">
      <c r="D16" s="3" t="s">
        <v>12</v>
      </c>
      <c r="E16" s="256"/>
      <c r="F16" s="10" t="s">
        <v>52</v>
      </c>
      <c r="G16" s="10" t="s">
        <v>53</v>
      </c>
      <c r="H16" s="10">
        <v>56.53</v>
      </c>
    </row>
    <row r="17" spans="4:8" ht="19.5" thickBot="1" x14ac:dyDescent="0.3">
      <c r="D17" s="4" t="s">
        <v>13</v>
      </c>
      <c r="E17" s="11">
        <v>40</v>
      </c>
      <c r="F17" s="11">
        <v>149.346</v>
      </c>
      <c r="G17" s="11">
        <v>74.346000000000004</v>
      </c>
      <c r="H17" s="11">
        <v>6.12</v>
      </c>
    </row>
    <row r="18" spans="4:8" ht="19.5" thickBot="1" x14ac:dyDescent="0.3">
      <c r="D18" s="3" t="s">
        <v>15</v>
      </c>
      <c r="E18" s="10">
        <v>17</v>
      </c>
      <c r="F18" s="10">
        <v>337.08800000000002</v>
      </c>
      <c r="G18" s="10">
        <v>257.08800000000002</v>
      </c>
      <c r="H18" s="10">
        <v>57</v>
      </c>
    </row>
    <row r="19" spans="4:8" ht="19.5" thickBot="1" x14ac:dyDescent="0.3">
      <c r="D19" s="4" t="s">
        <v>16</v>
      </c>
      <c r="E19" s="11">
        <v>3</v>
      </c>
      <c r="F19" s="11" t="s">
        <v>9</v>
      </c>
      <c r="G19" s="11">
        <v>62.22</v>
      </c>
      <c r="H19" s="11"/>
    </row>
  </sheetData>
  <mergeCells count="3">
    <mergeCell ref="E5:G5"/>
    <mergeCell ref="E7:G7"/>
    <mergeCell ref="E15:E16"/>
  </mergeCell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0"/>
  <sheetViews>
    <sheetView topLeftCell="A4" workbookViewId="0">
      <selection activeCell="C6" sqref="C6:M21"/>
    </sheetView>
  </sheetViews>
  <sheetFormatPr baseColWidth="10" defaultRowHeight="15" x14ac:dyDescent="0.25"/>
  <cols>
    <col min="4" max="4" width="14.7109375" customWidth="1"/>
    <col min="5" max="5" width="12.42578125" customWidth="1"/>
    <col min="8" max="8" width="12.28515625" customWidth="1"/>
  </cols>
  <sheetData>
    <row r="1" spans="3:12" ht="23.25" x14ac:dyDescent="0.35">
      <c r="F1" s="42" t="s">
        <v>348</v>
      </c>
      <c r="G1" s="42"/>
      <c r="H1" s="42"/>
    </row>
    <row r="4" spans="3:12" ht="23.25" x14ac:dyDescent="0.35">
      <c r="F4" s="253" t="s">
        <v>24</v>
      </c>
      <c r="G4" s="253"/>
      <c r="H4" s="253"/>
    </row>
    <row r="6" spans="3:12" ht="15.75" thickBot="1" x14ac:dyDescent="0.3"/>
    <row r="7" spans="3:12" ht="94.5" thickBot="1" x14ac:dyDescent="0.3">
      <c r="C7" s="14"/>
      <c r="D7" s="16" t="s">
        <v>0</v>
      </c>
      <c r="E7" s="2" t="s">
        <v>1</v>
      </c>
      <c r="F7" s="2" t="s">
        <v>66</v>
      </c>
      <c r="G7" s="2" t="s">
        <v>64</v>
      </c>
      <c r="H7" s="31" t="s">
        <v>65</v>
      </c>
      <c r="I7" s="261" t="s">
        <v>174</v>
      </c>
      <c r="J7" s="261"/>
      <c r="K7" s="102" t="s">
        <v>175</v>
      </c>
      <c r="L7" s="102" t="s">
        <v>179</v>
      </c>
    </row>
    <row r="8" spans="3:12" ht="38.25" thickTop="1" x14ac:dyDescent="0.3">
      <c r="D8" s="28"/>
      <c r="E8" s="29"/>
      <c r="F8" s="29"/>
      <c r="G8" s="67"/>
      <c r="H8" s="68"/>
      <c r="I8" s="102" t="s">
        <v>177</v>
      </c>
      <c r="J8" s="102" t="s">
        <v>178</v>
      </c>
      <c r="K8" s="102"/>
      <c r="L8" s="34"/>
    </row>
    <row r="9" spans="3:12" ht="19.5" thickBot="1" x14ac:dyDescent="0.35">
      <c r="D9" s="96" t="s">
        <v>5</v>
      </c>
      <c r="E9" s="82">
        <v>85</v>
      </c>
      <c r="F9" s="82">
        <v>3525</v>
      </c>
      <c r="G9" s="82">
        <v>2275</v>
      </c>
      <c r="H9" s="82">
        <v>122</v>
      </c>
      <c r="I9" s="10"/>
      <c r="J9" s="10"/>
      <c r="K9" s="10"/>
      <c r="L9" s="10"/>
    </row>
    <row r="10" spans="3:12" ht="22.5" customHeight="1" thickBot="1" x14ac:dyDescent="0.35">
      <c r="D10" s="57" t="s">
        <v>202</v>
      </c>
      <c r="E10" s="257">
        <v>80</v>
      </c>
      <c r="F10" s="82">
        <v>1838.231</v>
      </c>
      <c r="G10" s="82">
        <v>1138.231</v>
      </c>
      <c r="H10" s="82">
        <v>66</v>
      </c>
      <c r="I10" s="11"/>
      <c r="J10" s="10"/>
      <c r="K10" s="11"/>
      <c r="L10" s="10"/>
    </row>
    <row r="11" spans="3:12" ht="19.5" customHeight="1" thickBot="1" x14ac:dyDescent="0.35">
      <c r="D11" s="57" t="s">
        <v>197</v>
      </c>
      <c r="E11" s="258"/>
      <c r="F11" s="82"/>
      <c r="G11" s="82"/>
      <c r="H11" s="82"/>
      <c r="I11" s="82"/>
      <c r="J11" s="10"/>
      <c r="K11" s="11"/>
      <c r="L11" s="10"/>
    </row>
    <row r="12" spans="3:12" ht="22.5" customHeight="1" thickBot="1" x14ac:dyDescent="0.35">
      <c r="D12" s="57" t="s">
        <v>7</v>
      </c>
      <c r="E12" s="257">
        <v>12</v>
      </c>
      <c r="F12" s="83">
        <v>255.209</v>
      </c>
      <c r="G12" s="83">
        <v>62.173000000000002</v>
      </c>
      <c r="H12" s="83">
        <v>19</v>
      </c>
      <c r="I12" s="11"/>
      <c r="J12" s="10"/>
      <c r="K12" s="11"/>
      <c r="L12" s="10"/>
    </row>
    <row r="13" spans="3:12" ht="23.25" customHeight="1" thickBot="1" x14ac:dyDescent="0.35">
      <c r="D13" s="57" t="s">
        <v>205</v>
      </c>
      <c r="E13" s="258"/>
      <c r="F13" s="94">
        <v>89.932000000000002</v>
      </c>
      <c r="G13" s="94">
        <v>64.932000000000002</v>
      </c>
      <c r="H13" s="94">
        <v>20</v>
      </c>
      <c r="I13" s="10" t="s">
        <v>221</v>
      </c>
      <c r="J13" s="10"/>
      <c r="K13" s="10"/>
      <c r="L13" s="10"/>
    </row>
    <row r="14" spans="3:12" ht="23.25" customHeight="1" thickBot="1" x14ac:dyDescent="0.35">
      <c r="D14" s="57" t="s">
        <v>8</v>
      </c>
      <c r="E14" s="84">
        <v>7.6</v>
      </c>
      <c r="F14" s="83">
        <v>55</v>
      </c>
      <c r="G14" s="83">
        <v>43</v>
      </c>
      <c r="H14" s="83">
        <v>21</v>
      </c>
      <c r="I14" s="11"/>
      <c r="J14" s="10"/>
      <c r="K14" s="11"/>
      <c r="L14" s="10"/>
    </row>
    <row r="15" spans="3:12" ht="21" customHeight="1" thickBot="1" x14ac:dyDescent="0.35">
      <c r="D15" s="45" t="s">
        <v>10</v>
      </c>
      <c r="E15" s="85">
        <v>7.6</v>
      </c>
      <c r="F15" s="94">
        <v>63.878999999999998</v>
      </c>
      <c r="G15" s="94">
        <v>39.222999999999999</v>
      </c>
      <c r="H15" s="94">
        <v>16.5</v>
      </c>
      <c r="I15" s="10"/>
      <c r="J15" s="10"/>
      <c r="K15" s="10"/>
      <c r="L15" s="10"/>
    </row>
    <row r="16" spans="3:12" ht="24.75" customHeight="1" thickBot="1" x14ac:dyDescent="0.35">
      <c r="D16" s="57" t="s">
        <v>63</v>
      </c>
      <c r="E16" s="262">
        <v>18</v>
      </c>
      <c r="F16" s="83">
        <v>296.58499999999998</v>
      </c>
      <c r="G16" s="83">
        <v>113.02500000000001</v>
      </c>
      <c r="H16" s="83">
        <v>27.91</v>
      </c>
      <c r="I16" s="11"/>
      <c r="J16" s="11"/>
      <c r="K16" s="11"/>
      <c r="L16" s="11"/>
    </row>
    <row r="17" spans="4:12" ht="19.5" thickBot="1" x14ac:dyDescent="0.35">
      <c r="D17" s="57" t="s">
        <v>12</v>
      </c>
      <c r="E17" s="263"/>
      <c r="F17" s="94">
        <v>140.251</v>
      </c>
      <c r="G17" s="94">
        <v>102.85599999999999</v>
      </c>
      <c r="H17" s="94">
        <v>25.4</v>
      </c>
      <c r="I17" s="10"/>
      <c r="J17" s="10"/>
      <c r="K17" s="10"/>
      <c r="L17" s="10"/>
    </row>
    <row r="18" spans="4:12" ht="19.5" thickBot="1" x14ac:dyDescent="0.35">
      <c r="D18" s="78" t="s">
        <v>13</v>
      </c>
      <c r="E18" s="84">
        <v>40</v>
      </c>
      <c r="F18" s="84">
        <v>141.47</v>
      </c>
      <c r="G18" s="84">
        <v>67.7</v>
      </c>
      <c r="H18" s="84">
        <v>5.24</v>
      </c>
      <c r="I18" s="11"/>
      <c r="J18" s="10"/>
      <c r="K18" s="11"/>
      <c r="L18" s="10"/>
    </row>
    <row r="19" spans="4:12" ht="19.5" thickBot="1" x14ac:dyDescent="0.35">
      <c r="D19" s="57" t="s">
        <v>15</v>
      </c>
      <c r="E19" s="82">
        <v>15</v>
      </c>
      <c r="F19" s="94">
        <v>127</v>
      </c>
      <c r="G19" s="94">
        <v>67</v>
      </c>
      <c r="H19" s="94">
        <v>14</v>
      </c>
      <c r="I19" s="10"/>
      <c r="J19" s="10"/>
      <c r="K19" s="10"/>
      <c r="L19" s="10"/>
    </row>
    <row r="20" spans="4:12" ht="19.5" thickBot="1" x14ac:dyDescent="0.35">
      <c r="D20" s="57" t="s">
        <v>16</v>
      </c>
      <c r="E20" s="83">
        <v>6</v>
      </c>
      <c r="F20" s="83">
        <v>29.5</v>
      </c>
      <c r="G20" s="83">
        <v>27.5</v>
      </c>
      <c r="H20" s="83">
        <v>13</v>
      </c>
      <c r="I20" s="11"/>
      <c r="J20" s="10"/>
      <c r="K20" s="11"/>
      <c r="L20" s="10"/>
    </row>
  </sheetData>
  <mergeCells count="5">
    <mergeCell ref="F4:H4"/>
    <mergeCell ref="I7:J7"/>
    <mergeCell ref="E10:E11"/>
    <mergeCell ref="E12:E13"/>
    <mergeCell ref="E16:E17"/>
  </mergeCell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8" workbookViewId="0">
      <selection activeCell="B15" sqref="B15"/>
    </sheetView>
  </sheetViews>
  <sheetFormatPr baseColWidth="10" defaultRowHeight="15" x14ac:dyDescent="0.25"/>
  <cols>
    <col min="5" max="5" width="13.85546875" customWidth="1"/>
    <col min="6" max="6" width="12.140625" customWidth="1"/>
    <col min="9" max="9" width="12.140625" customWidth="1"/>
  </cols>
  <sheetData>
    <row r="1" spans="4:13" ht="23.25" x14ac:dyDescent="0.35">
      <c r="F1" s="42" t="s">
        <v>349</v>
      </c>
      <c r="G1" s="42"/>
      <c r="H1" s="42"/>
    </row>
    <row r="4" spans="4:13" ht="23.25" x14ac:dyDescent="0.35">
      <c r="F4" s="253" t="s">
        <v>350</v>
      </c>
      <c r="G4" s="253"/>
      <c r="H4" s="253"/>
    </row>
    <row r="6" spans="4:13" ht="15.75" thickBot="1" x14ac:dyDescent="0.3"/>
    <row r="7" spans="4:13" ht="94.5" thickBot="1" x14ac:dyDescent="0.3">
      <c r="D7" s="14"/>
      <c r="E7" s="16" t="s">
        <v>0</v>
      </c>
      <c r="F7" s="2" t="s">
        <v>1</v>
      </c>
      <c r="G7" s="2" t="s">
        <v>66</v>
      </c>
      <c r="H7" s="2" t="s">
        <v>64</v>
      </c>
      <c r="I7" s="31" t="s">
        <v>65</v>
      </c>
      <c r="J7" s="261" t="s">
        <v>174</v>
      </c>
      <c r="K7" s="261"/>
      <c r="L7" s="102" t="s">
        <v>175</v>
      </c>
      <c r="M7" s="102" t="s">
        <v>179</v>
      </c>
    </row>
    <row r="8" spans="4:13" ht="38.25" thickTop="1" x14ac:dyDescent="0.3">
      <c r="E8" s="28"/>
      <c r="F8" s="29"/>
      <c r="G8" s="29"/>
      <c r="H8" s="67"/>
      <c r="I8" s="68"/>
      <c r="J8" s="102" t="s">
        <v>177</v>
      </c>
      <c r="K8" s="102" t="s">
        <v>178</v>
      </c>
      <c r="L8" s="102"/>
      <c r="M8" s="34"/>
    </row>
    <row r="9" spans="4:13" ht="19.5" thickBot="1" x14ac:dyDescent="0.35">
      <c r="E9" s="96" t="s">
        <v>5</v>
      </c>
      <c r="F9" s="82">
        <v>85</v>
      </c>
      <c r="G9" s="82">
        <v>3740</v>
      </c>
      <c r="H9" s="82">
        <v>2490</v>
      </c>
      <c r="I9" s="82">
        <v>134</v>
      </c>
      <c r="J9" s="10"/>
      <c r="K9" s="10"/>
      <c r="L9" s="10"/>
      <c r="M9" s="10"/>
    </row>
    <row r="10" spans="4:13" ht="38.25" thickBot="1" x14ac:dyDescent="0.35">
      <c r="E10" s="57" t="s">
        <v>202</v>
      </c>
      <c r="F10" s="257">
        <v>80</v>
      </c>
      <c r="G10" s="82">
        <v>1729</v>
      </c>
      <c r="H10" s="82">
        <v>1029</v>
      </c>
      <c r="I10" s="82">
        <v>60</v>
      </c>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v>326.06599999999997</v>
      </c>
      <c r="H12" s="83">
        <v>131.03</v>
      </c>
      <c r="I12" s="83">
        <v>41</v>
      </c>
      <c r="J12" s="11"/>
      <c r="K12" s="10"/>
      <c r="L12" s="11"/>
      <c r="M12" s="10"/>
    </row>
    <row r="13" spans="4:13" ht="19.5" thickBot="1" x14ac:dyDescent="0.35">
      <c r="E13" s="57" t="s">
        <v>205</v>
      </c>
      <c r="F13" s="258"/>
      <c r="G13" s="94">
        <v>89.932000000000002</v>
      </c>
      <c r="H13" s="94">
        <v>64.932000000000002</v>
      </c>
      <c r="I13" s="94">
        <v>20</v>
      </c>
      <c r="J13" s="10" t="s">
        <v>221</v>
      </c>
      <c r="K13" s="10"/>
      <c r="L13" s="10"/>
      <c r="M13" s="10"/>
    </row>
    <row r="14" spans="4:13" ht="19.5" thickBot="1" x14ac:dyDescent="0.35">
      <c r="E14" s="57" t="s">
        <v>8</v>
      </c>
      <c r="F14" s="84">
        <v>7.6</v>
      </c>
      <c r="G14" s="83">
        <v>76</v>
      </c>
      <c r="H14" s="83">
        <v>58</v>
      </c>
      <c r="I14" s="83">
        <v>30</v>
      </c>
      <c r="J14" s="11"/>
      <c r="K14" s="10"/>
      <c r="L14" s="11"/>
      <c r="M14" s="10"/>
    </row>
    <row r="15" spans="4:13" ht="19.5" thickBot="1" x14ac:dyDescent="0.35">
      <c r="E15" s="45" t="s">
        <v>10</v>
      </c>
      <c r="F15" s="85">
        <v>7.6</v>
      </c>
      <c r="G15" s="94">
        <v>78.331000000000003</v>
      </c>
      <c r="H15" s="94">
        <v>53.674999999999997</v>
      </c>
      <c r="I15" s="94">
        <v>22</v>
      </c>
      <c r="J15" s="10"/>
      <c r="K15" s="10"/>
      <c r="L15" s="10"/>
      <c r="M15" s="10"/>
    </row>
    <row r="16" spans="4:13" ht="38.25" thickBot="1" x14ac:dyDescent="0.35">
      <c r="E16" s="57" t="s">
        <v>63</v>
      </c>
      <c r="F16" s="262">
        <v>18</v>
      </c>
      <c r="G16" s="83">
        <v>284</v>
      </c>
      <c r="H16" s="83">
        <v>161</v>
      </c>
      <c r="I16" s="83">
        <v>25.09</v>
      </c>
      <c r="J16" s="11"/>
      <c r="K16" s="11"/>
      <c r="L16" s="11"/>
      <c r="M16" s="11"/>
    </row>
    <row r="17" spans="5:13" ht="19.5" thickBot="1" x14ac:dyDescent="0.35">
      <c r="E17" s="57" t="s">
        <v>12</v>
      </c>
      <c r="F17" s="263"/>
      <c r="G17" s="94">
        <v>140.251</v>
      </c>
      <c r="H17" s="94">
        <v>102.85599999999999</v>
      </c>
      <c r="I17" s="94">
        <v>25.4</v>
      </c>
      <c r="J17" s="10"/>
      <c r="K17" s="10"/>
      <c r="L17" s="10"/>
      <c r="M17" s="10"/>
    </row>
    <row r="18" spans="5:13" ht="19.5" thickBot="1" x14ac:dyDescent="0.35">
      <c r="E18" s="78" t="s">
        <v>13</v>
      </c>
      <c r="F18" s="84">
        <v>40</v>
      </c>
      <c r="G18" s="84">
        <v>136.76400000000001</v>
      </c>
      <c r="H18" s="84">
        <v>63.04</v>
      </c>
      <c r="I18" s="84">
        <v>5.25</v>
      </c>
      <c r="J18" s="11"/>
      <c r="K18" s="10"/>
      <c r="L18" s="11"/>
      <c r="M18" s="10"/>
    </row>
    <row r="19" spans="5:13" ht="19.5" thickBot="1" x14ac:dyDescent="0.35">
      <c r="E19" s="57" t="s">
        <v>15</v>
      </c>
      <c r="F19" s="82">
        <v>15</v>
      </c>
      <c r="G19" s="94">
        <v>122</v>
      </c>
      <c r="H19" s="94">
        <v>62</v>
      </c>
      <c r="I19" s="94">
        <v>13</v>
      </c>
      <c r="J19" s="10"/>
      <c r="K19" s="10"/>
      <c r="L19" s="10"/>
      <c r="M19" s="10"/>
    </row>
    <row r="20" spans="5:13" ht="38.25" thickBot="1" x14ac:dyDescent="0.35">
      <c r="E20" s="57" t="s">
        <v>16</v>
      </c>
      <c r="F20" s="83">
        <v>6</v>
      </c>
      <c r="G20" s="83">
        <v>25</v>
      </c>
      <c r="H20" s="83">
        <v>23</v>
      </c>
      <c r="I20" s="83">
        <v>11</v>
      </c>
      <c r="J20" s="11"/>
      <c r="K20" s="10"/>
      <c r="L20" s="11"/>
      <c r="M20" s="10"/>
    </row>
  </sheetData>
  <mergeCells count="5">
    <mergeCell ref="F4:H4"/>
    <mergeCell ref="J7:K7"/>
    <mergeCell ref="F10:F11"/>
    <mergeCell ref="F12:F13"/>
    <mergeCell ref="F16:F17"/>
  </mergeCell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2" sqref="G12:I12"/>
    </sheetView>
  </sheetViews>
  <sheetFormatPr baseColWidth="10" defaultRowHeight="15" x14ac:dyDescent="0.25"/>
  <cols>
    <col min="5" max="5" width="13.85546875" customWidth="1"/>
    <col min="6" max="6" width="12.140625" customWidth="1"/>
    <col min="9" max="9" width="12.140625" customWidth="1"/>
  </cols>
  <sheetData>
    <row r="1" spans="4:13" ht="23.25" x14ac:dyDescent="0.35">
      <c r="F1" s="42" t="s">
        <v>351</v>
      </c>
      <c r="G1" s="42"/>
      <c r="H1" s="42"/>
    </row>
    <row r="4" spans="4:13" ht="23.25" x14ac:dyDescent="0.35">
      <c r="F4" s="253" t="s">
        <v>350</v>
      </c>
      <c r="G4" s="253"/>
      <c r="H4" s="253"/>
    </row>
    <row r="6" spans="4:13" ht="15.75" thickBot="1" x14ac:dyDescent="0.3"/>
    <row r="7" spans="4:13" ht="94.5" thickBot="1" x14ac:dyDescent="0.3">
      <c r="D7" s="14"/>
      <c r="E7" s="16" t="s">
        <v>0</v>
      </c>
      <c r="F7" s="2" t="s">
        <v>1</v>
      </c>
      <c r="G7" s="2" t="s">
        <v>66</v>
      </c>
      <c r="H7" s="2" t="s">
        <v>64</v>
      </c>
      <c r="I7" s="31" t="s">
        <v>65</v>
      </c>
      <c r="J7" s="261" t="s">
        <v>174</v>
      </c>
      <c r="K7" s="261"/>
      <c r="L7" s="102" t="s">
        <v>175</v>
      </c>
      <c r="M7" s="102" t="s">
        <v>179</v>
      </c>
    </row>
    <row r="8" spans="4:13" ht="38.25" thickTop="1" x14ac:dyDescent="0.3">
      <c r="E8" s="28"/>
      <c r="F8" s="29"/>
      <c r="G8" s="29"/>
      <c r="H8" s="67"/>
      <c r="I8" s="68"/>
      <c r="J8" s="102" t="s">
        <v>177</v>
      </c>
      <c r="K8" s="102" t="s">
        <v>178</v>
      </c>
      <c r="L8" s="102"/>
      <c r="M8" s="34"/>
    </row>
    <row r="9" spans="4:13" ht="19.5" thickBot="1" x14ac:dyDescent="0.35">
      <c r="E9" s="96" t="s">
        <v>5</v>
      </c>
      <c r="F9" s="82">
        <v>85</v>
      </c>
      <c r="G9" s="82">
        <v>3725</v>
      </c>
      <c r="H9" s="82">
        <v>2475</v>
      </c>
      <c r="I9" s="82">
        <v>133</v>
      </c>
      <c r="J9" s="10"/>
      <c r="K9" s="10"/>
      <c r="L9" s="10"/>
      <c r="M9" s="10"/>
    </row>
    <row r="10" spans="4:13" ht="38.25" thickBot="1" x14ac:dyDescent="0.35">
      <c r="E10" s="57" t="s">
        <v>202</v>
      </c>
      <c r="F10" s="257">
        <v>80</v>
      </c>
      <c r="G10" s="82"/>
      <c r="H10" s="82"/>
      <c r="I10" s="82"/>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v>326.06599999999997</v>
      </c>
      <c r="H12" s="83">
        <v>131.03</v>
      </c>
      <c r="I12" s="83">
        <v>41</v>
      </c>
      <c r="J12" s="11"/>
      <c r="K12" s="10"/>
      <c r="L12" s="11"/>
      <c r="M12" s="10"/>
    </row>
    <row r="13" spans="4:13" ht="19.5" thickBot="1" x14ac:dyDescent="0.35">
      <c r="E13" s="57" t="s">
        <v>205</v>
      </c>
      <c r="F13" s="258"/>
      <c r="G13" s="94">
        <v>89.932000000000002</v>
      </c>
      <c r="H13" s="94">
        <v>64.932000000000002</v>
      </c>
      <c r="I13" s="94">
        <v>20</v>
      </c>
      <c r="J13" s="10" t="s">
        <v>221</v>
      </c>
      <c r="K13" s="10"/>
      <c r="L13" s="10"/>
      <c r="M13" s="10"/>
    </row>
    <row r="14" spans="4:13" ht="19.5" thickBot="1" x14ac:dyDescent="0.35">
      <c r="E14" s="57" t="s">
        <v>8</v>
      </c>
      <c r="F14" s="84">
        <v>7.6</v>
      </c>
      <c r="G14" s="83"/>
      <c r="H14" s="83"/>
      <c r="I14" s="83"/>
      <c r="J14" s="11"/>
      <c r="K14" s="10"/>
      <c r="L14" s="11"/>
      <c r="M14" s="10"/>
    </row>
    <row r="15" spans="4:13" ht="19.5" thickBot="1" x14ac:dyDescent="0.35">
      <c r="E15" s="45" t="s">
        <v>10</v>
      </c>
      <c r="F15" s="85">
        <v>7.6</v>
      </c>
      <c r="G15" s="94">
        <v>72.034999999999997</v>
      </c>
      <c r="H15" s="94">
        <v>47.378999999999998</v>
      </c>
      <c r="I15" s="94">
        <v>19</v>
      </c>
      <c r="J15" s="10"/>
      <c r="K15" s="10"/>
      <c r="L15" s="10"/>
      <c r="M15" s="10"/>
    </row>
    <row r="16" spans="4:13" ht="38.25" thickBot="1" x14ac:dyDescent="0.35">
      <c r="E16" s="57" t="s">
        <v>63</v>
      </c>
      <c r="F16" s="262">
        <v>18</v>
      </c>
      <c r="G16" s="83">
        <v>269.70800000000003</v>
      </c>
      <c r="H16" s="83">
        <v>87.147999999999996</v>
      </c>
      <c r="I16" s="83">
        <v>21.52</v>
      </c>
      <c r="J16" s="11"/>
      <c r="K16" s="11"/>
      <c r="L16" s="11"/>
      <c r="M16" s="11"/>
    </row>
    <row r="17" spans="5:13" ht="19.5" thickBot="1" x14ac:dyDescent="0.35">
      <c r="E17" s="57" t="s">
        <v>12</v>
      </c>
      <c r="F17" s="263"/>
      <c r="G17" s="94">
        <v>140.251</v>
      </c>
      <c r="H17" s="94">
        <v>102.85599999999999</v>
      </c>
      <c r="I17" s="94">
        <v>25.4</v>
      </c>
      <c r="J17" s="10"/>
      <c r="K17" s="10"/>
      <c r="L17" s="10"/>
      <c r="M17" s="10"/>
    </row>
    <row r="18" spans="5:13" ht="19.5" thickBot="1" x14ac:dyDescent="0.35">
      <c r="E18" s="78" t="s">
        <v>13</v>
      </c>
      <c r="F18" s="84">
        <v>40</v>
      </c>
      <c r="G18" s="84">
        <v>132.30000000000001</v>
      </c>
      <c r="H18" s="84">
        <v>58.57</v>
      </c>
      <c r="I18" s="84" t="s">
        <v>352</v>
      </c>
      <c r="J18" s="11"/>
      <c r="K18" s="10"/>
      <c r="L18" s="11"/>
      <c r="M18" s="10"/>
    </row>
    <row r="19" spans="5:13" ht="19.5" thickBot="1" x14ac:dyDescent="0.35">
      <c r="E19" s="57" t="s">
        <v>15</v>
      </c>
      <c r="F19" s="82">
        <v>15</v>
      </c>
      <c r="G19" s="94"/>
      <c r="H19" s="94">
        <v>61.698</v>
      </c>
      <c r="I19" s="94">
        <v>12</v>
      </c>
      <c r="J19" s="10"/>
      <c r="K19" s="10"/>
      <c r="L19" s="10"/>
      <c r="M19" s="10"/>
    </row>
    <row r="20" spans="5:13" ht="38.25" thickBot="1" x14ac:dyDescent="0.35">
      <c r="E20" s="57" t="s">
        <v>16</v>
      </c>
      <c r="F20" s="83">
        <v>6</v>
      </c>
      <c r="G20" s="83">
        <v>25</v>
      </c>
      <c r="H20" s="83">
        <v>23</v>
      </c>
      <c r="I20" s="83">
        <v>11</v>
      </c>
      <c r="J20" s="11"/>
      <c r="K20" s="10"/>
      <c r="L20" s="11"/>
      <c r="M20" s="10"/>
    </row>
  </sheetData>
  <mergeCells count="5">
    <mergeCell ref="F4:H4"/>
    <mergeCell ref="J7:K7"/>
    <mergeCell ref="F10:F11"/>
    <mergeCell ref="F12:F13"/>
    <mergeCell ref="F16:F17"/>
  </mergeCell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10" workbookViewId="0">
      <selection activeCell="G13" sqref="G13:I13"/>
    </sheetView>
  </sheetViews>
  <sheetFormatPr baseColWidth="10" defaultRowHeight="15" x14ac:dyDescent="0.25"/>
  <cols>
    <col min="5" max="5" width="13.85546875" customWidth="1"/>
    <col min="6" max="6" width="12.140625" customWidth="1"/>
    <col min="9" max="9" width="12.140625" customWidth="1"/>
  </cols>
  <sheetData>
    <row r="1" spans="4:13" ht="23.25" x14ac:dyDescent="0.35">
      <c r="F1" s="42" t="s">
        <v>351</v>
      </c>
      <c r="G1" s="42"/>
      <c r="H1" s="42"/>
    </row>
    <row r="4" spans="4:13" ht="23.25" x14ac:dyDescent="0.35">
      <c r="F4" s="253" t="s">
        <v>350</v>
      </c>
      <c r="G4" s="253"/>
      <c r="H4" s="253"/>
    </row>
    <row r="6" spans="4:13" ht="15.75" thickBot="1" x14ac:dyDescent="0.3"/>
    <row r="7" spans="4:13" ht="94.5" thickBot="1" x14ac:dyDescent="0.3">
      <c r="D7" s="14"/>
      <c r="E7" s="16" t="s">
        <v>0</v>
      </c>
      <c r="F7" s="2" t="s">
        <v>1</v>
      </c>
      <c r="G7" s="2" t="s">
        <v>66</v>
      </c>
      <c r="H7" s="2" t="s">
        <v>64</v>
      </c>
      <c r="I7" s="31" t="s">
        <v>65</v>
      </c>
      <c r="J7" s="261" t="s">
        <v>174</v>
      </c>
      <c r="K7" s="261"/>
      <c r="L7" s="103" t="s">
        <v>175</v>
      </c>
      <c r="M7" s="103" t="s">
        <v>179</v>
      </c>
    </row>
    <row r="8" spans="4:13" ht="38.25" thickTop="1" x14ac:dyDescent="0.3">
      <c r="E8" s="28"/>
      <c r="F8" s="29"/>
      <c r="G8" s="29"/>
      <c r="H8" s="67"/>
      <c r="I8" s="68"/>
      <c r="J8" s="103" t="s">
        <v>177</v>
      </c>
      <c r="K8" s="103" t="s">
        <v>178</v>
      </c>
      <c r="L8" s="103"/>
      <c r="M8" s="34"/>
    </row>
    <row r="9" spans="4:13" ht="19.5" thickBot="1" x14ac:dyDescent="0.35">
      <c r="E9" s="96" t="s">
        <v>5</v>
      </c>
      <c r="F9" s="82">
        <v>85</v>
      </c>
      <c r="G9" s="82">
        <v>3750</v>
      </c>
      <c r="H9" s="82">
        <v>2500</v>
      </c>
      <c r="I9" s="82">
        <v>134</v>
      </c>
      <c r="J9" s="10"/>
      <c r="K9" s="10"/>
      <c r="L9" s="10"/>
      <c r="M9" s="10"/>
    </row>
    <row r="10" spans="4:13" ht="38.25" thickBot="1" x14ac:dyDescent="0.35">
      <c r="E10" s="57" t="s">
        <v>202</v>
      </c>
      <c r="F10" s="257">
        <v>80</v>
      </c>
      <c r="G10" s="82"/>
      <c r="H10" s="82"/>
      <c r="I10" s="82"/>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v>326.06599999999997</v>
      </c>
      <c r="H12" s="83">
        <v>131.03</v>
      </c>
      <c r="I12" s="83">
        <v>41</v>
      </c>
      <c r="J12" s="11"/>
      <c r="K12" s="10"/>
      <c r="L12" s="11"/>
      <c r="M12" s="10"/>
    </row>
    <row r="13" spans="4:13" ht="19.5" thickBot="1" x14ac:dyDescent="0.35">
      <c r="E13" s="57" t="s">
        <v>205</v>
      </c>
      <c r="F13" s="258"/>
      <c r="G13" s="94">
        <v>89.932000000000002</v>
      </c>
      <c r="H13" s="94">
        <v>64.932000000000002</v>
      </c>
      <c r="I13" s="94">
        <v>20</v>
      </c>
      <c r="J13" s="10" t="s">
        <v>221</v>
      </c>
      <c r="K13" s="10"/>
      <c r="L13" s="10"/>
      <c r="M13" s="10"/>
    </row>
    <row r="14" spans="4:13" ht="19.5" thickBot="1" x14ac:dyDescent="0.35">
      <c r="E14" s="57" t="s">
        <v>8</v>
      </c>
      <c r="F14" s="84">
        <v>7.6</v>
      </c>
      <c r="G14" s="83"/>
      <c r="H14" s="83"/>
      <c r="I14" s="83"/>
      <c r="J14" s="11"/>
      <c r="K14" s="10"/>
      <c r="L14" s="11"/>
      <c r="M14" s="10"/>
    </row>
    <row r="15" spans="4:13" ht="19.5" thickBot="1" x14ac:dyDescent="0.35">
      <c r="E15" s="45" t="s">
        <v>10</v>
      </c>
      <c r="F15" s="85">
        <v>7.6</v>
      </c>
      <c r="G15" s="94">
        <v>63.554000000000002</v>
      </c>
      <c r="H15" s="94">
        <v>38.898000000000003</v>
      </c>
      <c r="I15" s="94">
        <v>16.2</v>
      </c>
      <c r="J15" s="10"/>
      <c r="K15" s="10"/>
      <c r="L15" s="10"/>
      <c r="M15" s="10"/>
    </row>
    <row r="16" spans="4:13" ht="38.25" thickBot="1" x14ac:dyDescent="0.35">
      <c r="E16" s="57" t="s">
        <v>63</v>
      </c>
      <c r="F16" s="262">
        <v>18</v>
      </c>
      <c r="G16" s="83">
        <v>331.08100000000002</v>
      </c>
      <c r="H16" s="83">
        <v>148.52099999999999</v>
      </c>
      <c r="I16" s="83">
        <v>36.67</v>
      </c>
      <c r="J16" s="11"/>
      <c r="K16" s="11"/>
      <c r="L16" s="11"/>
      <c r="M16" s="11"/>
    </row>
    <row r="17" spans="5:13" ht="19.5" thickBot="1" x14ac:dyDescent="0.35">
      <c r="E17" s="57" t="s">
        <v>12</v>
      </c>
      <c r="F17" s="263"/>
      <c r="G17" s="94">
        <v>140.251</v>
      </c>
      <c r="H17" s="94">
        <v>102.85599999999999</v>
      </c>
      <c r="I17" s="94">
        <v>25.4</v>
      </c>
      <c r="J17" s="10"/>
      <c r="K17" s="10"/>
      <c r="L17" s="10"/>
      <c r="M17" s="10"/>
    </row>
    <row r="18" spans="5:13" ht="19.5" thickBot="1" x14ac:dyDescent="0.35">
      <c r="E18" s="78" t="s">
        <v>13</v>
      </c>
      <c r="F18" s="84">
        <v>40</v>
      </c>
      <c r="G18" s="84">
        <v>132.303</v>
      </c>
      <c r="H18" s="84">
        <v>58.573</v>
      </c>
      <c r="I18" s="84" t="s">
        <v>352</v>
      </c>
      <c r="J18" s="11"/>
      <c r="K18" s="10"/>
      <c r="L18" s="11"/>
      <c r="M18" s="10"/>
    </row>
    <row r="19" spans="5:13" ht="19.5" thickBot="1" x14ac:dyDescent="0.35">
      <c r="E19" s="57" t="s">
        <v>15</v>
      </c>
      <c r="F19" s="82">
        <v>15</v>
      </c>
      <c r="G19" s="94">
        <v>144</v>
      </c>
      <c r="H19" s="94">
        <v>84</v>
      </c>
      <c r="I19" s="94">
        <v>17</v>
      </c>
      <c r="J19" s="10"/>
      <c r="K19" s="10"/>
      <c r="L19" s="10"/>
      <c r="M19" s="10"/>
    </row>
    <row r="20" spans="5:13" ht="38.25" thickBot="1" x14ac:dyDescent="0.35">
      <c r="E20" s="57" t="s">
        <v>16</v>
      </c>
      <c r="F20" s="83">
        <v>6</v>
      </c>
      <c r="G20" s="83">
        <v>39.4</v>
      </c>
      <c r="H20" s="83">
        <v>37.4</v>
      </c>
      <c r="I20" s="83">
        <v>18</v>
      </c>
      <c r="J20" s="11"/>
      <c r="K20" s="10"/>
      <c r="L20" s="11"/>
      <c r="M20" s="10"/>
    </row>
  </sheetData>
  <mergeCells count="5">
    <mergeCell ref="F4:H4"/>
    <mergeCell ref="J7:K7"/>
    <mergeCell ref="F10:F11"/>
    <mergeCell ref="F12:F13"/>
    <mergeCell ref="F16:F17"/>
  </mergeCell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6" workbookViewId="0">
      <selection activeCell="B9" sqref="B9"/>
    </sheetView>
  </sheetViews>
  <sheetFormatPr baseColWidth="10" defaultRowHeight="15" x14ac:dyDescent="0.25"/>
  <cols>
    <col min="5" max="5" width="15.42578125" customWidth="1"/>
    <col min="6" max="6" width="12.140625" customWidth="1"/>
    <col min="9" max="9" width="12.140625" customWidth="1"/>
  </cols>
  <sheetData>
    <row r="1" spans="4:13" ht="23.25" x14ac:dyDescent="0.35">
      <c r="F1" s="42" t="s">
        <v>351</v>
      </c>
      <c r="G1" s="42"/>
      <c r="H1" s="42"/>
    </row>
    <row r="4" spans="4:13" ht="23.25" x14ac:dyDescent="0.35">
      <c r="F4" s="253" t="s">
        <v>350</v>
      </c>
      <c r="G4" s="253"/>
      <c r="H4" s="253"/>
    </row>
    <row r="6" spans="4:13" ht="15.75" thickBot="1" x14ac:dyDescent="0.3"/>
    <row r="7" spans="4:13" ht="94.5" thickBot="1" x14ac:dyDescent="0.3">
      <c r="D7" s="14"/>
      <c r="E7" s="16" t="s">
        <v>0</v>
      </c>
      <c r="F7" s="2" t="s">
        <v>1</v>
      </c>
      <c r="G7" s="2" t="s">
        <v>66</v>
      </c>
      <c r="H7" s="2" t="s">
        <v>64</v>
      </c>
      <c r="I7" s="31" t="s">
        <v>65</v>
      </c>
      <c r="J7" s="261" t="s">
        <v>174</v>
      </c>
      <c r="K7" s="261"/>
      <c r="L7" s="103" t="s">
        <v>175</v>
      </c>
      <c r="M7" s="103" t="s">
        <v>179</v>
      </c>
    </row>
    <row r="8" spans="4:13" ht="38.25" thickTop="1" x14ac:dyDescent="0.3">
      <c r="E8" s="28"/>
      <c r="F8" s="29"/>
      <c r="G8" s="29"/>
      <c r="H8" s="67"/>
      <c r="I8" s="68"/>
      <c r="J8" s="103" t="s">
        <v>177</v>
      </c>
      <c r="K8" s="103" t="s">
        <v>178</v>
      </c>
      <c r="L8" s="103"/>
      <c r="M8" s="34"/>
    </row>
    <row r="9" spans="4:13" ht="20.25" customHeight="1" thickBot="1" x14ac:dyDescent="0.35">
      <c r="E9" s="96" t="s">
        <v>5</v>
      </c>
      <c r="F9" s="82">
        <v>85</v>
      </c>
      <c r="G9" s="82">
        <v>3800</v>
      </c>
      <c r="H9" s="82">
        <v>2550</v>
      </c>
      <c r="I9" s="82">
        <v>137</v>
      </c>
      <c r="J9" s="10"/>
      <c r="K9" s="10"/>
      <c r="L9" s="10"/>
      <c r="M9" s="10"/>
    </row>
    <row r="10" spans="4:13" ht="21.75" customHeight="1" thickBot="1" x14ac:dyDescent="0.35">
      <c r="E10" s="57" t="s">
        <v>202</v>
      </c>
      <c r="F10" s="257">
        <v>80</v>
      </c>
      <c r="G10" s="82"/>
      <c r="H10" s="82"/>
      <c r="I10" s="82"/>
      <c r="J10" s="11"/>
      <c r="K10" s="10"/>
      <c r="L10" s="11"/>
      <c r="M10" s="10"/>
    </row>
    <row r="11" spans="4:13" ht="22.5" customHeight="1" thickBot="1" x14ac:dyDescent="0.35">
      <c r="E11" s="57" t="s">
        <v>197</v>
      </c>
      <c r="F11" s="258"/>
      <c r="G11" s="82"/>
      <c r="H11" s="82"/>
      <c r="I11" s="82"/>
      <c r="J11" s="82"/>
      <c r="K11" s="10"/>
      <c r="L11" s="11"/>
      <c r="M11" s="10"/>
    </row>
    <row r="12" spans="4:13" ht="19.5" thickBot="1" x14ac:dyDescent="0.35">
      <c r="E12" s="57" t="s">
        <v>7</v>
      </c>
      <c r="F12" s="257">
        <v>12</v>
      </c>
      <c r="G12" s="83">
        <v>298.82499999999999</v>
      </c>
      <c r="H12" s="83">
        <v>103.789</v>
      </c>
      <c r="I12" s="83">
        <v>33</v>
      </c>
      <c r="J12" s="11"/>
      <c r="K12" s="10"/>
      <c r="L12" s="11"/>
      <c r="M12" s="10"/>
    </row>
    <row r="13" spans="4:13" ht="19.5" thickBot="1" x14ac:dyDescent="0.35">
      <c r="E13" s="57" t="s">
        <v>205</v>
      </c>
      <c r="F13" s="258"/>
      <c r="G13" s="94">
        <v>89.932000000000002</v>
      </c>
      <c r="H13" s="94">
        <v>64.932000000000002</v>
      </c>
      <c r="I13" s="94">
        <v>20</v>
      </c>
      <c r="J13" s="10" t="s">
        <v>221</v>
      </c>
      <c r="K13" s="10"/>
      <c r="L13" s="10"/>
      <c r="M13" s="10"/>
    </row>
    <row r="14" spans="4:13" ht="19.5" thickBot="1" x14ac:dyDescent="0.35">
      <c r="E14" s="57" t="s">
        <v>8</v>
      </c>
      <c r="F14" s="84">
        <v>7.6</v>
      </c>
      <c r="G14" s="83">
        <v>66</v>
      </c>
      <c r="H14" s="83">
        <v>48</v>
      </c>
      <c r="I14" s="83">
        <v>23</v>
      </c>
      <c r="J14" s="11"/>
      <c r="K14" s="10"/>
      <c r="L14" s="11"/>
      <c r="M14" s="10"/>
    </row>
    <row r="15" spans="4:13" ht="19.5" thickBot="1" x14ac:dyDescent="0.35">
      <c r="E15" s="45" t="s">
        <v>10</v>
      </c>
      <c r="F15" s="85">
        <v>10.199999999999999</v>
      </c>
      <c r="G15" s="94">
        <v>83.525999999999996</v>
      </c>
      <c r="H15" s="94">
        <v>58.87</v>
      </c>
      <c r="I15" s="94">
        <v>24.5</v>
      </c>
      <c r="J15" s="10"/>
      <c r="K15" s="10"/>
      <c r="L15" s="10"/>
      <c r="M15" s="10"/>
    </row>
    <row r="16" spans="4:13" ht="21" customHeight="1" thickBot="1" x14ac:dyDescent="0.35">
      <c r="E16" s="57" t="s">
        <v>63</v>
      </c>
      <c r="F16" s="262">
        <v>18</v>
      </c>
      <c r="G16" s="83">
        <v>319.17</v>
      </c>
      <c r="H16" s="83">
        <v>136.61000000000001</v>
      </c>
      <c r="I16" s="83">
        <v>33.729999999999997</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172.15</v>
      </c>
      <c r="H18" s="84">
        <v>98.52</v>
      </c>
      <c r="I18" s="84" t="s">
        <v>353</v>
      </c>
      <c r="J18" s="11"/>
      <c r="K18" s="10"/>
      <c r="L18" s="11"/>
      <c r="M18" s="10"/>
    </row>
    <row r="19" spans="5:13" ht="19.5" thickBot="1" x14ac:dyDescent="0.35">
      <c r="E19" s="57" t="s">
        <v>15</v>
      </c>
      <c r="F19" s="82">
        <v>15</v>
      </c>
      <c r="G19" s="94">
        <v>136.495</v>
      </c>
      <c r="H19" s="94">
        <v>76.495000000000005</v>
      </c>
      <c r="I19" s="94">
        <v>15</v>
      </c>
      <c r="J19" s="10"/>
      <c r="K19" s="10"/>
      <c r="L19" s="10"/>
      <c r="M19" s="10"/>
    </row>
    <row r="20" spans="5:13" ht="20.25" customHeight="1" thickBot="1" x14ac:dyDescent="0.35">
      <c r="E20" s="57" t="s">
        <v>16</v>
      </c>
      <c r="F20" s="83">
        <v>6</v>
      </c>
      <c r="G20" s="83">
        <v>59.4</v>
      </c>
      <c r="H20" s="83">
        <v>57.4</v>
      </c>
      <c r="I20" s="83">
        <v>28</v>
      </c>
      <c r="J20" s="11"/>
      <c r="K20" s="10"/>
      <c r="L20" s="11"/>
      <c r="M20" s="10"/>
    </row>
  </sheetData>
  <mergeCells count="5">
    <mergeCell ref="F4:H4"/>
    <mergeCell ref="J7:K7"/>
    <mergeCell ref="F10:F11"/>
    <mergeCell ref="F12:F13"/>
    <mergeCell ref="F16:F17"/>
  </mergeCell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6" workbookViewId="0">
      <selection activeCell="G20" sqref="G20"/>
    </sheetView>
  </sheetViews>
  <sheetFormatPr baseColWidth="10" defaultRowHeight="15" x14ac:dyDescent="0.25"/>
  <cols>
    <col min="5" max="5" width="15.42578125" customWidth="1"/>
    <col min="6" max="6" width="12.140625" customWidth="1"/>
    <col min="9" max="9" width="12.140625" customWidth="1"/>
  </cols>
  <sheetData>
    <row r="1" spans="4:13" ht="23.25" x14ac:dyDescent="0.35">
      <c r="F1" s="42" t="s">
        <v>351</v>
      </c>
      <c r="G1" s="42"/>
      <c r="H1" s="42"/>
    </row>
    <row r="4" spans="4:13" ht="23.25" x14ac:dyDescent="0.35">
      <c r="F4" s="253" t="s">
        <v>350</v>
      </c>
      <c r="G4" s="253"/>
      <c r="H4" s="253"/>
    </row>
    <row r="6" spans="4:13" ht="15.75" thickBot="1" x14ac:dyDescent="0.3"/>
    <row r="7" spans="4:13" ht="94.5" thickBot="1" x14ac:dyDescent="0.3">
      <c r="D7" s="14"/>
      <c r="E7" s="16" t="s">
        <v>0</v>
      </c>
      <c r="F7" s="2" t="s">
        <v>1</v>
      </c>
      <c r="G7" s="2" t="s">
        <v>66</v>
      </c>
      <c r="H7" s="2" t="s">
        <v>64</v>
      </c>
      <c r="I7" s="31" t="s">
        <v>65</v>
      </c>
      <c r="J7" s="261" t="s">
        <v>174</v>
      </c>
      <c r="K7" s="261"/>
      <c r="L7" s="112" t="s">
        <v>175</v>
      </c>
      <c r="M7" s="112" t="s">
        <v>179</v>
      </c>
    </row>
    <row r="8" spans="4:13" ht="38.25" thickTop="1" x14ac:dyDescent="0.3">
      <c r="E8" s="28"/>
      <c r="F8" s="29"/>
      <c r="G8" s="29"/>
      <c r="H8" s="67"/>
      <c r="I8" s="68"/>
      <c r="J8" s="112" t="s">
        <v>177</v>
      </c>
      <c r="K8" s="112" t="s">
        <v>178</v>
      </c>
      <c r="L8" s="112"/>
      <c r="M8" s="34"/>
    </row>
    <row r="9" spans="4:13" ht="20.25" customHeight="1" thickBot="1" x14ac:dyDescent="0.35">
      <c r="E9" s="96" t="s">
        <v>5</v>
      </c>
      <c r="F9" s="82">
        <v>85</v>
      </c>
      <c r="G9" s="82">
        <v>3950</v>
      </c>
      <c r="H9" s="82">
        <v>2700</v>
      </c>
      <c r="I9" s="82">
        <v>153</v>
      </c>
      <c r="J9" s="10"/>
      <c r="K9" s="10"/>
      <c r="L9" s="10"/>
      <c r="M9" s="10"/>
    </row>
    <row r="10" spans="4:13" ht="21.75" customHeight="1" thickBot="1" x14ac:dyDescent="0.35">
      <c r="E10" s="57" t="s">
        <v>202</v>
      </c>
      <c r="F10" s="257">
        <v>80</v>
      </c>
      <c r="G10" s="82"/>
      <c r="H10" s="82"/>
      <c r="I10" s="82"/>
      <c r="J10" s="11"/>
      <c r="K10" s="10"/>
      <c r="L10" s="11"/>
      <c r="M10" s="10"/>
    </row>
    <row r="11" spans="4:13" ht="22.5" customHeight="1" thickBot="1" x14ac:dyDescent="0.35">
      <c r="E11" s="57" t="s">
        <v>197</v>
      </c>
      <c r="F11" s="258"/>
      <c r="G11" s="82"/>
      <c r="H11" s="82"/>
      <c r="I11" s="82"/>
      <c r="J11" s="82"/>
      <c r="K11" s="10"/>
      <c r="L11" s="11"/>
      <c r="M11" s="10"/>
    </row>
    <row r="12" spans="4:13" ht="19.5" thickBot="1" x14ac:dyDescent="0.35">
      <c r="E12" s="57" t="s">
        <v>7</v>
      </c>
      <c r="F12" s="257">
        <v>12</v>
      </c>
      <c r="G12" s="83"/>
      <c r="H12" s="83"/>
      <c r="I12" s="83"/>
      <c r="J12" s="11"/>
      <c r="K12" s="10"/>
      <c r="L12" s="11"/>
      <c r="M12" s="10"/>
    </row>
    <row r="13" spans="4:13" ht="19.5" thickBot="1" x14ac:dyDescent="0.35">
      <c r="E13" s="57" t="s">
        <v>205</v>
      </c>
      <c r="F13" s="258"/>
      <c r="G13" s="94"/>
      <c r="H13" s="94"/>
      <c r="I13" s="94"/>
      <c r="J13" s="10" t="s">
        <v>221</v>
      </c>
      <c r="K13" s="10"/>
      <c r="L13" s="10"/>
      <c r="M13" s="10"/>
    </row>
    <row r="14" spans="4:13" ht="19.5" thickBot="1" x14ac:dyDescent="0.35">
      <c r="E14" s="57" t="s">
        <v>8</v>
      </c>
      <c r="F14" s="84">
        <v>7.6</v>
      </c>
      <c r="G14" s="83"/>
      <c r="H14" s="83"/>
      <c r="I14" s="83"/>
      <c r="J14" s="11"/>
      <c r="K14" s="10"/>
      <c r="L14" s="11"/>
      <c r="M14" s="10"/>
    </row>
    <row r="15" spans="4:13" ht="19.5" thickBot="1" x14ac:dyDescent="0.35">
      <c r="E15" s="45" t="s">
        <v>10</v>
      </c>
      <c r="F15" s="85">
        <v>10.199999999999999</v>
      </c>
      <c r="G15" s="94">
        <v>99.494</v>
      </c>
      <c r="H15" s="94">
        <v>74.867999999999995</v>
      </c>
      <c r="I15" s="94">
        <v>31</v>
      </c>
      <c r="J15" s="10"/>
      <c r="K15" s="10"/>
      <c r="L15" s="10"/>
      <c r="M15" s="10"/>
    </row>
    <row r="16" spans="4:13" ht="21" customHeight="1" thickBot="1" x14ac:dyDescent="0.35">
      <c r="E16" s="57" t="s">
        <v>63</v>
      </c>
      <c r="F16" s="262">
        <v>18</v>
      </c>
      <c r="G16" s="83"/>
      <c r="H16" s="83"/>
      <c r="I16" s="83"/>
      <c r="J16" s="11"/>
      <c r="K16" s="11"/>
      <c r="L16" s="11"/>
      <c r="M16" s="11"/>
    </row>
    <row r="17" spans="5:13" ht="19.5" thickBot="1" x14ac:dyDescent="0.35">
      <c r="E17" s="57" t="s">
        <v>12</v>
      </c>
      <c r="F17" s="263"/>
      <c r="G17" s="94"/>
      <c r="H17" s="94"/>
      <c r="I17" s="94"/>
      <c r="J17" s="10"/>
      <c r="K17" s="10"/>
      <c r="L17" s="10"/>
      <c r="M17" s="10"/>
    </row>
    <row r="18" spans="5:13" ht="19.5" thickBot="1" x14ac:dyDescent="0.35">
      <c r="E18" s="78" t="s">
        <v>13</v>
      </c>
      <c r="F18" s="84">
        <v>40</v>
      </c>
      <c r="G18" s="84">
        <v>172.25</v>
      </c>
      <c r="H18" s="84">
        <v>98.52</v>
      </c>
      <c r="I18" s="84" t="s">
        <v>353</v>
      </c>
      <c r="J18" s="11"/>
      <c r="K18" s="10"/>
      <c r="L18" s="11"/>
      <c r="M18" s="10"/>
    </row>
    <row r="19" spans="5:13" ht="19.5" thickBot="1" x14ac:dyDescent="0.35">
      <c r="E19" s="57" t="s">
        <v>15</v>
      </c>
      <c r="F19" s="82">
        <v>15</v>
      </c>
      <c r="G19" s="94">
        <v>134</v>
      </c>
      <c r="H19" s="94">
        <v>74</v>
      </c>
      <c r="I19" s="94">
        <v>15</v>
      </c>
      <c r="J19" s="10"/>
      <c r="K19" s="10"/>
      <c r="L19" s="10"/>
      <c r="M19" s="10"/>
    </row>
    <row r="20" spans="5:13" ht="20.25" customHeight="1" thickBot="1" x14ac:dyDescent="0.35">
      <c r="E20" s="57" t="s">
        <v>16</v>
      </c>
      <c r="F20" s="83">
        <v>6</v>
      </c>
      <c r="G20" s="83"/>
      <c r="H20" s="83"/>
      <c r="I20" s="83"/>
      <c r="J20" s="11"/>
      <c r="K20" s="10"/>
      <c r="L20" s="11"/>
      <c r="M20" s="10"/>
    </row>
  </sheetData>
  <mergeCells count="5">
    <mergeCell ref="F4:H4"/>
    <mergeCell ref="J7:K7"/>
    <mergeCell ref="F10:F11"/>
    <mergeCell ref="F12:F13"/>
    <mergeCell ref="F16:F17"/>
  </mergeCell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workbookViewId="0">
      <selection activeCell="J19" sqref="J19"/>
    </sheetView>
  </sheetViews>
  <sheetFormatPr baseColWidth="10" defaultRowHeight="15" x14ac:dyDescent="0.25"/>
  <cols>
    <col min="5" max="5" width="15.42578125" customWidth="1"/>
    <col min="6" max="6" width="12.140625" customWidth="1"/>
    <col min="9" max="9" width="12.140625" customWidth="1"/>
  </cols>
  <sheetData>
    <row r="1" spans="4:13" ht="23.25" x14ac:dyDescent="0.35">
      <c r="F1" s="42" t="s">
        <v>351</v>
      </c>
      <c r="G1" s="42"/>
      <c r="H1" s="42"/>
    </row>
    <row r="4" spans="4:13" ht="23.25" x14ac:dyDescent="0.35">
      <c r="F4" s="253" t="s">
        <v>350</v>
      </c>
      <c r="G4" s="253"/>
      <c r="H4" s="253"/>
    </row>
    <row r="6" spans="4:13" ht="15.75" thickBot="1" x14ac:dyDescent="0.3"/>
    <row r="7" spans="4:13" ht="94.5" thickBot="1" x14ac:dyDescent="0.3">
      <c r="D7" s="14"/>
      <c r="E7" s="16" t="s">
        <v>0</v>
      </c>
      <c r="F7" s="2" t="s">
        <v>1</v>
      </c>
      <c r="G7" s="2" t="s">
        <v>66</v>
      </c>
      <c r="H7" s="2" t="s">
        <v>64</v>
      </c>
      <c r="I7" s="31" t="s">
        <v>65</v>
      </c>
      <c r="J7" s="261" t="s">
        <v>174</v>
      </c>
      <c r="K7" s="261"/>
      <c r="L7" s="112" t="s">
        <v>175</v>
      </c>
      <c r="M7" s="112" t="s">
        <v>179</v>
      </c>
    </row>
    <row r="8" spans="4:13" ht="38.25" thickTop="1" x14ac:dyDescent="0.3">
      <c r="E8" s="28"/>
      <c r="F8" s="29"/>
      <c r="G8" s="29"/>
      <c r="H8" s="67"/>
      <c r="I8" s="68"/>
      <c r="J8" s="112" t="s">
        <v>177</v>
      </c>
      <c r="K8" s="112" t="s">
        <v>178</v>
      </c>
      <c r="L8" s="112"/>
      <c r="M8" s="34"/>
    </row>
    <row r="9" spans="4:13" ht="20.25" customHeight="1" thickBot="1" x14ac:dyDescent="0.35">
      <c r="E9" s="96" t="s">
        <v>5</v>
      </c>
      <c r="F9" s="82">
        <v>85</v>
      </c>
      <c r="G9" s="82">
        <v>4200</v>
      </c>
      <c r="H9" s="82">
        <v>2950</v>
      </c>
      <c r="I9" s="82">
        <v>164</v>
      </c>
      <c r="J9" s="10"/>
      <c r="K9" s="10"/>
      <c r="L9" s="10"/>
      <c r="M9" s="10"/>
    </row>
    <row r="10" spans="4:13" ht="21.75" customHeight="1" thickBot="1" x14ac:dyDescent="0.35">
      <c r="E10" s="57" t="s">
        <v>202</v>
      </c>
      <c r="F10" s="257">
        <v>80</v>
      </c>
      <c r="G10" s="82"/>
      <c r="H10" s="82"/>
      <c r="I10" s="82"/>
      <c r="J10" s="11"/>
      <c r="K10" s="10"/>
      <c r="L10" s="11"/>
      <c r="M10" s="10"/>
    </row>
    <row r="11" spans="4:13" ht="22.5" customHeight="1" thickBot="1" x14ac:dyDescent="0.35">
      <c r="E11" s="57" t="s">
        <v>197</v>
      </c>
      <c r="F11" s="258"/>
      <c r="G11" s="82"/>
      <c r="H11" s="82"/>
      <c r="I11" s="82"/>
      <c r="J11" s="82"/>
      <c r="K11" s="10"/>
      <c r="L11" s="11"/>
      <c r="M11" s="10"/>
    </row>
    <row r="12" spans="4:13" ht="19.5" thickBot="1" x14ac:dyDescent="0.35">
      <c r="E12" s="57" t="s">
        <v>7</v>
      </c>
      <c r="F12" s="257">
        <v>12</v>
      </c>
      <c r="G12" s="83"/>
      <c r="H12" s="83"/>
      <c r="I12" s="83"/>
      <c r="J12" s="11"/>
      <c r="K12" s="10"/>
      <c r="L12" s="11"/>
      <c r="M12" s="10"/>
    </row>
    <row r="13" spans="4:13" ht="19.5" thickBot="1" x14ac:dyDescent="0.35">
      <c r="E13" s="57" t="s">
        <v>205</v>
      </c>
      <c r="F13" s="258"/>
      <c r="G13" s="94"/>
      <c r="H13" s="94"/>
      <c r="I13" s="94"/>
      <c r="J13" s="10" t="s">
        <v>221</v>
      </c>
      <c r="K13" s="10"/>
      <c r="L13" s="10"/>
      <c r="M13" s="10"/>
    </row>
    <row r="14" spans="4:13" ht="19.5" thickBot="1" x14ac:dyDescent="0.35">
      <c r="E14" s="57" t="s">
        <v>8</v>
      </c>
      <c r="F14" s="84">
        <v>7.6</v>
      </c>
      <c r="G14" s="83"/>
      <c r="H14" s="83"/>
      <c r="I14" s="83"/>
      <c r="J14" s="11"/>
      <c r="K14" s="10"/>
      <c r="L14" s="11"/>
      <c r="M14" s="10"/>
    </row>
    <row r="15" spans="4:13" ht="19.5" thickBot="1" x14ac:dyDescent="0.35">
      <c r="E15" s="45" t="s">
        <v>10</v>
      </c>
      <c r="F15" s="85">
        <v>10.199999999999999</v>
      </c>
      <c r="G15" s="94"/>
      <c r="H15" s="94"/>
      <c r="I15" s="94"/>
      <c r="J15" s="10"/>
      <c r="K15" s="10"/>
      <c r="L15" s="10"/>
      <c r="M15" s="10"/>
    </row>
    <row r="16" spans="4:13" ht="21" customHeight="1" thickBot="1" x14ac:dyDescent="0.35">
      <c r="E16" s="57" t="s">
        <v>63</v>
      </c>
      <c r="F16" s="262">
        <v>18</v>
      </c>
      <c r="G16" s="83">
        <v>292.774</v>
      </c>
      <c r="H16" s="83">
        <v>110.214</v>
      </c>
      <c r="I16" s="83">
        <v>27.21</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172.25</v>
      </c>
      <c r="H18" s="84">
        <v>98.52</v>
      </c>
      <c r="I18" s="84" t="s">
        <v>353</v>
      </c>
      <c r="J18" s="11"/>
      <c r="K18" s="10"/>
      <c r="L18" s="11"/>
      <c r="M18" s="10"/>
    </row>
    <row r="19" spans="5:13" ht="19.5" thickBot="1" x14ac:dyDescent="0.35">
      <c r="E19" s="57" t="s">
        <v>15</v>
      </c>
      <c r="F19" s="82">
        <v>15</v>
      </c>
      <c r="G19" s="94">
        <v>161</v>
      </c>
      <c r="H19" s="94">
        <v>101</v>
      </c>
      <c r="I19" s="94">
        <v>21</v>
      </c>
      <c r="J19" s="10"/>
      <c r="K19" s="10"/>
      <c r="L19" s="10"/>
      <c r="M19" s="10"/>
    </row>
    <row r="20" spans="5:13" ht="20.25" customHeight="1" thickBot="1" x14ac:dyDescent="0.35">
      <c r="E20" s="57" t="s">
        <v>16</v>
      </c>
      <c r="F20" s="83">
        <v>6</v>
      </c>
      <c r="G20" s="83">
        <v>51.9</v>
      </c>
      <c r="H20" s="83">
        <v>49.9</v>
      </c>
      <c r="I20" s="83">
        <v>25</v>
      </c>
      <c r="J20" s="11"/>
      <c r="K20" s="10"/>
      <c r="L20" s="11"/>
      <c r="M20" s="10"/>
    </row>
  </sheetData>
  <mergeCells count="5">
    <mergeCell ref="F4:H4"/>
    <mergeCell ref="J7:K7"/>
    <mergeCell ref="F10:F11"/>
    <mergeCell ref="F12:F13"/>
    <mergeCell ref="F16:F17"/>
  </mergeCell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I14" sqref="I14"/>
    </sheetView>
  </sheetViews>
  <sheetFormatPr baseColWidth="10" defaultRowHeight="15" x14ac:dyDescent="0.25"/>
  <cols>
    <col min="5" max="5" width="15.42578125" customWidth="1"/>
    <col min="6" max="6" width="12.140625" customWidth="1"/>
    <col min="9" max="9" width="12.140625" customWidth="1"/>
  </cols>
  <sheetData>
    <row r="1" spans="4:13" ht="23.25" x14ac:dyDescent="0.35">
      <c r="F1" s="268">
        <v>43161</v>
      </c>
      <c r="G1" s="268"/>
      <c r="H1" s="268"/>
      <c r="I1" s="268"/>
    </row>
    <row r="4" spans="4:13" ht="23.25" x14ac:dyDescent="0.35">
      <c r="F4" s="253" t="s">
        <v>350</v>
      </c>
      <c r="G4" s="253"/>
      <c r="H4" s="253"/>
    </row>
    <row r="6" spans="4:13" ht="15.75" thickBot="1" x14ac:dyDescent="0.3"/>
    <row r="7" spans="4:13" ht="94.5" thickBot="1" x14ac:dyDescent="0.3">
      <c r="D7" s="14"/>
      <c r="E7" s="16" t="s">
        <v>0</v>
      </c>
      <c r="F7" s="2" t="s">
        <v>1</v>
      </c>
      <c r="G7" s="2" t="s">
        <v>66</v>
      </c>
      <c r="H7" s="2" t="s">
        <v>64</v>
      </c>
      <c r="I7" s="31" t="s">
        <v>65</v>
      </c>
      <c r="J7" s="261" t="s">
        <v>174</v>
      </c>
      <c r="K7" s="261"/>
      <c r="L7" s="112" t="s">
        <v>175</v>
      </c>
      <c r="M7" s="112" t="s">
        <v>179</v>
      </c>
    </row>
    <row r="8" spans="4:13" ht="38.25" thickTop="1" x14ac:dyDescent="0.3">
      <c r="E8" s="28"/>
      <c r="F8" s="29"/>
      <c r="G8" s="29"/>
      <c r="H8" s="67"/>
      <c r="I8" s="68"/>
      <c r="J8" s="112" t="s">
        <v>177</v>
      </c>
      <c r="K8" s="112" t="s">
        <v>178</v>
      </c>
      <c r="L8" s="112"/>
      <c r="M8" s="34"/>
    </row>
    <row r="9" spans="4:13" ht="20.25" customHeight="1" thickBot="1" x14ac:dyDescent="0.35">
      <c r="E9" s="96" t="s">
        <v>5</v>
      </c>
      <c r="F9" s="82">
        <v>85</v>
      </c>
      <c r="G9" s="82">
        <v>4200</v>
      </c>
      <c r="H9" s="82">
        <v>2950</v>
      </c>
      <c r="I9" s="82">
        <v>164</v>
      </c>
      <c r="J9" s="10"/>
      <c r="K9" s="10"/>
      <c r="L9" s="10"/>
      <c r="M9" s="10"/>
    </row>
    <row r="10" spans="4:13" ht="21.75" customHeight="1" thickBot="1" x14ac:dyDescent="0.35">
      <c r="E10" s="57" t="s">
        <v>202</v>
      </c>
      <c r="F10" s="257">
        <v>80</v>
      </c>
      <c r="G10" s="82">
        <v>1796.942</v>
      </c>
      <c r="H10" s="82">
        <v>1096.942</v>
      </c>
      <c r="I10" s="82">
        <f>H10/17</f>
        <v>64.525999999999996</v>
      </c>
      <c r="J10" s="11"/>
      <c r="K10" s="10"/>
      <c r="L10" s="11"/>
      <c r="M10" s="10"/>
    </row>
    <row r="11" spans="4:13" ht="22.5" customHeight="1" thickBot="1" x14ac:dyDescent="0.35">
      <c r="E11" s="57" t="s">
        <v>197</v>
      </c>
      <c r="F11" s="258"/>
      <c r="G11" s="82"/>
      <c r="H11" s="82"/>
      <c r="I11" s="82"/>
      <c r="J11" s="82"/>
      <c r="K11" s="10"/>
      <c r="L11" s="11"/>
      <c r="M11" s="10"/>
    </row>
    <row r="12" spans="4:13" ht="19.5" thickBot="1" x14ac:dyDescent="0.35">
      <c r="E12" s="57" t="s">
        <v>7</v>
      </c>
      <c r="F12" s="257">
        <v>12</v>
      </c>
      <c r="G12" s="83">
        <v>295.721</v>
      </c>
      <c r="H12" s="83">
        <v>100.69499999999999</v>
      </c>
      <c r="I12" s="83">
        <v>32</v>
      </c>
      <c r="J12" s="11"/>
      <c r="K12" s="10"/>
      <c r="L12" s="11"/>
      <c r="M12" s="10"/>
    </row>
    <row r="13" spans="4:13" ht="19.5" thickBot="1" x14ac:dyDescent="0.35">
      <c r="E13" s="57" t="s">
        <v>205</v>
      </c>
      <c r="F13" s="258"/>
      <c r="G13" s="94">
        <v>114.309</v>
      </c>
      <c r="H13" s="94">
        <v>89.308999999999997</v>
      </c>
      <c r="I13" s="94">
        <v>28</v>
      </c>
      <c r="J13" s="10" t="s">
        <v>221</v>
      </c>
      <c r="K13" s="10"/>
      <c r="L13" s="10"/>
      <c r="M13" s="10"/>
    </row>
    <row r="14" spans="4:13" ht="19.5" thickBot="1" x14ac:dyDescent="0.35">
      <c r="E14" s="57" t="s">
        <v>8</v>
      </c>
      <c r="F14" s="84">
        <v>7.6</v>
      </c>
      <c r="G14" s="83">
        <v>81</v>
      </c>
      <c r="H14" s="83">
        <v>63</v>
      </c>
      <c r="I14" s="83">
        <v>33</v>
      </c>
      <c r="J14" s="11"/>
      <c r="K14" s="10"/>
      <c r="L14" s="11"/>
      <c r="M14" s="10"/>
    </row>
    <row r="15" spans="4:13" ht="19.5" thickBot="1" x14ac:dyDescent="0.35">
      <c r="E15" s="45" t="s">
        <v>10</v>
      </c>
      <c r="F15" s="85">
        <v>10.199999999999999</v>
      </c>
      <c r="G15" s="94">
        <v>92.103999999999999</v>
      </c>
      <c r="H15" s="94">
        <v>67.447999999999993</v>
      </c>
      <c r="I15" s="94">
        <v>28</v>
      </c>
      <c r="J15" s="10"/>
      <c r="K15" s="10"/>
      <c r="L15" s="10"/>
      <c r="M15" s="10"/>
    </row>
    <row r="16" spans="4:13" ht="21" customHeight="1" thickBot="1" x14ac:dyDescent="0.35">
      <c r="E16" s="57" t="s">
        <v>63</v>
      </c>
      <c r="F16" s="262">
        <v>18</v>
      </c>
      <c r="G16" s="83">
        <v>281.71800000000002</v>
      </c>
      <c r="H16" s="83">
        <v>99.158000000000001</v>
      </c>
      <c r="I16" s="83">
        <v>24.48</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172.25</v>
      </c>
      <c r="H18" s="84">
        <v>98.52</v>
      </c>
      <c r="I18" s="84">
        <v>8</v>
      </c>
      <c r="J18" s="11"/>
      <c r="K18" s="10"/>
      <c r="L18" s="11"/>
      <c r="M18" s="10"/>
    </row>
    <row r="19" spans="5:13" ht="19.5" thickBot="1" x14ac:dyDescent="0.35">
      <c r="E19" s="57" t="s">
        <v>15</v>
      </c>
      <c r="F19" s="82">
        <v>15</v>
      </c>
      <c r="G19" s="94">
        <v>155</v>
      </c>
      <c r="H19" s="94">
        <v>95</v>
      </c>
      <c r="I19" s="94">
        <v>20</v>
      </c>
      <c r="J19" s="10"/>
      <c r="K19" s="10"/>
      <c r="L19" s="10"/>
      <c r="M19" s="10"/>
    </row>
    <row r="20" spans="5:13" ht="20.25" customHeight="1" thickBot="1" x14ac:dyDescent="0.35">
      <c r="E20" s="57" t="s">
        <v>16</v>
      </c>
      <c r="F20" s="83">
        <v>6</v>
      </c>
      <c r="G20" s="83">
        <v>49.5</v>
      </c>
      <c r="H20" s="83">
        <v>47.5</v>
      </c>
      <c r="I20" s="83">
        <v>23</v>
      </c>
      <c r="J20" s="11"/>
      <c r="K20" s="10"/>
      <c r="L20" s="11"/>
      <c r="M20" s="10"/>
    </row>
  </sheetData>
  <mergeCells count="6">
    <mergeCell ref="F16:F17"/>
    <mergeCell ref="F1:I1"/>
    <mergeCell ref="F4:H4"/>
    <mergeCell ref="J7:K7"/>
    <mergeCell ref="F10:F11"/>
    <mergeCell ref="F12:F13"/>
  </mergeCell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workbookViewId="0">
      <selection activeCell="I14" sqref="I14"/>
    </sheetView>
  </sheetViews>
  <sheetFormatPr baseColWidth="10" defaultRowHeight="15" x14ac:dyDescent="0.25"/>
  <cols>
    <col min="5" max="5" width="15.42578125" customWidth="1"/>
    <col min="6" max="6" width="12.140625" customWidth="1"/>
    <col min="9" max="9" width="12.140625" customWidth="1"/>
  </cols>
  <sheetData>
    <row r="1" spans="4:13" ht="23.25" x14ac:dyDescent="0.35">
      <c r="F1" s="268">
        <v>43162</v>
      </c>
      <c r="G1" s="268"/>
      <c r="H1" s="268"/>
      <c r="I1" s="268"/>
    </row>
    <row r="4" spans="4:13" ht="23.25" x14ac:dyDescent="0.35">
      <c r="F4" s="253" t="s">
        <v>350</v>
      </c>
      <c r="G4" s="253"/>
      <c r="H4" s="253"/>
    </row>
    <row r="6" spans="4:13" ht="15.75" thickBot="1" x14ac:dyDescent="0.3"/>
    <row r="7" spans="4:13" ht="94.5" thickBot="1" x14ac:dyDescent="0.3">
      <c r="D7" s="14"/>
      <c r="E7" s="16" t="s">
        <v>0</v>
      </c>
      <c r="F7" s="2" t="s">
        <v>1</v>
      </c>
      <c r="G7" s="2" t="s">
        <v>66</v>
      </c>
      <c r="H7" s="2" t="s">
        <v>64</v>
      </c>
      <c r="I7" s="31" t="s">
        <v>65</v>
      </c>
      <c r="J7" s="261" t="s">
        <v>174</v>
      </c>
      <c r="K7" s="261"/>
      <c r="L7" s="112" t="s">
        <v>175</v>
      </c>
      <c r="M7" s="112" t="s">
        <v>179</v>
      </c>
    </row>
    <row r="8" spans="4:13" ht="38.25" thickTop="1" x14ac:dyDescent="0.3">
      <c r="E8" s="28"/>
      <c r="F8" s="29"/>
      <c r="G8" s="29"/>
      <c r="H8" s="67"/>
      <c r="I8" s="68"/>
      <c r="J8" s="112" t="s">
        <v>177</v>
      </c>
      <c r="K8" s="112" t="s">
        <v>178</v>
      </c>
      <c r="L8" s="112"/>
      <c r="M8" s="34"/>
    </row>
    <row r="9" spans="4:13" ht="20.25" customHeight="1" thickBot="1" x14ac:dyDescent="0.35">
      <c r="E9" s="96" t="s">
        <v>5</v>
      </c>
      <c r="F9" s="82">
        <v>85</v>
      </c>
      <c r="G9" s="82">
        <v>4150</v>
      </c>
      <c r="H9" s="82">
        <v>2900</v>
      </c>
      <c r="I9" s="82">
        <v>156</v>
      </c>
      <c r="J9" s="10"/>
      <c r="K9" s="10"/>
      <c r="L9" s="10"/>
      <c r="M9" s="10"/>
    </row>
    <row r="10" spans="4:13" ht="21.75" customHeight="1" thickBot="1" x14ac:dyDescent="0.35">
      <c r="E10" s="57" t="s">
        <v>202</v>
      </c>
      <c r="F10" s="257">
        <v>80</v>
      </c>
      <c r="G10" s="82">
        <v>1745</v>
      </c>
      <c r="H10" s="82">
        <v>1045</v>
      </c>
      <c r="I10" s="82">
        <f>H10/17</f>
        <v>61.470588235294116</v>
      </c>
      <c r="J10" s="11"/>
      <c r="K10" s="10"/>
      <c r="L10" s="11"/>
      <c r="M10" s="10"/>
    </row>
    <row r="11" spans="4:13" ht="22.5" customHeight="1" thickBot="1" x14ac:dyDescent="0.35">
      <c r="E11" s="57" t="s">
        <v>197</v>
      </c>
      <c r="F11" s="258"/>
      <c r="G11" s="82"/>
      <c r="H11" s="82"/>
      <c r="I11" s="82"/>
      <c r="J11" s="82"/>
      <c r="K11" s="10"/>
      <c r="L11" s="11"/>
      <c r="M11" s="10"/>
    </row>
    <row r="12" spans="4:13" ht="19.5" thickBot="1" x14ac:dyDescent="0.35">
      <c r="E12" s="57" t="s">
        <v>7</v>
      </c>
      <c r="F12" s="257">
        <v>12</v>
      </c>
      <c r="G12" s="83">
        <v>267.99599999999998</v>
      </c>
      <c r="H12" s="83">
        <v>72.930000000000007</v>
      </c>
      <c r="I12" s="83">
        <v>23</v>
      </c>
      <c r="J12" s="11"/>
      <c r="K12" s="10"/>
      <c r="L12" s="11"/>
      <c r="M12" s="10"/>
    </row>
    <row r="13" spans="4:13" ht="19.5" thickBot="1" x14ac:dyDescent="0.35">
      <c r="E13" s="57" t="s">
        <v>205</v>
      </c>
      <c r="F13" s="258"/>
      <c r="G13" s="94">
        <v>114.309</v>
      </c>
      <c r="H13" s="94">
        <v>89.308999999999997</v>
      </c>
      <c r="I13" s="94">
        <v>28</v>
      </c>
      <c r="J13" s="10" t="s">
        <v>221</v>
      </c>
      <c r="K13" s="10"/>
      <c r="L13" s="10"/>
      <c r="M13" s="10"/>
    </row>
    <row r="14" spans="4:13" ht="19.5" thickBot="1" x14ac:dyDescent="0.35">
      <c r="E14" s="57" t="s">
        <v>8</v>
      </c>
      <c r="F14" s="84">
        <v>7.6</v>
      </c>
      <c r="G14" s="83"/>
      <c r="H14" s="83"/>
      <c r="I14" s="83"/>
      <c r="J14" s="11"/>
      <c r="K14" s="10"/>
      <c r="L14" s="11"/>
      <c r="M14" s="10"/>
    </row>
    <row r="15" spans="4:13" ht="19.5" thickBot="1" x14ac:dyDescent="0.35">
      <c r="E15" s="45" t="s">
        <v>10</v>
      </c>
      <c r="F15" s="85">
        <v>10.199999999999999</v>
      </c>
      <c r="G15" s="94">
        <v>86</v>
      </c>
      <c r="H15" s="94">
        <v>62</v>
      </c>
      <c r="I15" s="94">
        <v>25</v>
      </c>
      <c r="J15" s="10"/>
      <c r="K15" s="10"/>
      <c r="L15" s="10"/>
      <c r="M15" s="10"/>
    </row>
    <row r="16" spans="4:13" ht="21" customHeight="1" thickBot="1" x14ac:dyDescent="0.35">
      <c r="E16" s="57" t="s">
        <v>63</v>
      </c>
      <c r="F16" s="262">
        <v>18</v>
      </c>
      <c r="G16" s="83">
        <v>384.42</v>
      </c>
      <c r="H16" s="83">
        <v>201.86</v>
      </c>
      <c r="I16" s="83">
        <v>49.84</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172.25</v>
      </c>
      <c r="H18" s="84">
        <v>98.52</v>
      </c>
      <c r="I18" s="84">
        <v>8</v>
      </c>
      <c r="J18" s="11"/>
      <c r="K18" s="10"/>
      <c r="L18" s="11"/>
      <c r="M18" s="10"/>
    </row>
    <row r="19" spans="5:13" ht="19.5" thickBot="1" x14ac:dyDescent="0.35">
      <c r="E19" s="57" t="s">
        <v>15</v>
      </c>
      <c r="F19" s="82">
        <v>15</v>
      </c>
      <c r="G19" s="94">
        <v>167.54</v>
      </c>
      <c r="H19" s="94">
        <v>107.54</v>
      </c>
      <c r="I19" s="94">
        <v>22</v>
      </c>
      <c r="J19" s="10"/>
      <c r="K19" s="10"/>
      <c r="L19" s="10"/>
      <c r="M19" s="10"/>
    </row>
    <row r="20" spans="5:13" ht="20.25" customHeight="1" thickBot="1" x14ac:dyDescent="0.35">
      <c r="E20" s="57" t="s">
        <v>16</v>
      </c>
      <c r="F20" s="83">
        <v>6</v>
      </c>
      <c r="G20" s="83"/>
      <c r="H20" s="83"/>
      <c r="I20" s="83"/>
      <c r="J20" s="11"/>
      <c r="K20" s="10"/>
      <c r="L20" s="11"/>
      <c r="M20" s="10"/>
    </row>
  </sheetData>
  <mergeCells count="6">
    <mergeCell ref="F16:F17"/>
    <mergeCell ref="F1:I1"/>
    <mergeCell ref="F4:H4"/>
    <mergeCell ref="J7:K7"/>
    <mergeCell ref="F10:F11"/>
    <mergeCell ref="F12:F13"/>
  </mergeCell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11" workbookViewId="0">
      <selection activeCell="I14" sqref="I14"/>
    </sheetView>
  </sheetViews>
  <sheetFormatPr baseColWidth="10" defaultRowHeight="15" x14ac:dyDescent="0.25"/>
  <cols>
    <col min="5" max="5" width="15.42578125" customWidth="1"/>
    <col min="6" max="6" width="12.140625" customWidth="1"/>
    <col min="9" max="9" width="14" customWidth="1"/>
  </cols>
  <sheetData>
    <row r="1" spans="4:13" ht="23.25" x14ac:dyDescent="0.35">
      <c r="F1" s="268">
        <v>43163</v>
      </c>
      <c r="G1" s="268"/>
      <c r="H1" s="268"/>
      <c r="I1" s="268"/>
    </row>
    <row r="4" spans="4:13" ht="23.25" x14ac:dyDescent="0.35">
      <c r="F4" s="253" t="s">
        <v>350</v>
      </c>
      <c r="G4" s="253"/>
      <c r="H4" s="253"/>
    </row>
    <row r="6" spans="4:13" ht="15.75" thickBot="1" x14ac:dyDescent="0.3"/>
    <row r="7" spans="4:13" ht="94.5" thickBot="1" x14ac:dyDescent="0.3">
      <c r="D7" s="14"/>
      <c r="E7" s="16" t="s">
        <v>0</v>
      </c>
      <c r="F7" s="2" t="s">
        <v>1</v>
      </c>
      <c r="G7" s="2" t="s">
        <v>66</v>
      </c>
      <c r="H7" s="2" t="s">
        <v>64</v>
      </c>
      <c r="I7" s="31" t="s">
        <v>65</v>
      </c>
      <c r="J7" s="261" t="s">
        <v>174</v>
      </c>
      <c r="K7" s="261"/>
      <c r="L7" s="112" t="s">
        <v>175</v>
      </c>
      <c r="M7" s="112" t="s">
        <v>179</v>
      </c>
    </row>
    <row r="8" spans="4:13" ht="38.25" thickTop="1" x14ac:dyDescent="0.3">
      <c r="E8" s="28"/>
      <c r="F8" s="29"/>
      <c r="G8" s="29"/>
      <c r="H8" s="67"/>
      <c r="I8" s="68"/>
      <c r="J8" s="112" t="s">
        <v>177</v>
      </c>
      <c r="K8" s="112" t="s">
        <v>178</v>
      </c>
      <c r="L8" s="112"/>
      <c r="M8" s="34"/>
    </row>
    <row r="9" spans="4:13" ht="20.25" customHeight="1" thickBot="1" x14ac:dyDescent="0.35">
      <c r="E9" s="96" t="s">
        <v>5</v>
      </c>
      <c r="F9" s="82">
        <v>85</v>
      </c>
      <c r="G9" s="82">
        <v>4125</v>
      </c>
      <c r="H9" s="82">
        <v>2875</v>
      </c>
      <c r="I9" s="82">
        <v>155</v>
      </c>
      <c r="J9" s="10"/>
      <c r="K9" s="10"/>
      <c r="L9" s="10"/>
      <c r="M9" s="10"/>
    </row>
    <row r="10" spans="4:13" ht="21.75" customHeight="1" thickBot="1" x14ac:dyDescent="0.35">
      <c r="E10" s="57" t="s">
        <v>202</v>
      </c>
      <c r="F10" s="257">
        <v>80</v>
      </c>
      <c r="G10" s="82"/>
      <c r="H10" s="82"/>
      <c r="I10" s="82"/>
      <c r="J10" s="11"/>
      <c r="K10" s="10"/>
      <c r="L10" s="11"/>
      <c r="M10" s="10"/>
    </row>
    <row r="11" spans="4:13" ht="22.5" customHeight="1" thickBot="1" x14ac:dyDescent="0.35">
      <c r="E11" s="57" t="s">
        <v>197</v>
      </c>
      <c r="F11" s="258"/>
      <c r="G11" s="82"/>
      <c r="H11" s="82"/>
      <c r="I11" s="82"/>
      <c r="J11" s="82"/>
      <c r="K11" s="10"/>
      <c r="L11" s="11"/>
      <c r="M11" s="10"/>
    </row>
    <row r="12" spans="4:13" ht="19.5" thickBot="1" x14ac:dyDescent="0.35">
      <c r="E12" s="57" t="s">
        <v>7</v>
      </c>
      <c r="F12" s="257">
        <v>12</v>
      </c>
      <c r="G12" s="83">
        <v>267.96600000000001</v>
      </c>
      <c r="H12" s="83">
        <v>72.930000000000007</v>
      </c>
      <c r="I12" s="83">
        <v>23</v>
      </c>
      <c r="J12" s="11"/>
      <c r="K12" s="10"/>
      <c r="L12" s="11"/>
      <c r="M12" s="10"/>
    </row>
    <row r="13" spans="4:13" ht="19.5" thickBot="1" x14ac:dyDescent="0.35">
      <c r="E13" s="57" t="s">
        <v>205</v>
      </c>
      <c r="F13" s="258"/>
      <c r="G13" s="94">
        <v>114.309</v>
      </c>
      <c r="H13" s="94">
        <v>89.308999999999997</v>
      </c>
      <c r="I13" s="94">
        <v>28</v>
      </c>
      <c r="J13" s="10" t="s">
        <v>221</v>
      </c>
      <c r="K13" s="10"/>
      <c r="L13" s="10"/>
      <c r="M13" s="10"/>
    </row>
    <row r="14" spans="4:13" ht="19.5" thickBot="1" x14ac:dyDescent="0.35">
      <c r="E14" s="57" t="s">
        <v>8</v>
      </c>
      <c r="F14" s="84">
        <v>7.6</v>
      </c>
      <c r="G14" s="83"/>
      <c r="H14" s="83"/>
      <c r="I14" s="83"/>
      <c r="J14" s="11"/>
      <c r="K14" s="10"/>
      <c r="L14" s="11"/>
      <c r="M14" s="10"/>
    </row>
    <row r="15" spans="4:13" ht="19.5" thickBot="1" x14ac:dyDescent="0.35">
      <c r="E15" s="45" t="s">
        <v>10</v>
      </c>
      <c r="F15" s="85">
        <v>10.199999999999999</v>
      </c>
      <c r="G15" s="94">
        <v>81.42</v>
      </c>
      <c r="H15" s="94">
        <v>56.764000000000003</v>
      </c>
      <c r="I15" s="94">
        <v>23</v>
      </c>
      <c r="J15" s="10"/>
      <c r="K15" s="10"/>
      <c r="L15" s="10"/>
      <c r="M15" s="10"/>
    </row>
    <row r="16" spans="4:13" ht="21" customHeight="1" thickBot="1" x14ac:dyDescent="0.35">
      <c r="E16" s="57" t="s">
        <v>63</v>
      </c>
      <c r="F16" s="262">
        <v>18</v>
      </c>
      <c r="G16" s="83">
        <v>370.43</v>
      </c>
      <c r="H16" s="83">
        <v>187.87</v>
      </c>
      <c r="I16" s="83">
        <v>46.3</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170.21</v>
      </c>
      <c r="H18" s="84">
        <v>96.48</v>
      </c>
      <c r="I18" s="84">
        <v>8</v>
      </c>
      <c r="J18" s="11"/>
      <c r="K18" s="10"/>
      <c r="L18" s="11"/>
      <c r="M18" s="10"/>
    </row>
    <row r="19" spans="5:13" ht="19.5" thickBot="1" x14ac:dyDescent="0.35">
      <c r="E19" s="57" t="s">
        <v>15</v>
      </c>
      <c r="F19" s="82">
        <v>15</v>
      </c>
      <c r="G19" s="94"/>
      <c r="H19" s="94"/>
      <c r="I19" s="94"/>
      <c r="J19" s="10"/>
      <c r="K19" s="10"/>
      <c r="L19" s="10"/>
      <c r="M19" s="10"/>
    </row>
    <row r="20" spans="5:13" ht="20.25" customHeight="1" thickBot="1" x14ac:dyDescent="0.35">
      <c r="E20" s="57" t="s">
        <v>16</v>
      </c>
      <c r="F20" s="83">
        <v>6</v>
      </c>
      <c r="G20" s="83">
        <v>49.5</v>
      </c>
      <c r="H20" s="83">
        <v>47.5</v>
      </c>
      <c r="I20" s="83">
        <v>23</v>
      </c>
      <c r="J20" s="11"/>
      <c r="K20" s="10"/>
      <c r="L20" s="11"/>
      <c r="M20" s="10"/>
    </row>
  </sheetData>
  <mergeCells count="6">
    <mergeCell ref="F16:F17"/>
    <mergeCell ref="F1:I1"/>
    <mergeCell ref="F4:H4"/>
    <mergeCell ref="J7:K7"/>
    <mergeCell ref="F10:F11"/>
    <mergeCell ref="F12:F1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sqref="A1:IV65536"/>
    </sheetView>
  </sheetViews>
  <sheetFormatPr baseColWidth="10" defaultRowHeight="15" x14ac:dyDescent="0.25"/>
  <cols>
    <col min="4" max="4" width="15.5703125" customWidth="1"/>
    <col min="5" max="5" width="14.85546875" customWidth="1"/>
    <col min="6" max="6" width="14.5703125" customWidth="1"/>
    <col min="7" max="7" width="18.42578125" customWidth="1"/>
    <col min="8" max="8" width="18.85546875" customWidth="1"/>
  </cols>
  <sheetData>
    <row r="5" spans="4:8" ht="23.25" x14ac:dyDescent="0.35">
      <c r="E5" s="250" t="s">
        <v>72</v>
      </c>
      <c r="F5" s="250"/>
      <c r="G5" s="250"/>
    </row>
    <row r="6" spans="4:8" x14ac:dyDescent="0.25">
      <c r="D6" s="15"/>
      <c r="E6" s="15"/>
      <c r="F6" s="15"/>
      <c r="G6" s="15"/>
      <c r="H6" s="15"/>
    </row>
    <row r="7" spans="4:8" ht="23.25" x14ac:dyDescent="0.35">
      <c r="E7" s="253" t="s">
        <v>38</v>
      </c>
      <c r="F7" s="253"/>
      <c r="G7" s="253"/>
    </row>
    <row r="8" spans="4:8" ht="15.75" thickBot="1" x14ac:dyDescent="0.3"/>
    <row r="9" spans="4:8" ht="60" thickBot="1" x14ac:dyDescent="0.3">
      <c r="D9" s="16" t="s">
        <v>0</v>
      </c>
      <c r="E9" s="2" t="s">
        <v>1</v>
      </c>
      <c r="F9" s="2" t="s">
        <v>66</v>
      </c>
      <c r="G9" s="2" t="s">
        <v>64</v>
      </c>
      <c r="H9" s="2" t="s">
        <v>65</v>
      </c>
    </row>
    <row r="10" spans="4:8" ht="20.25" thickTop="1" thickBot="1" x14ac:dyDescent="0.3">
      <c r="D10" s="3" t="s">
        <v>5</v>
      </c>
      <c r="E10" s="10">
        <v>40</v>
      </c>
      <c r="F10" s="10"/>
      <c r="G10" s="10">
        <v>112</v>
      </c>
      <c r="H10" s="10">
        <v>12</v>
      </c>
    </row>
    <row r="11" spans="4:8" ht="19.5" thickBot="1" x14ac:dyDescent="0.3">
      <c r="D11" s="4" t="s">
        <v>6</v>
      </c>
      <c r="E11" s="11">
        <v>80</v>
      </c>
      <c r="F11" s="11">
        <v>1248</v>
      </c>
      <c r="G11" s="12">
        <v>548</v>
      </c>
      <c r="H11" s="11">
        <v>30</v>
      </c>
    </row>
    <row r="12" spans="4:8" ht="19.5" thickBot="1" x14ac:dyDescent="0.3">
      <c r="D12" s="3" t="s">
        <v>7</v>
      </c>
      <c r="E12" s="10">
        <v>12</v>
      </c>
      <c r="F12" s="10" t="s">
        <v>9</v>
      </c>
      <c r="G12" s="10">
        <v>0</v>
      </c>
      <c r="H12" s="10">
        <v>0</v>
      </c>
    </row>
    <row r="13" spans="4:8" ht="19.5" thickBot="1" x14ac:dyDescent="0.3">
      <c r="D13" s="4" t="s">
        <v>8</v>
      </c>
      <c r="E13" s="11" t="s">
        <v>44</v>
      </c>
      <c r="F13" s="11" t="s">
        <v>9</v>
      </c>
      <c r="G13" s="13">
        <v>111.73</v>
      </c>
      <c r="H13" s="11">
        <v>73</v>
      </c>
    </row>
    <row r="14" spans="4:8" ht="19.5" thickBot="1" x14ac:dyDescent="0.3">
      <c r="D14" s="3" t="s">
        <v>10</v>
      </c>
      <c r="E14" s="10" t="s">
        <v>45</v>
      </c>
      <c r="F14" s="10">
        <v>149.73500000000001</v>
      </c>
      <c r="G14" s="10">
        <v>133.17500000000001</v>
      </c>
      <c r="H14" s="10">
        <v>74</v>
      </c>
    </row>
    <row r="15" spans="4:8" ht="19.5" thickBot="1" x14ac:dyDescent="0.3">
      <c r="D15" s="4" t="s">
        <v>63</v>
      </c>
      <c r="E15" s="255">
        <v>6</v>
      </c>
      <c r="F15" s="11">
        <v>280.94200000000001</v>
      </c>
      <c r="G15" s="11">
        <v>5.9420000000000002</v>
      </c>
      <c r="H15" s="11">
        <v>4.21</v>
      </c>
    </row>
    <row r="16" spans="4:8" ht="19.5" thickBot="1" x14ac:dyDescent="0.3">
      <c r="D16" s="3" t="s">
        <v>12</v>
      </c>
      <c r="E16" s="256"/>
      <c r="F16" s="10" t="s">
        <v>70</v>
      </c>
      <c r="G16" s="10" t="s">
        <v>71</v>
      </c>
      <c r="H16" s="10">
        <v>56.53</v>
      </c>
    </row>
    <row r="17" spans="4:8" ht="19.5" thickBot="1" x14ac:dyDescent="0.3">
      <c r="D17" s="4" t="s">
        <v>13</v>
      </c>
      <c r="E17" s="11">
        <v>32</v>
      </c>
      <c r="F17" s="11">
        <v>144.09399999999999</v>
      </c>
      <c r="G17" s="11">
        <v>69.093999999999994</v>
      </c>
      <c r="H17" s="11">
        <v>7.19</v>
      </c>
    </row>
    <row r="18" spans="4:8" ht="19.5" thickBot="1" x14ac:dyDescent="0.3">
      <c r="D18" s="3" t="s">
        <v>15</v>
      </c>
      <c r="E18" s="10">
        <v>17</v>
      </c>
      <c r="F18" s="10">
        <v>323.75</v>
      </c>
      <c r="G18" s="10">
        <v>243.75</v>
      </c>
      <c r="H18" s="10">
        <v>52</v>
      </c>
    </row>
    <row r="19" spans="4:8" ht="19.5" thickBot="1" x14ac:dyDescent="0.3">
      <c r="D19" s="4" t="s">
        <v>16</v>
      </c>
      <c r="E19" s="11">
        <v>3</v>
      </c>
      <c r="F19" s="11" t="s">
        <v>9</v>
      </c>
      <c r="G19" s="11">
        <v>29.181999999999999</v>
      </c>
      <c r="H19" s="11">
        <v>68</v>
      </c>
    </row>
  </sheetData>
  <mergeCells count="3">
    <mergeCell ref="E5:G5"/>
    <mergeCell ref="E7:G7"/>
    <mergeCell ref="E15:E16"/>
  </mergeCell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N21"/>
  <sheetViews>
    <sheetView topLeftCell="A5" workbookViewId="0">
      <selection activeCell="J11" sqref="J11"/>
    </sheetView>
  </sheetViews>
  <sheetFormatPr baseColWidth="10" defaultRowHeight="15" x14ac:dyDescent="0.25"/>
  <cols>
    <col min="6" max="7" width="14.85546875" customWidth="1"/>
    <col min="8" max="8" width="13.140625" customWidth="1"/>
    <col min="9" max="9" width="14.28515625" customWidth="1"/>
    <col min="10" max="10" width="13.5703125" customWidth="1"/>
    <col min="13" max="13" width="13.140625" customWidth="1"/>
  </cols>
  <sheetData>
    <row r="2" spans="5:14" ht="23.25" x14ac:dyDescent="0.35">
      <c r="G2" s="268">
        <v>43164</v>
      </c>
      <c r="H2" s="268"/>
      <c r="I2" s="268"/>
      <c r="J2" s="268"/>
    </row>
    <row r="5" spans="5:14" ht="23.25" x14ac:dyDescent="0.35">
      <c r="G5" s="253" t="s">
        <v>354</v>
      </c>
      <c r="H5" s="253"/>
      <c r="I5" s="253"/>
    </row>
    <row r="7" spans="5:14" ht="15.75" thickBot="1" x14ac:dyDescent="0.3"/>
    <row r="8" spans="5:14" ht="84.75" customHeight="1" thickBot="1" x14ac:dyDescent="0.3">
      <c r="E8" s="14"/>
      <c r="F8" s="16" t="s">
        <v>0</v>
      </c>
      <c r="G8" s="2" t="s">
        <v>1</v>
      </c>
      <c r="H8" s="2" t="s">
        <v>66</v>
      </c>
      <c r="I8" s="2" t="s">
        <v>64</v>
      </c>
      <c r="J8" s="31" t="s">
        <v>65</v>
      </c>
      <c r="K8" s="261" t="s">
        <v>174</v>
      </c>
      <c r="L8" s="261"/>
      <c r="M8" s="112" t="s">
        <v>175</v>
      </c>
      <c r="N8" s="112" t="s">
        <v>179</v>
      </c>
    </row>
    <row r="9" spans="5:14" ht="38.25" thickTop="1" x14ac:dyDescent="0.3">
      <c r="F9" s="28"/>
      <c r="G9" s="29"/>
      <c r="H9" s="29"/>
      <c r="I9" s="67"/>
      <c r="J9" s="68"/>
      <c r="K9" s="112" t="s">
        <v>177</v>
      </c>
      <c r="L9" s="112" t="s">
        <v>178</v>
      </c>
      <c r="M9" s="112"/>
      <c r="N9" s="34"/>
    </row>
    <row r="10" spans="5:14" ht="19.5" thickBot="1" x14ac:dyDescent="0.35">
      <c r="F10" s="96" t="s">
        <v>5</v>
      </c>
      <c r="G10" s="82">
        <v>85</v>
      </c>
      <c r="H10" s="82">
        <v>4125</v>
      </c>
      <c r="I10" s="82">
        <v>2875</v>
      </c>
      <c r="J10" s="82">
        <v>155</v>
      </c>
      <c r="K10" s="10"/>
      <c r="L10" s="10"/>
      <c r="M10" s="10"/>
      <c r="N10" s="10"/>
    </row>
    <row r="11" spans="5:14" ht="19.5" thickBot="1" x14ac:dyDescent="0.35">
      <c r="F11" s="57" t="s">
        <v>202</v>
      </c>
      <c r="G11" s="257">
        <v>80</v>
      </c>
      <c r="H11" s="82">
        <v>1653.511</v>
      </c>
      <c r="I11" s="82">
        <v>953.51099999999997</v>
      </c>
      <c r="J11" s="82">
        <v>56.08</v>
      </c>
      <c r="K11" s="11"/>
      <c r="L11" s="10"/>
      <c r="M11" s="11"/>
      <c r="N11" s="10"/>
    </row>
    <row r="12" spans="5:14" ht="19.5" thickBot="1" x14ac:dyDescent="0.35">
      <c r="F12" s="57" t="s">
        <v>197</v>
      </c>
      <c r="G12" s="258"/>
      <c r="H12" s="82"/>
      <c r="I12" s="82"/>
      <c r="J12" s="82"/>
      <c r="K12" s="82"/>
      <c r="L12" s="10"/>
      <c r="M12" s="11"/>
      <c r="N12" s="10"/>
    </row>
    <row r="13" spans="5:14" ht="19.5" thickBot="1" x14ac:dyDescent="0.35">
      <c r="F13" s="57" t="s">
        <v>7</v>
      </c>
      <c r="G13" s="257">
        <v>12</v>
      </c>
      <c r="H13" s="83">
        <v>267.96600000000001</v>
      </c>
      <c r="I13" s="83">
        <v>72.930000000000007</v>
      </c>
      <c r="J13" s="83">
        <v>23</v>
      </c>
      <c r="K13" s="11"/>
      <c r="L13" s="10"/>
      <c r="M13" s="11"/>
      <c r="N13" s="10"/>
    </row>
    <row r="14" spans="5:14" ht="19.5" thickBot="1" x14ac:dyDescent="0.35">
      <c r="F14" s="57" t="s">
        <v>205</v>
      </c>
      <c r="G14" s="258"/>
      <c r="H14" s="94">
        <v>114.309</v>
      </c>
      <c r="I14" s="94">
        <v>89.308999999999997</v>
      </c>
      <c r="J14" s="94">
        <v>28</v>
      </c>
      <c r="K14" s="10" t="s">
        <v>221</v>
      </c>
      <c r="L14" s="10"/>
      <c r="M14" s="10"/>
      <c r="N14" s="10"/>
    </row>
    <row r="15" spans="5:14" ht="19.5" thickBot="1" x14ac:dyDescent="0.35">
      <c r="F15" s="57" t="s">
        <v>8</v>
      </c>
      <c r="G15" s="84">
        <v>7.6</v>
      </c>
      <c r="H15" s="83"/>
      <c r="I15" s="83">
        <v>50</v>
      </c>
      <c r="J15" s="83">
        <v>30</v>
      </c>
      <c r="K15" s="11"/>
      <c r="L15" s="10"/>
      <c r="M15" s="11"/>
      <c r="N15" s="10"/>
    </row>
    <row r="16" spans="5:14" ht="19.5" thickBot="1" x14ac:dyDescent="0.35">
      <c r="F16" s="45" t="s">
        <v>10</v>
      </c>
      <c r="G16" s="85">
        <v>10.199999999999999</v>
      </c>
      <c r="H16" s="94">
        <v>73.224000000000004</v>
      </c>
      <c r="I16" s="94">
        <v>48.567999999999998</v>
      </c>
      <c r="J16" s="94">
        <v>20</v>
      </c>
      <c r="K16" s="10"/>
      <c r="L16" s="10"/>
      <c r="M16" s="10"/>
      <c r="N16" s="10"/>
    </row>
    <row r="17" spans="6:14" ht="19.5" thickBot="1" x14ac:dyDescent="0.35">
      <c r="F17" s="57" t="s">
        <v>63</v>
      </c>
      <c r="G17" s="262">
        <v>18</v>
      </c>
      <c r="H17" s="83">
        <v>357.48099999999999</v>
      </c>
      <c r="I17" s="83">
        <v>174.92099999999999</v>
      </c>
      <c r="J17" s="83">
        <v>43.19</v>
      </c>
      <c r="K17" s="11"/>
      <c r="L17" s="11"/>
      <c r="M17" s="11"/>
      <c r="N17" s="11"/>
    </row>
    <row r="18" spans="6:14" ht="19.5" thickBot="1" x14ac:dyDescent="0.35">
      <c r="F18" s="57" t="s">
        <v>12</v>
      </c>
      <c r="G18" s="263"/>
      <c r="H18" s="94">
        <v>160.601</v>
      </c>
      <c r="I18" s="94">
        <v>117.206</v>
      </c>
      <c r="J18" s="94">
        <v>28.94</v>
      </c>
      <c r="K18" s="10"/>
      <c r="L18" s="10"/>
      <c r="M18" s="10"/>
      <c r="N18" s="10"/>
    </row>
    <row r="19" spans="6:14" ht="19.5" thickBot="1" x14ac:dyDescent="0.35">
      <c r="F19" s="78" t="s">
        <v>13</v>
      </c>
      <c r="G19" s="84">
        <v>40</v>
      </c>
      <c r="H19" s="84">
        <v>170.21</v>
      </c>
      <c r="I19" s="84">
        <v>96.48</v>
      </c>
      <c r="J19" s="84">
        <v>8</v>
      </c>
      <c r="K19" s="11"/>
      <c r="L19" s="10"/>
      <c r="M19" s="11"/>
      <c r="N19" s="10"/>
    </row>
    <row r="20" spans="6:14" ht="19.5" thickBot="1" x14ac:dyDescent="0.35">
      <c r="F20" s="57" t="s">
        <v>15</v>
      </c>
      <c r="G20" s="82">
        <v>15</v>
      </c>
      <c r="H20" s="94">
        <v>145</v>
      </c>
      <c r="I20" s="94">
        <v>85</v>
      </c>
      <c r="J20" s="94">
        <v>18</v>
      </c>
      <c r="K20" s="10"/>
      <c r="L20" s="10"/>
      <c r="M20" s="10"/>
      <c r="N20" s="10"/>
    </row>
    <row r="21" spans="6:14" ht="19.5" thickBot="1" x14ac:dyDescent="0.35">
      <c r="F21" s="57" t="s">
        <v>16</v>
      </c>
      <c r="G21" s="83">
        <v>6</v>
      </c>
      <c r="H21" s="83">
        <v>58.8</v>
      </c>
      <c r="I21" s="83">
        <v>56.8</v>
      </c>
      <c r="J21" s="83">
        <v>28</v>
      </c>
      <c r="K21" s="11"/>
      <c r="L21" s="10"/>
      <c r="M21" s="11"/>
      <c r="N21" s="10"/>
    </row>
  </sheetData>
  <mergeCells count="6">
    <mergeCell ref="G17:G18"/>
    <mergeCell ref="G2:J2"/>
    <mergeCell ref="G5:I5"/>
    <mergeCell ref="K8:L8"/>
    <mergeCell ref="G11:G12"/>
    <mergeCell ref="G13:G14"/>
  </mergeCell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0"/>
  <sheetViews>
    <sheetView topLeftCell="A6" workbookViewId="0">
      <selection activeCell="H9" sqref="H9"/>
    </sheetView>
  </sheetViews>
  <sheetFormatPr baseColWidth="10" defaultRowHeight="15" x14ac:dyDescent="0.25"/>
  <cols>
    <col min="4" max="4" width="14.7109375" customWidth="1"/>
    <col min="5" max="5" width="14.42578125" customWidth="1"/>
    <col min="6" max="6" width="13.140625" customWidth="1"/>
    <col min="7" max="7" width="14.140625" customWidth="1"/>
    <col min="8" max="8" width="14.28515625" customWidth="1"/>
  </cols>
  <sheetData>
    <row r="1" spans="3:12" ht="23.25" x14ac:dyDescent="0.35">
      <c r="E1" s="268">
        <v>43165</v>
      </c>
      <c r="F1" s="268"/>
      <c r="G1" s="268"/>
      <c r="H1" s="268"/>
    </row>
    <row r="4" spans="3:12" ht="23.25" x14ac:dyDescent="0.35">
      <c r="E4" s="253" t="s">
        <v>355</v>
      </c>
      <c r="F4" s="253"/>
      <c r="G4" s="253"/>
    </row>
    <row r="6" spans="3:12" ht="15.75" thickBot="1" x14ac:dyDescent="0.3"/>
    <row r="7" spans="3:12" ht="94.5" thickBot="1" x14ac:dyDescent="0.3">
      <c r="C7" s="14"/>
      <c r="D7" s="16" t="s">
        <v>0</v>
      </c>
      <c r="E7" s="2" t="s">
        <v>1</v>
      </c>
      <c r="F7" s="2" t="s">
        <v>66</v>
      </c>
      <c r="G7" s="2" t="s">
        <v>64</v>
      </c>
      <c r="H7" s="31" t="s">
        <v>65</v>
      </c>
      <c r="I7" s="261" t="s">
        <v>174</v>
      </c>
      <c r="J7" s="261"/>
      <c r="K7" s="112" t="s">
        <v>175</v>
      </c>
      <c r="L7" s="112" t="s">
        <v>179</v>
      </c>
    </row>
    <row r="8" spans="3:12" ht="38.25" thickTop="1" x14ac:dyDescent="0.3">
      <c r="D8" s="28"/>
      <c r="E8" s="29"/>
      <c r="F8" s="29"/>
      <c r="G8" s="67"/>
      <c r="H8" s="68"/>
      <c r="I8" s="112" t="s">
        <v>177</v>
      </c>
      <c r="J8" s="112" t="s">
        <v>178</v>
      </c>
      <c r="K8" s="112"/>
      <c r="L8" s="34"/>
    </row>
    <row r="9" spans="3:12" ht="19.5" thickBot="1" x14ac:dyDescent="0.35">
      <c r="D9" s="96" t="s">
        <v>5</v>
      </c>
      <c r="E9" s="82">
        <v>85</v>
      </c>
      <c r="F9" s="82">
        <v>4120</v>
      </c>
      <c r="G9" s="82">
        <v>2870</v>
      </c>
      <c r="H9" s="82">
        <v>154.91</v>
      </c>
      <c r="I9" s="10"/>
      <c r="J9" s="10"/>
      <c r="K9" s="10"/>
      <c r="L9" s="10"/>
    </row>
    <row r="10" spans="3:12" ht="19.5" thickBot="1" x14ac:dyDescent="0.35">
      <c r="D10" s="57" t="s">
        <v>202</v>
      </c>
      <c r="E10" s="257">
        <v>80</v>
      </c>
      <c r="F10" s="82">
        <v>1611.825</v>
      </c>
      <c r="G10" s="82">
        <v>912</v>
      </c>
      <c r="H10" s="82">
        <v>53</v>
      </c>
      <c r="I10" s="11"/>
      <c r="J10" s="10"/>
      <c r="K10" s="11"/>
      <c r="L10" s="10"/>
    </row>
    <row r="11" spans="3:12" ht="24" customHeight="1" thickBot="1" x14ac:dyDescent="0.35">
      <c r="D11" s="57" t="s">
        <v>197</v>
      </c>
      <c r="E11" s="258"/>
      <c r="F11" s="82"/>
      <c r="G11" s="82"/>
      <c r="H11" s="82"/>
      <c r="I11" s="82"/>
      <c r="J11" s="10"/>
      <c r="K11" s="11"/>
      <c r="L11" s="10"/>
    </row>
    <row r="12" spans="3:12" ht="19.5" thickBot="1" x14ac:dyDescent="0.35">
      <c r="D12" s="57" t="s">
        <v>7</v>
      </c>
      <c r="E12" s="257">
        <v>12</v>
      </c>
      <c r="F12" s="83">
        <v>260.15199999999999</v>
      </c>
      <c r="G12" s="83">
        <v>65.116</v>
      </c>
      <c r="H12" s="83">
        <v>20</v>
      </c>
      <c r="I12" s="11"/>
      <c r="J12" s="10"/>
      <c r="K12" s="11"/>
      <c r="L12" s="10"/>
    </row>
    <row r="13" spans="3:12" ht="19.5" thickBot="1" x14ac:dyDescent="0.35">
      <c r="D13" s="57" t="s">
        <v>205</v>
      </c>
      <c r="E13" s="258"/>
      <c r="F13" s="94">
        <v>114.309</v>
      </c>
      <c r="G13" s="94">
        <v>89.308999999999997</v>
      </c>
      <c r="H13" s="94">
        <v>28</v>
      </c>
      <c r="I13" s="10" t="s">
        <v>221</v>
      </c>
      <c r="J13" s="10"/>
      <c r="K13" s="10"/>
      <c r="L13" s="10"/>
    </row>
    <row r="14" spans="3:12" ht="19.5" thickBot="1" x14ac:dyDescent="0.35">
      <c r="D14" s="57" t="s">
        <v>8</v>
      </c>
      <c r="E14" s="84">
        <v>7.6</v>
      </c>
      <c r="F14" s="83"/>
      <c r="G14" s="83">
        <v>47</v>
      </c>
      <c r="H14" s="83">
        <v>25</v>
      </c>
      <c r="I14" s="11"/>
      <c r="J14" s="10"/>
      <c r="K14" s="11"/>
      <c r="L14" s="10"/>
    </row>
    <row r="15" spans="3:12" ht="19.5" thickBot="1" x14ac:dyDescent="0.35">
      <c r="D15" s="45" t="s">
        <v>10</v>
      </c>
      <c r="E15" s="85">
        <v>10.199999999999999</v>
      </c>
      <c r="F15" s="94">
        <v>89.152000000000001</v>
      </c>
      <c r="G15" s="94">
        <v>64.495999999999995</v>
      </c>
      <c r="H15" s="94">
        <v>26</v>
      </c>
      <c r="I15" s="10"/>
      <c r="J15" s="10"/>
      <c r="K15" s="10"/>
      <c r="L15" s="10"/>
    </row>
    <row r="16" spans="3:12" ht="19.5" thickBot="1" x14ac:dyDescent="0.35">
      <c r="D16" s="57" t="s">
        <v>63</v>
      </c>
      <c r="E16" s="262">
        <v>18</v>
      </c>
      <c r="F16" s="83">
        <v>345.69600000000003</v>
      </c>
      <c r="G16" s="83">
        <v>163.136</v>
      </c>
      <c r="H16" s="83">
        <v>40</v>
      </c>
      <c r="I16" s="11"/>
      <c r="J16" s="11"/>
      <c r="K16" s="11"/>
      <c r="L16" s="11"/>
    </row>
    <row r="17" spans="4:12" ht="19.5" thickBot="1" x14ac:dyDescent="0.35">
      <c r="D17" s="57" t="s">
        <v>12</v>
      </c>
      <c r="E17" s="263"/>
      <c r="F17" s="94">
        <v>160.601</v>
      </c>
      <c r="G17" s="94">
        <v>117.206</v>
      </c>
      <c r="H17" s="94">
        <v>28.94</v>
      </c>
      <c r="I17" s="10"/>
      <c r="J17" s="10"/>
      <c r="K17" s="10"/>
      <c r="L17" s="10"/>
    </row>
    <row r="18" spans="4:12" ht="19.5" thickBot="1" x14ac:dyDescent="0.35">
      <c r="D18" s="78" t="s">
        <v>13</v>
      </c>
      <c r="E18" s="84">
        <v>40</v>
      </c>
      <c r="F18" s="84">
        <v>168.154</v>
      </c>
      <c r="G18" s="84">
        <v>94.424000000000007</v>
      </c>
      <c r="H18" s="84">
        <v>7.8</v>
      </c>
      <c r="I18" s="11"/>
      <c r="J18" s="10"/>
      <c r="K18" s="11"/>
      <c r="L18" s="10"/>
    </row>
    <row r="19" spans="4:12" ht="19.5" thickBot="1" x14ac:dyDescent="0.35">
      <c r="D19" s="57" t="s">
        <v>15</v>
      </c>
      <c r="E19" s="82">
        <v>15</v>
      </c>
      <c r="F19" s="94">
        <v>140</v>
      </c>
      <c r="G19" s="94">
        <v>80</v>
      </c>
      <c r="H19" s="94">
        <v>17</v>
      </c>
      <c r="I19" s="10"/>
      <c r="J19" s="10"/>
      <c r="K19" s="10"/>
      <c r="L19" s="10"/>
    </row>
    <row r="20" spans="4:12" ht="19.5" thickBot="1" x14ac:dyDescent="0.35">
      <c r="D20" s="57" t="s">
        <v>16</v>
      </c>
      <c r="E20" s="83">
        <v>6</v>
      </c>
      <c r="F20" s="83">
        <v>66</v>
      </c>
      <c r="G20" s="83">
        <v>64</v>
      </c>
      <c r="H20" s="83">
        <v>32</v>
      </c>
      <c r="I20" s="11"/>
      <c r="J20" s="10"/>
      <c r="K20" s="11"/>
      <c r="L20" s="10"/>
    </row>
  </sheetData>
  <mergeCells count="6">
    <mergeCell ref="E16:E17"/>
    <mergeCell ref="E1:H1"/>
    <mergeCell ref="E4:G4"/>
    <mergeCell ref="I7:J7"/>
    <mergeCell ref="E10:E11"/>
    <mergeCell ref="E12:E13"/>
  </mergeCell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1"/>
  <sheetViews>
    <sheetView topLeftCell="A7" workbookViewId="0">
      <selection activeCell="M8" sqref="M8"/>
    </sheetView>
  </sheetViews>
  <sheetFormatPr baseColWidth="10" defaultRowHeight="15" x14ac:dyDescent="0.25"/>
  <cols>
    <col min="4" max="4" width="16.140625" customWidth="1"/>
    <col min="5" max="5" width="13.7109375" customWidth="1"/>
  </cols>
  <sheetData>
    <row r="1" spans="3:12" ht="23.25" x14ac:dyDescent="0.35">
      <c r="F1" s="268">
        <v>43166</v>
      </c>
      <c r="G1" s="268"/>
      <c r="H1" s="268"/>
      <c r="I1" s="268"/>
    </row>
    <row r="4" spans="3:12" ht="23.25" x14ac:dyDescent="0.35">
      <c r="F4" s="253" t="s">
        <v>24</v>
      </c>
      <c r="G4" s="253"/>
      <c r="H4" s="253"/>
    </row>
    <row r="7" spans="3:12" ht="15.75" thickBot="1" x14ac:dyDescent="0.3"/>
    <row r="8" spans="3:12" ht="94.5" thickBot="1" x14ac:dyDescent="0.3">
      <c r="C8" s="14"/>
      <c r="D8" s="16" t="s">
        <v>0</v>
      </c>
      <c r="E8" s="2" t="s">
        <v>1</v>
      </c>
      <c r="F8" s="2" t="s">
        <v>66</v>
      </c>
      <c r="G8" s="2" t="s">
        <v>64</v>
      </c>
      <c r="H8" s="31" t="s">
        <v>65</v>
      </c>
      <c r="I8" s="261" t="s">
        <v>174</v>
      </c>
      <c r="J8" s="261"/>
      <c r="K8" s="112" t="s">
        <v>175</v>
      </c>
      <c r="L8" s="112" t="s">
        <v>179</v>
      </c>
    </row>
    <row r="9" spans="3:12" ht="38.25" thickTop="1" x14ac:dyDescent="0.3">
      <c r="D9" s="28"/>
      <c r="E9" s="29"/>
      <c r="F9" s="29"/>
      <c r="G9" s="67"/>
      <c r="H9" s="68"/>
      <c r="I9" s="112" t="s">
        <v>177</v>
      </c>
      <c r="J9" s="112" t="s">
        <v>178</v>
      </c>
      <c r="K9" s="112"/>
      <c r="L9" s="34"/>
    </row>
    <row r="10" spans="3:12" ht="28.5" customHeight="1" thickBot="1" x14ac:dyDescent="0.35">
      <c r="D10" s="96" t="s">
        <v>5</v>
      </c>
      <c r="E10" s="82">
        <v>85</v>
      </c>
      <c r="F10" s="82">
        <v>4100</v>
      </c>
      <c r="G10" s="82">
        <v>2850</v>
      </c>
      <c r="H10" s="82">
        <v>153.84</v>
      </c>
      <c r="I10" s="10"/>
      <c r="J10" s="10"/>
      <c r="K10" s="10"/>
      <c r="L10" s="10"/>
    </row>
    <row r="11" spans="3:12" ht="24" customHeight="1" thickBot="1" x14ac:dyDescent="0.35">
      <c r="D11" s="57" t="s">
        <v>202</v>
      </c>
      <c r="E11" s="257">
        <v>80</v>
      </c>
      <c r="F11" s="82">
        <v>1947.029</v>
      </c>
      <c r="G11" s="82">
        <v>1247.029</v>
      </c>
      <c r="H11" s="82">
        <v>73.349999999999994</v>
      </c>
      <c r="I11" s="11"/>
      <c r="J11" s="10"/>
      <c r="K11" s="11"/>
      <c r="L11" s="10"/>
    </row>
    <row r="12" spans="3:12" ht="28.5" customHeight="1" thickBot="1" x14ac:dyDescent="0.35">
      <c r="D12" s="57" t="s">
        <v>197</v>
      </c>
      <c r="E12" s="258"/>
      <c r="F12" s="82"/>
      <c r="G12" s="82"/>
      <c r="H12" s="82"/>
      <c r="I12" s="82"/>
      <c r="J12" s="10"/>
      <c r="K12" s="11"/>
      <c r="L12" s="10"/>
    </row>
    <row r="13" spans="3:12" ht="22.5" customHeight="1" thickBot="1" x14ac:dyDescent="0.35">
      <c r="D13" s="57" t="s">
        <v>7</v>
      </c>
      <c r="E13" s="257">
        <v>12</v>
      </c>
      <c r="F13" s="83">
        <v>250.55600000000001</v>
      </c>
      <c r="G13" s="83">
        <v>55.52</v>
      </c>
      <c r="H13" s="83">
        <v>17.899999999999999</v>
      </c>
      <c r="I13" s="11"/>
      <c r="J13" s="10"/>
      <c r="K13" s="11"/>
      <c r="L13" s="10"/>
    </row>
    <row r="14" spans="3:12" ht="24.75" customHeight="1" thickBot="1" x14ac:dyDescent="0.35">
      <c r="D14" s="57" t="s">
        <v>205</v>
      </c>
      <c r="E14" s="258"/>
      <c r="F14" s="94">
        <v>114.309</v>
      </c>
      <c r="G14" s="94">
        <v>89.308999999999997</v>
      </c>
      <c r="H14" s="94">
        <v>28</v>
      </c>
      <c r="I14" s="10" t="s">
        <v>221</v>
      </c>
      <c r="J14" s="10"/>
      <c r="K14" s="10"/>
      <c r="L14" s="10"/>
    </row>
    <row r="15" spans="3:12" ht="23.25" customHeight="1" thickBot="1" x14ac:dyDescent="0.35">
      <c r="D15" s="57" t="s">
        <v>8</v>
      </c>
      <c r="E15" s="84">
        <v>7.6</v>
      </c>
      <c r="F15" s="83">
        <v>60</v>
      </c>
      <c r="G15" s="83">
        <v>42</v>
      </c>
      <c r="H15" s="83">
        <v>22</v>
      </c>
      <c r="I15" s="11"/>
      <c r="J15" s="10"/>
      <c r="K15" s="11"/>
      <c r="L15" s="10"/>
    </row>
    <row r="16" spans="3:12" ht="23.25" customHeight="1" thickBot="1" x14ac:dyDescent="0.35">
      <c r="D16" s="45" t="s">
        <v>10</v>
      </c>
      <c r="E16" s="85">
        <v>10.199999999999999</v>
      </c>
      <c r="F16" s="94">
        <v>82.941000000000003</v>
      </c>
      <c r="G16" s="94">
        <v>58.284999999999997</v>
      </c>
      <c r="H16" s="94">
        <v>24.28</v>
      </c>
      <c r="I16" s="10"/>
      <c r="J16" s="10"/>
      <c r="K16" s="10"/>
      <c r="L16" s="10"/>
    </row>
    <row r="17" spans="4:12" ht="23.25" customHeight="1" thickBot="1" x14ac:dyDescent="0.35">
      <c r="D17" s="57" t="s">
        <v>63</v>
      </c>
      <c r="E17" s="262">
        <v>18</v>
      </c>
      <c r="F17" s="83">
        <v>332.34699999999998</v>
      </c>
      <c r="G17" s="83">
        <v>149.785</v>
      </c>
      <c r="H17" s="83">
        <v>36.979999999999997</v>
      </c>
      <c r="I17" s="11"/>
      <c r="J17" s="11"/>
      <c r="K17" s="11"/>
      <c r="L17" s="11"/>
    </row>
    <row r="18" spans="4:12" ht="24" customHeight="1" thickBot="1" x14ac:dyDescent="0.35">
      <c r="D18" s="57" t="s">
        <v>12</v>
      </c>
      <c r="E18" s="263"/>
      <c r="F18" s="94">
        <v>160.601</v>
      </c>
      <c r="G18" s="94">
        <v>117.206</v>
      </c>
      <c r="H18" s="94">
        <v>28.94</v>
      </c>
      <c r="I18" s="10"/>
      <c r="J18" s="10"/>
      <c r="K18" s="10"/>
      <c r="L18" s="10"/>
    </row>
    <row r="19" spans="4:12" ht="19.5" thickBot="1" x14ac:dyDescent="0.35">
      <c r="D19" s="78" t="s">
        <v>13</v>
      </c>
      <c r="E19" s="84">
        <v>40</v>
      </c>
      <c r="F19" s="84">
        <v>167.18899999999999</v>
      </c>
      <c r="G19" s="84">
        <v>93.459000000000003</v>
      </c>
      <c r="H19" s="84">
        <v>7.47</v>
      </c>
      <c r="I19" s="11"/>
      <c r="J19" s="10"/>
      <c r="K19" s="11"/>
      <c r="L19" s="10"/>
    </row>
    <row r="20" spans="4:12" ht="23.25" customHeight="1" thickBot="1" x14ac:dyDescent="0.35">
      <c r="D20" s="57" t="s">
        <v>15</v>
      </c>
      <c r="E20" s="82">
        <v>15</v>
      </c>
      <c r="F20" s="94">
        <v>141</v>
      </c>
      <c r="G20" s="94">
        <v>81</v>
      </c>
      <c r="H20" s="94">
        <v>17</v>
      </c>
      <c r="I20" s="10"/>
      <c r="J20" s="10"/>
      <c r="K20" s="10"/>
      <c r="L20" s="10"/>
    </row>
    <row r="21" spans="4:12" ht="22.5" customHeight="1" thickBot="1" x14ac:dyDescent="0.35">
      <c r="D21" s="57" t="s">
        <v>16</v>
      </c>
      <c r="E21" s="83">
        <v>6</v>
      </c>
      <c r="F21" s="83">
        <v>81</v>
      </c>
      <c r="G21" s="83">
        <v>79</v>
      </c>
      <c r="H21" s="83">
        <v>39</v>
      </c>
      <c r="I21" s="11"/>
      <c r="J21" s="10"/>
      <c r="K21" s="11"/>
      <c r="L21" s="10"/>
    </row>
  </sheetData>
  <mergeCells count="6">
    <mergeCell ref="E17:E18"/>
    <mergeCell ref="F1:I1"/>
    <mergeCell ref="F4:H4"/>
    <mergeCell ref="I8:J8"/>
    <mergeCell ref="E11:E12"/>
    <mergeCell ref="E13:E14"/>
  </mergeCell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1"/>
  <sheetViews>
    <sheetView topLeftCell="A8" workbookViewId="0">
      <selection activeCell="N17" sqref="N17"/>
    </sheetView>
  </sheetViews>
  <sheetFormatPr baseColWidth="10" defaultRowHeight="15" x14ac:dyDescent="0.25"/>
  <cols>
    <col min="4" max="4" width="16.140625" customWidth="1"/>
    <col min="5" max="5" width="13.7109375" customWidth="1"/>
    <col min="8" max="8" width="14.85546875" bestFit="1" customWidth="1"/>
  </cols>
  <sheetData>
    <row r="1" spans="3:12" ht="23.25" x14ac:dyDescent="0.35">
      <c r="F1" s="268">
        <v>43167</v>
      </c>
      <c r="G1" s="268"/>
      <c r="H1" s="268"/>
      <c r="I1" s="268"/>
    </row>
    <row r="4" spans="3:12" ht="23.25" x14ac:dyDescent="0.35">
      <c r="F4" s="253" t="s">
        <v>24</v>
      </c>
      <c r="G4" s="253"/>
      <c r="H4" s="253"/>
    </row>
    <row r="7" spans="3:12" ht="15.75" thickBot="1" x14ac:dyDescent="0.3"/>
    <row r="8" spans="3:12" ht="94.5" thickBot="1" x14ac:dyDescent="0.3">
      <c r="C8" s="14"/>
      <c r="D8" s="16" t="s">
        <v>0</v>
      </c>
      <c r="E8" s="2" t="s">
        <v>1</v>
      </c>
      <c r="F8" s="2" t="s">
        <v>66</v>
      </c>
      <c r="G8" s="2" t="s">
        <v>64</v>
      </c>
      <c r="H8" s="31" t="s">
        <v>65</v>
      </c>
      <c r="I8" s="261" t="s">
        <v>174</v>
      </c>
      <c r="J8" s="261"/>
      <c r="K8" s="113" t="s">
        <v>175</v>
      </c>
      <c r="L8" s="113" t="s">
        <v>179</v>
      </c>
    </row>
    <row r="9" spans="3:12" ht="38.25" thickTop="1" x14ac:dyDescent="0.3">
      <c r="D9" s="28"/>
      <c r="E9" s="29"/>
      <c r="F9" s="29"/>
      <c r="G9" s="67"/>
      <c r="H9" s="68"/>
      <c r="I9" s="113" t="s">
        <v>177</v>
      </c>
      <c r="J9" s="113" t="s">
        <v>178</v>
      </c>
      <c r="K9" s="113"/>
      <c r="L9" s="34"/>
    </row>
    <row r="10" spans="3:12" ht="28.5" customHeight="1" thickBot="1" x14ac:dyDescent="0.35">
      <c r="D10" s="96" t="s">
        <v>5</v>
      </c>
      <c r="E10" s="82">
        <v>85</v>
      </c>
      <c r="F10" s="82">
        <v>4050</v>
      </c>
      <c r="G10" s="82">
        <v>2800</v>
      </c>
      <c r="H10" s="82">
        <v>151</v>
      </c>
      <c r="I10" s="10"/>
      <c r="J10" s="10"/>
      <c r="K10" s="10"/>
      <c r="L10" s="10"/>
    </row>
    <row r="11" spans="3:12" ht="24" customHeight="1" thickBot="1" x14ac:dyDescent="0.35">
      <c r="D11" s="57" t="s">
        <v>202</v>
      </c>
      <c r="E11" s="257">
        <v>80</v>
      </c>
      <c r="F11" s="82">
        <v>1875.6949999999999</v>
      </c>
      <c r="G11" s="82">
        <v>1175.675</v>
      </c>
      <c r="H11" s="82">
        <v>69</v>
      </c>
      <c r="I11" s="11"/>
      <c r="J11" s="10"/>
      <c r="K11" s="11"/>
      <c r="L11" s="10"/>
    </row>
    <row r="12" spans="3:12" ht="28.5" customHeight="1" thickBot="1" x14ac:dyDescent="0.35">
      <c r="D12" s="57" t="s">
        <v>197</v>
      </c>
      <c r="E12" s="258"/>
      <c r="F12" s="82"/>
      <c r="G12" s="82"/>
      <c r="H12" s="82"/>
      <c r="I12" s="82"/>
      <c r="J12" s="10"/>
      <c r="K12" s="11"/>
      <c r="L12" s="10"/>
    </row>
    <row r="13" spans="3:12" ht="22.5" customHeight="1" thickBot="1" x14ac:dyDescent="0.35">
      <c r="D13" s="57" t="s">
        <v>7</v>
      </c>
      <c r="E13" s="257">
        <v>12</v>
      </c>
      <c r="F13" s="83"/>
      <c r="G13" s="83"/>
      <c r="H13" s="83">
        <v>8</v>
      </c>
      <c r="I13" s="11"/>
      <c r="J13" s="10"/>
      <c r="K13" s="11"/>
      <c r="L13" s="10"/>
    </row>
    <row r="14" spans="3:12" ht="24.75" customHeight="1" thickBot="1" x14ac:dyDescent="0.35">
      <c r="D14" s="57" t="s">
        <v>205</v>
      </c>
      <c r="E14" s="258"/>
      <c r="F14" s="94">
        <v>114.309</v>
      </c>
      <c r="G14" s="94">
        <v>89.308999999999997</v>
      </c>
      <c r="H14" s="94">
        <v>28</v>
      </c>
      <c r="I14" s="10" t="s">
        <v>221</v>
      </c>
      <c r="J14" s="10"/>
      <c r="K14" s="10"/>
      <c r="L14" s="10"/>
    </row>
    <row r="15" spans="3:12" ht="23.25" customHeight="1" thickBot="1" x14ac:dyDescent="0.35">
      <c r="D15" s="57" t="s">
        <v>8</v>
      </c>
      <c r="E15" s="84">
        <v>7.6</v>
      </c>
      <c r="F15" s="83">
        <v>60</v>
      </c>
      <c r="G15" s="83">
        <v>42</v>
      </c>
      <c r="H15" s="83">
        <v>21</v>
      </c>
      <c r="I15" s="11"/>
      <c r="J15" s="10"/>
      <c r="K15" s="11"/>
      <c r="L15" s="10"/>
    </row>
    <row r="16" spans="3:12" ht="23.25" customHeight="1" thickBot="1" x14ac:dyDescent="0.35">
      <c r="D16" s="45" t="s">
        <v>10</v>
      </c>
      <c r="E16" s="85">
        <v>10.199999999999999</v>
      </c>
      <c r="F16" s="94">
        <v>114.57599999999999</v>
      </c>
      <c r="G16" s="94">
        <v>89.92</v>
      </c>
      <c r="H16" s="94">
        <v>37.4</v>
      </c>
      <c r="I16" s="10"/>
      <c r="J16" s="10"/>
      <c r="K16" s="10"/>
      <c r="L16" s="10"/>
    </row>
    <row r="17" spans="4:12" ht="23.25" customHeight="1" thickBot="1" x14ac:dyDescent="0.35">
      <c r="D17" s="57" t="s">
        <v>63</v>
      </c>
      <c r="E17" s="262">
        <v>18</v>
      </c>
      <c r="F17" s="83"/>
      <c r="G17" s="83"/>
      <c r="H17" s="83"/>
      <c r="I17" s="11"/>
      <c r="J17" s="11"/>
      <c r="K17" s="11"/>
      <c r="L17" s="11"/>
    </row>
    <row r="18" spans="4:12" ht="24" customHeight="1" thickBot="1" x14ac:dyDescent="0.35">
      <c r="D18" s="57" t="s">
        <v>12</v>
      </c>
      <c r="E18" s="263"/>
      <c r="F18" s="94">
        <v>160.601</v>
      </c>
      <c r="G18" s="94">
        <v>117.206</v>
      </c>
      <c r="H18" s="94">
        <v>28.94</v>
      </c>
      <c r="I18" s="10"/>
      <c r="J18" s="10"/>
      <c r="K18" s="10"/>
      <c r="L18" s="10"/>
    </row>
    <row r="19" spans="4:12" ht="19.5" thickBot="1" x14ac:dyDescent="0.35">
      <c r="D19" s="78" t="s">
        <v>13</v>
      </c>
      <c r="E19" s="84">
        <v>40</v>
      </c>
      <c r="F19" s="84">
        <v>167.18899999999999</v>
      </c>
      <c r="G19" s="84">
        <v>93.459000000000003</v>
      </c>
      <c r="H19" s="84">
        <v>7.47</v>
      </c>
      <c r="I19" s="11"/>
      <c r="J19" s="10"/>
      <c r="K19" s="11"/>
      <c r="L19" s="10"/>
    </row>
    <row r="20" spans="4:12" ht="23.25" customHeight="1" thickBot="1" x14ac:dyDescent="0.35">
      <c r="D20" s="57" t="s">
        <v>15</v>
      </c>
      <c r="E20" s="82">
        <v>15</v>
      </c>
      <c r="F20" s="94">
        <v>137</v>
      </c>
      <c r="G20" s="94">
        <v>77</v>
      </c>
      <c r="H20" s="94">
        <v>16</v>
      </c>
      <c r="I20" s="10"/>
      <c r="J20" s="10"/>
      <c r="K20" s="10"/>
      <c r="L20" s="10"/>
    </row>
    <row r="21" spans="4:12" ht="22.5" customHeight="1" thickBot="1" x14ac:dyDescent="0.35">
      <c r="D21" s="57" t="s">
        <v>16</v>
      </c>
      <c r="E21" s="83">
        <v>6</v>
      </c>
      <c r="F21" s="83">
        <v>81</v>
      </c>
      <c r="G21" s="83">
        <v>79</v>
      </c>
      <c r="H21" s="83">
        <v>39</v>
      </c>
      <c r="I21" s="11"/>
      <c r="J21" s="10"/>
      <c r="K21" s="11"/>
      <c r="L21" s="10"/>
    </row>
  </sheetData>
  <mergeCells count="6">
    <mergeCell ref="E17:E18"/>
    <mergeCell ref="F1:I1"/>
    <mergeCell ref="F4:H4"/>
    <mergeCell ref="I8:J8"/>
    <mergeCell ref="E11:E12"/>
    <mergeCell ref="E13:E14"/>
  </mergeCell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1"/>
  <sheetViews>
    <sheetView topLeftCell="A10" workbookViewId="0">
      <selection activeCell="F18" sqref="F18:H18"/>
    </sheetView>
  </sheetViews>
  <sheetFormatPr baseColWidth="10" defaultRowHeight="15" x14ac:dyDescent="0.25"/>
  <cols>
    <col min="4" max="4" width="16.140625" customWidth="1"/>
    <col min="5" max="5" width="13.7109375" customWidth="1"/>
    <col min="8" max="8" width="14.85546875" bestFit="1" customWidth="1"/>
  </cols>
  <sheetData>
    <row r="1" spans="3:12" ht="23.25" x14ac:dyDescent="0.35">
      <c r="F1" s="268">
        <v>43168</v>
      </c>
      <c r="G1" s="268"/>
      <c r="H1" s="268"/>
      <c r="I1" s="268"/>
    </row>
    <row r="4" spans="3:12" ht="23.25" x14ac:dyDescent="0.35">
      <c r="F4" s="253" t="s">
        <v>24</v>
      </c>
      <c r="G4" s="253"/>
      <c r="H4" s="253"/>
    </row>
    <row r="7" spans="3:12" ht="15.75" thickBot="1" x14ac:dyDescent="0.3"/>
    <row r="8" spans="3:12" ht="94.5" thickBot="1" x14ac:dyDescent="0.3">
      <c r="C8" s="14"/>
      <c r="D8" s="16" t="s">
        <v>0</v>
      </c>
      <c r="E8" s="2" t="s">
        <v>1</v>
      </c>
      <c r="F8" s="2" t="s">
        <v>66</v>
      </c>
      <c r="G8" s="2" t="s">
        <v>64</v>
      </c>
      <c r="H8" s="31" t="s">
        <v>65</v>
      </c>
      <c r="I8" s="261" t="s">
        <v>174</v>
      </c>
      <c r="J8" s="261"/>
      <c r="K8" s="113" t="s">
        <v>175</v>
      </c>
      <c r="L8" s="113" t="s">
        <v>179</v>
      </c>
    </row>
    <row r="9" spans="3:12" ht="38.25" thickTop="1" x14ac:dyDescent="0.3">
      <c r="D9" s="28"/>
      <c r="E9" s="29"/>
      <c r="F9" s="29"/>
      <c r="G9" s="67"/>
      <c r="H9" s="68"/>
      <c r="I9" s="113" t="s">
        <v>177</v>
      </c>
      <c r="J9" s="113" t="s">
        <v>178</v>
      </c>
      <c r="K9" s="113"/>
      <c r="L9" s="34"/>
    </row>
    <row r="10" spans="3:12" ht="28.5" customHeight="1" thickBot="1" x14ac:dyDescent="0.35">
      <c r="D10" s="96" t="s">
        <v>5</v>
      </c>
      <c r="E10" s="82">
        <v>85</v>
      </c>
      <c r="F10" s="82">
        <v>3995</v>
      </c>
      <c r="G10" s="82">
        <v>2745</v>
      </c>
      <c r="H10" s="82">
        <v>162</v>
      </c>
      <c r="I10" s="10"/>
      <c r="J10" s="10"/>
      <c r="K10" s="10"/>
      <c r="L10" s="10"/>
    </row>
    <row r="11" spans="3:12" ht="24" customHeight="1" thickBot="1" x14ac:dyDescent="0.35">
      <c r="D11" s="57" t="s">
        <v>202</v>
      </c>
      <c r="E11" s="257">
        <v>80</v>
      </c>
      <c r="F11" s="82">
        <v>1785.461</v>
      </c>
      <c r="G11" s="82">
        <v>1085.461</v>
      </c>
      <c r="H11" s="82">
        <v>64</v>
      </c>
      <c r="I11" s="11"/>
      <c r="J11" s="10"/>
      <c r="K11" s="11"/>
      <c r="L11" s="10"/>
    </row>
    <row r="12" spans="3:12" ht="28.5" customHeight="1" thickBot="1" x14ac:dyDescent="0.35">
      <c r="D12" s="57" t="s">
        <v>197</v>
      </c>
      <c r="E12" s="258"/>
      <c r="F12" s="82"/>
      <c r="G12" s="82"/>
      <c r="H12" s="82"/>
      <c r="I12" s="82"/>
      <c r="J12" s="10"/>
      <c r="K12" s="11"/>
      <c r="L12" s="10"/>
    </row>
    <row r="13" spans="3:12" ht="22.5" customHeight="1" thickBot="1" x14ac:dyDescent="0.35">
      <c r="D13" s="57" t="s">
        <v>7</v>
      </c>
      <c r="E13" s="257">
        <v>12</v>
      </c>
      <c r="F13" s="83">
        <v>206.477</v>
      </c>
      <c r="G13" s="83">
        <v>11.477</v>
      </c>
      <c r="H13" s="83">
        <v>3</v>
      </c>
      <c r="I13" s="11"/>
      <c r="J13" s="10"/>
      <c r="K13" s="11"/>
      <c r="L13" s="10"/>
    </row>
    <row r="14" spans="3:12" ht="24.75" customHeight="1" thickBot="1" x14ac:dyDescent="0.35">
      <c r="D14" s="57" t="s">
        <v>205</v>
      </c>
      <c r="E14" s="258"/>
      <c r="F14" s="94">
        <v>114.309</v>
      </c>
      <c r="G14" s="94">
        <v>89.308999999999997</v>
      </c>
      <c r="H14" s="94">
        <v>28</v>
      </c>
      <c r="I14" s="10" t="s">
        <v>221</v>
      </c>
      <c r="J14" s="10"/>
      <c r="K14" s="10"/>
      <c r="L14" s="10"/>
    </row>
    <row r="15" spans="3:12" ht="23.25" customHeight="1" thickBot="1" x14ac:dyDescent="0.35">
      <c r="D15" s="57" t="s">
        <v>8</v>
      </c>
      <c r="E15" s="84">
        <v>7.6</v>
      </c>
      <c r="F15" s="83"/>
      <c r="G15" s="83"/>
      <c r="H15" s="83"/>
      <c r="I15" s="11"/>
      <c r="J15" s="10"/>
      <c r="K15" s="11"/>
      <c r="L15" s="10"/>
    </row>
    <row r="16" spans="3:12" ht="23.25" customHeight="1" thickBot="1" x14ac:dyDescent="0.35">
      <c r="D16" s="45" t="s">
        <v>10</v>
      </c>
      <c r="E16" s="85">
        <v>10.199999999999999</v>
      </c>
      <c r="F16" s="94"/>
      <c r="G16" s="94"/>
      <c r="H16" s="94"/>
      <c r="I16" s="10"/>
      <c r="J16" s="10"/>
      <c r="K16" s="10"/>
      <c r="L16" s="10"/>
    </row>
    <row r="17" spans="4:12" ht="23.25" customHeight="1" thickBot="1" x14ac:dyDescent="0.35">
      <c r="D17" s="57" t="s">
        <v>63</v>
      </c>
      <c r="E17" s="262">
        <v>18</v>
      </c>
      <c r="F17" s="83">
        <v>307.81</v>
      </c>
      <c r="G17" s="83">
        <v>125.25</v>
      </c>
      <c r="H17" s="83">
        <v>30.93</v>
      </c>
      <c r="I17" s="11"/>
      <c r="J17" s="11"/>
      <c r="K17" s="11"/>
      <c r="L17" s="11"/>
    </row>
    <row r="18" spans="4:12" ht="24" customHeight="1" thickBot="1" x14ac:dyDescent="0.35">
      <c r="D18" s="57" t="s">
        <v>12</v>
      </c>
      <c r="E18" s="263"/>
      <c r="F18" s="94">
        <v>160.601</v>
      </c>
      <c r="G18" s="94">
        <v>117.206</v>
      </c>
      <c r="H18" s="94">
        <v>28.94</v>
      </c>
      <c r="I18" s="10"/>
      <c r="J18" s="10"/>
      <c r="K18" s="10"/>
      <c r="L18" s="10"/>
    </row>
    <row r="19" spans="4:12" ht="19.5" thickBot="1" x14ac:dyDescent="0.35">
      <c r="D19" s="78" t="s">
        <v>13</v>
      </c>
      <c r="E19" s="84">
        <v>40</v>
      </c>
      <c r="F19" s="84"/>
      <c r="G19" s="84"/>
      <c r="H19" s="84"/>
      <c r="I19" s="11"/>
      <c r="J19" s="10"/>
      <c r="K19" s="11"/>
      <c r="L19" s="10"/>
    </row>
    <row r="20" spans="4:12" ht="23.25" customHeight="1" thickBot="1" x14ac:dyDescent="0.35">
      <c r="D20" s="57" t="s">
        <v>15</v>
      </c>
      <c r="E20" s="82">
        <v>15</v>
      </c>
      <c r="F20" s="94">
        <v>174</v>
      </c>
      <c r="G20" s="94">
        <v>114</v>
      </c>
      <c r="H20" s="94">
        <v>23</v>
      </c>
      <c r="I20" s="10"/>
      <c r="J20" s="10"/>
      <c r="K20" s="10"/>
      <c r="L20" s="10"/>
    </row>
    <row r="21" spans="4:12" ht="22.5" customHeight="1" thickBot="1" x14ac:dyDescent="0.35">
      <c r="D21" s="57" t="s">
        <v>16</v>
      </c>
      <c r="E21" s="83">
        <v>6</v>
      </c>
      <c r="F21" s="83"/>
      <c r="G21" s="83"/>
      <c r="H21" s="83"/>
      <c r="I21" s="11"/>
      <c r="J21" s="10"/>
      <c r="K21" s="11"/>
      <c r="L21" s="10"/>
    </row>
  </sheetData>
  <mergeCells count="6">
    <mergeCell ref="E17:E18"/>
    <mergeCell ref="F1:I1"/>
    <mergeCell ref="F4:H4"/>
    <mergeCell ref="I8:J8"/>
    <mergeCell ref="E11:E12"/>
    <mergeCell ref="E13:E14"/>
  </mergeCell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1"/>
  <sheetViews>
    <sheetView topLeftCell="A7" workbookViewId="0">
      <selection activeCell="K20" sqref="K20"/>
    </sheetView>
  </sheetViews>
  <sheetFormatPr baseColWidth="10" defaultRowHeight="15" x14ac:dyDescent="0.25"/>
  <cols>
    <col min="4" max="4" width="16.140625" customWidth="1"/>
    <col min="5" max="5" width="13.7109375" customWidth="1"/>
    <col min="8" max="8" width="14.85546875" bestFit="1" customWidth="1"/>
  </cols>
  <sheetData>
    <row r="1" spans="3:12" ht="23.25" x14ac:dyDescent="0.35">
      <c r="F1" s="268">
        <v>43169</v>
      </c>
      <c r="G1" s="268"/>
      <c r="H1" s="268"/>
      <c r="I1" s="268"/>
    </row>
    <row r="4" spans="3:12" ht="23.25" x14ac:dyDescent="0.35">
      <c r="F4" s="253" t="s">
        <v>24</v>
      </c>
      <c r="G4" s="253"/>
      <c r="H4" s="253"/>
    </row>
    <row r="7" spans="3:12" ht="15.75" thickBot="1" x14ac:dyDescent="0.3"/>
    <row r="8" spans="3:12" ht="94.5" thickBot="1" x14ac:dyDescent="0.3">
      <c r="C8" s="14"/>
      <c r="D8" s="16" t="s">
        <v>0</v>
      </c>
      <c r="E8" s="2" t="s">
        <v>1</v>
      </c>
      <c r="F8" s="2" t="s">
        <v>66</v>
      </c>
      <c r="G8" s="2" t="s">
        <v>64</v>
      </c>
      <c r="H8" s="31" t="s">
        <v>65</v>
      </c>
      <c r="I8" s="261" t="s">
        <v>174</v>
      </c>
      <c r="J8" s="261"/>
      <c r="K8" s="113" t="s">
        <v>175</v>
      </c>
      <c r="L8" s="113" t="s">
        <v>179</v>
      </c>
    </row>
    <row r="9" spans="3:12" ht="38.25" thickTop="1" x14ac:dyDescent="0.3">
      <c r="D9" s="28"/>
      <c r="E9" s="29"/>
      <c r="F9" s="29"/>
      <c r="G9" s="67"/>
      <c r="H9" s="68"/>
      <c r="I9" s="113" t="s">
        <v>177</v>
      </c>
      <c r="J9" s="113" t="s">
        <v>178</v>
      </c>
      <c r="K9" s="113"/>
      <c r="L9" s="34"/>
    </row>
    <row r="10" spans="3:12" ht="28.5" customHeight="1" thickBot="1" x14ac:dyDescent="0.35">
      <c r="D10" s="96" t="s">
        <v>5</v>
      </c>
      <c r="E10" s="82">
        <v>85</v>
      </c>
      <c r="F10" s="82">
        <v>3975</v>
      </c>
      <c r="G10" s="82">
        <v>2725</v>
      </c>
      <c r="H10" s="82">
        <v>147</v>
      </c>
      <c r="I10" s="10"/>
      <c r="J10" s="10"/>
      <c r="K10" s="10"/>
      <c r="L10" s="10"/>
    </row>
    <row r="11" spans="3:12" ht="24" customHeight="1" thickBot="1" x14ac:dyDescent="0.35">
      <c r="D11" s="57" t="s">
        <v>202</v>
      </c>
      <c r="E11" s="257">
        <v>80</v>
      </c>
      <c r="F11" s="82"/>
      <c r="G11" s="82"/>
      <c r="H11" s="82"/>
      <c r="I11" s="11"/>
      <c r="J11" s="10"/>
      <c r="K11" s="11"/>
      <c r="L11" s="10"/>
    </row>
    <row r="12" spans="3:12" ht="28.5" customHeight="1" thickBot="1" x14ac:dyDescent="0.35">
      <c r="D12" s="57" t="s">
        <v>197</v>
      </c>
      <c r="E12" s="258"/>
      <c r="F12" s="82"/>
      <c r="G12" s="82"/>
      <c r="H12" s="82"/>
      <c r="I12" s="82"/>
      <c r="J12" s="10"/>
      <c r="K12" s="11"/>
      <c r="L12" s="10"/>
    </row>
    <row r="13" spans="3:12" ht="22.5" customHeight="1" thickBot="1" x14ac:dyDescent="0.35">
      <c r="D13" s="57" t="s">
        <v>7</v>
      </c>
      <c r="E13" s="257">
        <v>12</v>
      </c>
      <c r="F13" s="83">
        <v>196.88800000000001</v>
      </c>
      <c r="G13" s="83">
        <v>1.8520000000000001</v>
      </c>
      <c r="H13" s="83">
        <v>1</v>
      </c>
      <c r="I13" s="11"/>
      <c r="J13" s="10"/>
      <c r="K13" s="11"/>
      <c r="L13" s="10"/>
    </row>
    <row r="14" spans="3:12" ht="24.75" customHeight="1" thickBot="1" x14ac:dyDescent="0.35">
      <c r="D14" s="57" t="s">
        <v>205</v>
      </c>
      <c r="E14" s="258"/>
      <c r="F14" s="94">
        <v>114.309</v>
      </c>
      <c r="G14" s="94">
        <v>89.308999999999997</v>
      </c>
      <c r="H14" s="94">
        <v>28</v>
      </c>
      <c r="I14" s="10" t="s">
        <v>221</v>
      </c>
      <c r="J14" s="10"/>
      <c r="K14" s="10"/>
      <c r="L14" s="10"/>
    </row>
    <row r="15" spans="3:12" ht="23.25" customHeight="1" thickBot="1" x14ac:dyDescent="0.35">
      <c r="D15" s="57" t="s">
        <v>8</v>
      </c>
      <c r="E15" s="84">
        <v>7.6</v>
      </c>
      <c r="F15" s="83">
        <v>120.11199999999999</v>
      </c>
      <c r="G15" s="83">
        <v>95.456000000000003</v>
      </c>
      <c r="H15" s="83">
        <v>39.770000000000003</v>
      </c>
      <c r="I15" s="11"/>
      <c r="J15" s="10"/>
      <c r="K15" s="11"/>
      <c r="L15" s="10"/>
    </row>
    <row r="16" spans="3:12" ht="23.25" customHeight="1" thickBot="1" x14ac:dyDescent="0.35">
      <c r="D16" s="45" t="s">
        <v>10</v>
      </c>
      <c r="E16" s="85">
        <v>10.199999999999999</v>
      </c>
      <c r="F16" s="94"/>
      <c r="G16" s="94"/>
      <c r="H16" s="94"/>
      <c r="I16" s="10"/>
      <c r="J16" s="10"/>
      <c r="K16" s="10"/>
      <c r="L16" s="10"/>
    </row>
    <row r="17" spans="4:12" ht="23.25" customHeight="1" thickBot="1" x14ac:dyDescent="0.35">
      <c r="D17" s="57" t="s">
        <v>63</v>
      </c>
      <c r="E17" s="262">
        <v>18</v>
      </c>
      <c r="F17" s="83">
        <v>293.19600000000003</v>
      </c>
      <c r="G17" s="83">
        <v>110.636</v>
      </c>
      <c r="H17" s="83">
        <v>27.32</v>
      </c>
      <c r="I17" s="11"/>
      <c r="J17" s="11"/>
      <c r="K17" s="11"/>
      <c r="L17" s="11"/>
    </row>
    <row r="18" spans="4:12" ht="24" customHeight="1" thickBot="1" x14ac:dyDescent="0.35">
      <c r="D18" s="57" t="s">
        <v>12</v>
      </c>
      <c r="E18" s="263"/>
      <c r="F18" s="94">
        <v>160.601</v>
      </c>
      <c r="G18" s="94">
        <v>117.206</v>
      </c>
      <c r="H18" s="94">
        <v>28.94</v>
      </c>
      <c r="I18" s="10"/>
      <c r="J18" s="10"/>
      <c r="K18" s="10"/>
      <c r="L18" s="10"/>
    </row>
    <row r="19" spans="4:12" ht="19.5" thickBot="1" x14ac:dyDescent="0.35">
      <c r="D19" s="78" t="s">
        <v>13</v>
      </c>
      <c r="E19" s="84">
        <v>40</v>
      </c>
      <c r="F19" s="84">
        <v>112.232</v>
      </c>
      <c r="G19" s="84">
        <v>87.231999999999999</v>
      </c>
      <c r="H19" s="84">
        <v>7.16</v>
      </c>
      <c r="I19" s="11"/>
      <c r="J19" s="10"/>
      <c r="K19" s="11"/>
      <c r="L19" s="10"/>
    </row>
    <row r="20" spans="4:12" ht="23.25" customHeight="1" thickBot="1" x14ac:dyDescent="0.35">
      <c r="D20" s="57" t="s">
        <v>15</v>
      </c>
      <c r="E20" s="82">
        <v>15</v>
      </c>
      <c r="F20" s="94">
        <v>187</v>
      </c>
      <c r="G20" s="94">
        <v>127</v>
      </c>
      <c r="H20" s="94">
        <v>26</v>
      </c>
      <c r="I20" s="10"/>
      <c r="J20" s="10"/>
      <c r="K20" s="10"/>
      <c r="L20" s="10"/>
    </row>
    <row r="21" spans="4:12" ht="22.5" customHeight="1" thickBot="1" x14ac:dyDescent="0.35">
      <c r="D21" s="57" t="s">
        <v>16</v>
      </c>
      <c r="E21" s="83">
        <v>6</v>
      </c>
      <c r="F21" s="83">
        <v>74.5</v>
      </c>
      <c r="G21" s="83">
        <v>72.5</v>
      </c>
      <c r="H21" s="83">
        <v>36</v>
      </c>
      <c r="I21" s="11"/>
      <c r="J21" s="10"/>
      <c r="K21" s="11"/>
      <c r="L21" s="10"/>
    </row>
  </sheetData>
  <mergeCells count="6">
    <mergeCell ref="E17:E18"/>
    <mergeCell ref="F1:I1"/>
    <mergeCell ref="F4:H4"/>
    <mergeCell ref="I8:J8"/>
    <mergeCell ref="E11:E12"/>
    <mergeCell ref="E13:E14"/>
  </mergeCell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1"/>
  <sheetViews>
    <sheetView topLeftCell="A10" workbookViewId="0">
      <selection activeCell="F14" sqref="F14:H14"/>
    </sheetView>
  </sheetViews>
  <sheetFormatPr baseColWidth="10" defaultRowHeight="15" x14ac:dyDescent="0.25"/>
  <cols>
    <col min="4" max="4" width="16.140625" customWidth="1"/>
    <col min="5" max="5" width="13.7109375" customWidth="1"/>
    <col min="8" max="8" width="14.85546875" bestFit="1" customWidth="1"/>
  </cols>
  <sheetData>
    <row r="1" spans="3:12" ht="23.25" x14ac:dyDescent="0.35">
      <c r="F1" s="268">
        <v>43171</v>
      </c>
      <c r="G1" s="268"/>
      <c r="H1" s="268"/>
      <c r="I1" s="268"/>
    </row>
    <row r="4" spans="3:12" ht="23.25" x14ac:dyDescent="0.35">
      <c r="F4" s="253" t="s">
        <v>24</v>
      </c>
      <c r="G4" s="253"/>
      <c r="H4" s="253"/>
    </row>
    <row r="7" spans="3:12" ht="15.75" thickBot="1" x14ac:dyDescent="0.3"/>
    <row r="8" spans="3:12" ht="94.5" thickBot="1" x14ac:dyDescent="0.3">
      <c r="C8" s="14"/>
      <c r="D8" s="16" t="s">
        <v>0</v>
      </c>
      <c r="E8" s="2" t="s">
        <v>1</v>
      </c>
      <c r="F8" s="2" t="s">
        <v>66</v>
      </c>
      <c r="G8" s="2" t="s">
        <v>64</v>
      </c>
      <c r="H8" s="31" t="s">
        <v>65</v>
      </c>
      <c r="I8" s="261" t="s">
        <v>174</v>
      </c>
      <c r="J8" s="261"/>
      <c r="K8" s="113" t="s">
        <v>175</v>
      </c>
      <c r="L8" s="113" t="s">
        <v>179</v>
      </c>
    </row>
    <row r="9" spans="3:12" ht="38.25" thickTop="1" x14ac:dyDescent="0.3">
      <c r="D9" s="28"/>
      <c r="E9" s="29"/>
      <c r="F9" s="29"/>
      <c r="G9" s="67"/>
      <c r="H9" s="68"/>
      <c r="I9" s="113" t="s">
        <v>177</v>
      </c>
      <c r="J9" s="113" t="s">
        <v>178</v>
      </c>
      <c r="K9" s="113"/>
      <c r="L9" s="34"/>
    </row>
    <row r="10" spans="3:12" ht="28.5" customHeight="1" thickBot="1" x14ac:dyDescent="0.35">
      <c r="D10" s="96" t="s">
        <v>5</v>
      </c>
      <c r="E10" s="82">
        <v>85</v>
      </c>
      <c r="F10" s="82">
        <v>3998</v>
      </c>
      <c r="G10" s="82">
        <v>2748</v>
      </c>
      <c r="H10" s="82">
        <v>148</v>
      </c>
      <c r="I10" s="10"/>
      <c r="J10" s="10"/>
      <c r="K10" s="10"/>
      <c r="L10" s="10"/>
    </row>
    <row r="11" spans="3:12" ht="24" customHeight="1" thickBot="1" x14ac:dyDescent="0.35">
      <c r="D11" s="57" t="s">
        <v>202</v>
      </c>
      <c r="E11" s="257">
        <v>80</v>
      </c>
      <c r="F11" s="82">
        <v>1611.5429999999999</v>
      </c>
      <c r="G11" s="82">
        <v>911.54300000000001</v>
      </c>
      <c r="H11" s="82">
        <v>53.6</v>
      </c>
      <c r="I11" s="11"/>
      <c r="J11" s="10"/>
      <c r="K11" s="11"/>
      <c r="L11" s="10"/>
    </row>
    <row r="12" spans="3:12" ht="28.5" customHeight="1" thickBot="1" x14ac:dyDescent="0.35">
      <c r="D12" s="57" t="s">
        <v>197</v>
      </c>
      <c r="E12" s="258"/>
      <c r="F12" s="82"/>
      <c r="G12" s="82"/>
      <c r="H12" s="82"/>
      <c r="I12" s="82"/>
      <c r="J12" s="10"/>
      <c r="K12" s="11"/>
      <c r="L12" s="10"/>
    </row>
    <row r="13" spans="3:12" ht="22.5" customHeight="1" thickBot="1" x14ac:dyDescent="0.35">
      <c r="D13" s="57" t="s">
        <v>7</v>
      </c>
      <c r="E13" s="257">
        <v>12</v>
      </c>
      <c r="F13" s="83">
        <v>398.88600000000002</v>
      </c>
      <c r="G13" s="83">
        <v>203.85400000000001</v>
      </c>
      <c r="H13" s="83">
        <v>65</v>
      </c>
      <c r="I13" s="11"/>
      <c r="J13" s="10"/>
      <c r="K13" s="11"/>
      <c r="L13" s="10"/>
    </row>
    <row r="14" spans="3:12" ht="24.75" customHeight="1" thickBot="1" x14ac:dyDescent="0.35">
      <c r="D14" s="57" t="s">
        <v>205</v>
      </c>
      <c r="E14" s="258"/>
      <c r="F14" s="94">
        <v>113.89400000000001</v>
      </c>
      <c r="G14" s="94">
        <v>88.894000000000005</v>
      </c>
      <c r="H14" s="94">
        <v>28</v>
      </c>
      <c r="I14" s="10" t="s">
        <v>221</v>
      </c>
      <c r="J14" s="10"/>
      <c r="K14" s="10"/>
      <c r="L14" s="10"/>
    </row>
    <row r="15" spans="3:12" ht="23.25" customHeight="1" thickBot="1" x14ac:dyDescent="0.35">
      <c r="D15" s="57" t="s">
        <v>8</v>
      </c>
      <c r="E15" s="84">
        <v>7.6</v>
      </c>
      <c r="F15" s="83">
        <v>82</v>
      </c>
      <c r="G15" s="83">
        <v>65</v>
      </c>
      <c r="H15" s="83">
        <v>32</v>
      </c>
      <c r="I15" s="11"/>
      <c r="J15" s="10"/>
      <c r="K15" s="11"/>
      <c r="L15" s="10"/>
    </row>
    <row r="16" spans="3:12" ht="23.25" customHeight="1" thickBot="1" x14ac:dyDescent="0.35">
      <c r="D16" s="45" t="s">
        <v>10</v>
      </c>
      <c r="E16" s="85">
        <v>10.199999999999999</v>
      </c>
      <c r="F16" s="94">
        <v>113.185</v>
      </c>
      <c r="G16" s="94">
        <v>88.528999999999996</v>
      </c>
      <c r="H16" s="94">
        <v>36.799999999999997</v>
      </c>
      <c r="I16" s="10"/>
      <c r="J16" s="10"/>
      <c r="K16" s="10"/>
      <c r="L16" s="10"/>
    </row>
    <row r="17" spans="4:12" ht="23.25" customHeight="1" thickBot="1" x14ac:dyDescent="0.35">
      <c r="D17" s="57" t="s">
        <v>63</v>
      </c>
      <c r="E17" s="262">
        <v>18</v>
      </c>
      <c r="F17" s="83">
        <v>269.68799999999999</v>
      </c>
      <c r="G17" s="83">
        <v>87.128</v>
      </c>
      <c r="H17" s="83">
        <v>21.51</v>
      </c>
      <c r="I17" s="11"/>
      <c r="J17" s="11"/>
      <c r="K17" s="11"/>
      <c r="L17" s="11"/>
    </row>
    <row r="18" spans="4:12" ht="24" customHeight="1" thickBot="1" x14ac:dyDescent="0.35">
      <c r="D18" s="57" t="s">
        <v>12</v>
      </c>
      <c r="E18" s="263"/>
      <c r="F18" s="94">
        <v>160.601</v>
      </c>
      <c r="G18" s="94">
        <v>117.206</v>
      </c>
      <c r="H18" s="94">
        <v>28.94</v>
      </c>
      <c r="I18" s="10"/>
      <c r="J18" s="10"/>
      <c r="K18" s="10"/>
      <c r="L18" s="10"/>
    </row>
    <row r="19" spans="4:12" ht="19.5" thickBot="1" x14ac:dyDescent="0.35">
      <c r="D19" s="78" t="s">
        <v>13</v>
      </c>
      <c r="E19" s="84">
        <v>40</v>
      </c>
      <c r="F19" s="84">
        <v>112.23</v>
      </c>
      <c r="G19" s="84">
        <v>87.23</v>
      </c>
      <c r="H19" s="84" t="s">
        <v>356</v>
      </c>
      <c r="I19" s="11"/>
      <c r="J19" s="10"/>
      <c r="K19" s="11"/>
      <c r="L19" s="10"/>
    </row>
    <row r="20" spans="4:12" ht="23.25" customHeight="1" thickBot="1" x14ac:dyDescent="0.35">
      <c r="D20" s="57" t="s">
        <v>15</v>
      </c>
      <c r="E20" s="82">
        <v>15</v>
      </c>
      <c r="F20" s="94">
        <v>186</v>
      </c>
      <c r="G20" s="94">
        <v>126</v>
      </c>
      <c r="H20" s="94">
        <v>26</v>
      </c>
      <c r="I20" s="10"/>
      <c r="J20" s="10"/>
      <c r="K20" s="10"/>
      <c r="L20" s="10"/>
    </row>
    <row r="21" spans="4:12" ht="22.5" customHeight="1" thickBot="1" x14ac:dyDescent="0.35">
      <c r="D21" s="57" t="s">
        <v>16</v>
      </c>
      <c r="E21" s="83">
        <v>6</v>
      </c>
      <c r="F21" s="83">
        <v>67.900000000000006</v>
      </c>
      <c r="G21" s="83">
        <v>65.900000000000006</v>
      </c>
      <c r="H21" s="83">
        <v>32</v>
      </c>
      <c r="I21" s="11"/>
      <c r="J21" s="10"/>
      <c r="K21" s="11"/>
      <c r="L21" s="10"/>
    </row>
  </sheetData>
  <mergeCells count="6">
    <mergeCell ref="E17:E18"/>
    <mergeCell ref="F1:I1"/>
    <mergeCell ref="F4:H4"/>
    <mergeCell ref="I8:J8"/>
    <mergeCell ref="E11:E12"/>
    <mergeCell ref="E13:E14"/>
  </mergeCell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1"/>
  <sheetViews>
    <sheetView topLeftCell="A10" workbookViewId="0">
      <selection activeCell="E11" sqref="E11:E12"/>
    </sheetView>
  </sheetViews>
  <sheetFormatPr baseColWidth="10" defaultRowHeight="15" x14ac:dyDescent="0.25"/>
  <cols>
    <col min="4" max="4" width="16.140625" customWidth="1"/>
    <col min="5" max="5" width="13.7109375" customWidth="1"/>
    <col min="8" max="8" width="14.85546875" bestFit="1" customWidth="1"/>
  </cols>
  <sheetData>
    <row r="1" spans="3:12" ht="23.25" x14ac:dyDescent="0.35">
      <c r="F1" s="268">
        <v>43172</v>
      </c>
      <c r="G1" s="268"/>
      <c r="H1" s="268"/>
      <c r="I1" s="268"/>
    </row>
    <row r="4" spans="3:12" ht="23.25" x14ac:dyDescent="0.35">
      <c r="F4" s="253" t="s">
        <v>24</v>
      </c>
      <c r="G4" s="253"/>
      <c r="H4" s="253"/>
    </row>
    <row r="7" spans="3:12" ht="15.75" thickBot="1" x14ac:dyDescent="0.3"/>
    <row r="8" spans="3:12" ht="94.5" thickBot="1" x14ac:dyDescent="0.3">
      <c r="C8" s="14"/>
      <c r="D8" s="16" t="s">
        <v>0</v>
      </c>
      <c r="E8" s="2" t="s">
        <v>1</v>
      </c>
      <c r="F8" s="2" t="s">
        <v>66</v>
      </c>
      <c r="G8" s="2" t="s">
        <v>64</v>
      </c>
      <c r="H8" s="31" t="s">
        <v>65</v>
      </c>
      <c r="I8" s="261" t="s">
        <v>174</v>
      </c>
      <c r="J8" s="261"/>
      <c r="K8" s="113" t="s">
        <v>175</v>
      </c>
      <c r="L8" s="113" t="s">
        <v>179</v>
      </c>
    </row>
    <row r="9" spans="3:12" ht="38.25" thickTop="1" x14ac:dyDescent="0.3">
      <c r="D9" s="28"/>
      <c r="E9" s="29"/>
      <c r="F9" s="29"/>
      <c r="G9" s="67"/>
      <c r="H9" s="68"/>
      <c r="I9" s="113" t="s">
        <v>177</v>
      </c>
      <c r="J9" s="113" t="s">
        <v>178</v>
      </c>
      <c r="K9" s="113"/>
      <c r="L9" s="34"/>
    </row>
    <row r="10" spans="3:12" ht="28.5" customHeight="1" thickBot="1" x14ac:dyDescent="0.35">
      <c r="D10" s="96" t="s">
        <v>5</v>
      </c>
      <c r="E10" s="82">
        <v>85</v>
      </c>
      <c r="F10" s="82">
        <v>4000</v>
      </c>
      <c r="G10" s="82">
        <v>2750</v>
      </c>
      <c r="H10" s="82">
        <v>148</v>
      </c>
      <c r="I10" s="10"/>
      <c r="J10" s="10"/>
      <c r="K10" s="10"/>
      <c r="L10" s="10"/>
    </row>
    <row r="11" spans="3:12" ht="24" customHeight="1" thickBot="1" x14ac:dyDescent="0.35">
      <c r="D11" s="57" t="s">
        <v>202</v>
      </c>
      <c r="E11" s="257">
        <v>80</v>
      </c>
      <c r="F11" s="82">
        <v>1526.421</v>
      </c>
      <c r="G11" s="82">
        <v>826.42100000000005</v>
      </c>
      <c r="H11" s="82">
        <f>G11/17</f>
        <v>48.613</v>
      </c>
      <c r="I11" s="11"/>
      <c r="J11" s="10"/>
      <c r="K11" s="11"/>
      <c r="L11" s="10"/>
    </row>
    <row r="12" spans="3:12" ht="28.5" customHeight="1" thickBot="1" x14ac:dyDescent="0.35">
      <c r="D12" s="57" t="s">
        <v>197</v>
      </c>
      <c r="E12" s="258"/>
      <c r="F12" s="82"/>
      <c r="G12" s="82"/>
      <c r="H12" s="82"/>
      <c r="I12" s="82"/>
      <c r="J12" s="10"/>
      <c r="K12" s="11"/>
      <c r="L12" s="10"/>
    </row>
    <row r="13" spans="3:12" ht="22.5" customHeight="1" thickBot="1" x14ac:dyDescent="0.35">
      <c r="D13" s="57" t="s">
        <v>7</v>
      </c>
      <c r="E13" s="257">
        <v>12</v>
      </c>
      <c r="F13" s="83">
        <v>382.28899999999999</v>
      </c>
      <c r="G13" s="83">
        <v>187.25299999999999</v>
      </c>
      <c r="H13" s="83">
        <v>59</v>
      </c>
      <c r="I13" s="11"/>
      <c r="J13" s="10"/>
      <c r="K13" s="11"/>
      <c r="L13" s="10"/>
    </row>
    <row r="14" spans="3:12" ht="24.75" customHeight="1" thickBot="1" x14ac:dyDescent="0.35">
      <c r="D14" s="57" t="s">
        <v>205</v>
      </c>
      <c r="E14" s="258"/>
      <c r="F14" s="94">
        <v>113.89400000000001</v>
      </c>
      <c r="G14" s="94">
        <v>88.894000000000005</v>
      </c>
      <c r="H14" s="94">
        <v>28</v>
      </c>
      <c r="I14" s="10" t="s">
        <v>221</v>
      </c>
      <c r="J14" s="10"/>
      <c r="K14" s="10"/>
      <c r="L14" s="10"/>
    </row>
    <row r="15" spans="3:12" ht="23.25" customHeight="1" thickBot="1" x14ac:dyDescent="0.35">
      <c r="D15" s="57" t="s">
        <v>8</v>
      </c>
      <c r="E15" s="84">
        <v>7.6</v>
      </c>
      <c r="F15" s="83">
        <v>103</v>
      </c>
      <c r="G15" s="83">
        <v>85</v>
      </c>
      <c r="H15" s="83">
        <v>44</v>
      </c>
      <c r="I15" s="11"/>
      <c r="J15" s="10"/>
      <c r="K15" s="11"/>
      <c r="L15" s="10"/>
    </row>
    <row r="16" spans="3:12" ht="23.25" customHeight="1" thickBot="1" x14ac:dyDescent="0.35">
      <c r="D16" s="45" t="s">
        <v>10</v>
      </c>
      <c r="E16" s="85">
        <v>10.199999999999999</v>
      </c>
      <c r="F16" s="94">
        <v>130.755</v>
      </c>
      <c r="G16" s="94">
        <v>106.099</v>
      </c>
      <c r="H16" s="94">
        <v>44</v>
      </c>
      <c r="I16" s="10"/>
      <c r="J16" s="10"/>
      <c r="K16" s="10"/>
      <c r="L16" s="10"/>
    </row>
    <row r="17" spans="4:12" ht="23.25" customHeight="1" thickBot="1" x14ac:dyDescent="0.35">
      <c r="D17" s="57" t="s">
        <v>63</v>
      </c>
      <c r="E17" s="262">
        <v>18</v>
      </c>
      <c r="F17" s="83">
        <v>257.60300000000001</v>
      </c>
      <c r="G17" s="83">
        <v>75.049000000000007</v>
      </c>
      <c r="H17" s="83">
        <v>18.53</v>
      </c>
      <c r="I17" s="11"/>
      <c r="J17" s="11"/>
      <c r="K17" s="11"/>
      <c r="L17" s="11"/>
    </row>
    <row r="18" spans="4:12" ht="24" customHeight="1" thickBot="1" x14ac:dyDescent="0.35">
      <c r="D18" s="57" t="s">
        <v>12</v>
      </c>
      <c r="E18" s="263"/>
      <c r="F18" s="94">
        <v>160.601</v>
      </c>
      <c r="G18" s="94">
        <v>117.206</v>
      </c>
      <c r="H18" s="94">
        <v>28.94</v>
      </c>
      <c r="I18" s="10"/>
      <c r="J18" s="10"/>
      <c r="K18" s="10"/>
      <c r="L18" s="10"/>
    </row>
    <row r="19" spans="4:12" ht="19.5" thickBot="1" x14ac:dyDescent="0.35">
      <c r="D19" s="78" t="s">
        <v>13</v>
      </c>
      <c r="E19" s="84">
        <v>40</v>
      </c>
      <c r="F19" s="84">
        <v>112.23</v>
      </c>
      <c r="G19" s="84">
        <v>87.23</v>
      </c>
      <c r="H19" s="84" t="s">
        <v>356</v>
      </c>
      <c r="I19" s="11"/>
      <c r="J19" s="10"/>
      <c r="K19" s="11"/>
      <c r="L19" s="10"/>
    </row>
    <row r="20" spans="4:12" ht="23.25" customHeight="1" thickBot="1" x14ac:dyDescent="0.35">
      <c r="D20" s="57" t="s">
        <v>15</v>
      </c>
      <c r="E20" s="82">
        <v>15</v>
      </c>
      <c r="F20" s="94">
        <v>178</v>
      </c>
      <c r="G20" s="94">
        <v>118</v>
      </c>
      <c r="H20" s="94">
        <v>24</v>
      </c>
      <c r="I20" s="10"/>
      <c r="J20" s="10"/>
      <c r="K20" s="10"/>
      <c r="L20" s="10"/>
    </row>
    <row r="21" spans="4:12" ht="22.5" customHeight="1" thickBot="1" x14ac:dyDescent="0.35">
      <c r="D21" s="57" t="s">
        <v>16</v>
      </c>
      <c r="E21" s="83">
        <v>6</v>
      </c>
      <c r="F21" s="83">
        <v>80.8</v>
      </c>
      <c r="G21" s="83">
        <v>78.8</v>
      </c>
      <c r="H21" s="83">
        <v>39</v>
      </c>
      <c r="I21" s="11"/>
      <c r="J21" s="10"/>
      <c r="K21" s="11"/>
      <c r="L21" s="10"/>
    </row>
  </sheetData>
  <mergeCells count="6">
    <mergeCell ref="E17:E18"/>
    <mergeCell ref="F1:I1"/>
    <mergeCell ref="F4:H4"/>
    <mergeCell ref="I8:J8"/>
    <mergeCell ref="E11:E12"/>
    <mergeCell ref="E13:E14"/>
  </mergeCell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1"/>
  <sheetViews>
    <sheetView topLeftCell="A9" workbookViewId="0">
      <selection activeCell="C7" sqref="C7:M22"/>
    </sheetView>
  </sheetViews>
  <sheetFormatPr baseColWidth="10" defaultRowHeight="15" x14ac:dyDescent="0.25"/>
  <cols>
    <col min="4" max="4" width="16.140625" customWidth="1"/>
    <col min="5" max="5" width="13.7109375" customWidth="1"/>
    <col min="8" max="8" width="14.85546875" bestFit="1" customWidth="1"/>
  </cols>
  <sheetData>
    <row r="1" spans="3:12" ht="23.25" x14ac:dyDescent="0.35">
      <c r="F1" s="268">
        <v>43173</v>
      </c>
      <c r="G1" s="268"/>
      <c r="H1" s="268"/>
      <c r="I1" s="268"/>
    </row>
    <row r="4" spans="3:12" ht="23.25" x14ac:dyDescent="0.35">
      <c r="F4" s="253" t="s">
        <v>24</v>
      </c>
      <c r="G4" s="253"/>
      <c r="H4" s="253"/>
    </row>
    <row r="7" spans="3:12" ht="15.75" thickBot="1" x14ac:dyDescent="0.3"/>
    <row r="8" spans="3:12" ht="94.5" thickBot="1" x14ac:dyDescent="0.3">
      <c r="C8" s="14"/>
      <c r="D8" s="16" t="s">
        <v>0</v>
      </c>
      <c r="E8" s="2" t="s">
        <v>1</v>
      </c>
      <c r="F8" s="2" t="s">
        <v>66</v>
      </c>
      <c r="G8" s="2" t="s">
        <v>64</v>
      </c>
      <c r="H8" s="31" t="s">
        <v>65</v>
      </c>
      <c r="I8" s="261" t="s">
        <v>174</v>
      </c>
      <c r="J8" s="261"/>
      <c r="K8" s="114" t="s">
        <v>175</v>
      </c>
      <c r="L8" s="114" t="s">
        <v>179</v>
      </c>
    </row>
    <row r="9" spans="3:12" ht="38.25" thickTop="1" x14ac:dyDescent="0.3">
      <c r="D9" s="28"/>
      <c r="E9" s="29"/>
      <c r="F9" s="29"/>
      <c r="G9" s="67"/>
      <c r="H9" s="68"/>
      <c r="I9" s="114" t="s">
        <v>177</v>
      </c>
      <c r="J9" s="114" t="s">
        <v>178</v>
      </c>
      <c r="K9" s="114"/>
      <c r="L9" s="34"/>
    </row>
    <row r="10" spans="3:12" ht="28.5" customHeight="1" thickBot="1" x14ac:dyDescent="0.35">
      <c r="D10" s="96" t="s">
        <v>5</v>
      </c>
      <c r="E10" s="82">
        <v>85</v>
      </c>
      <c r="F10" s="82">
        <v>3080</v>
      </c>
      <c r="G10" s="82">
        <v>2550</v>
      </c>
      <c r="H10" s="82">
        <v>137</v>
      </c>
      <c r="I10" s="10"/>
      <c r="J10" s="10"/>
      <c r="K10" s="10"/>
      <c r="L10" s="10"/>
    </row>
    <row r="11" spans="3:12" ht="24" customHeight="1" thickBot="1" x14ac:dyDescent="0.35">
      <c r="D11" s="57" t="s">
        <v>202</v>
      </c>
      <c r="E11" s="257">
        <v>64</v>
      </c>
      <c r="F11" s="82">
        <v>1384.7</v>
      </c>
      <c r="G11" s="82">
        <v>694.7</v>
      </c>
      <c r="H11" s="82">
        <f>G11/14</f>
        <v>49.621428571428574</v>
      </c>
      <c r="I11" s="11"/>
      <c r="J11" s="10"/>
      <c r="K11" s="11"/>
      <c r="L11" s="10"/>
    </row>
    <row r="12" spans="3:12" ht="28.5" customHeight="1" thickBot="1" x14ac:dyDescent="0.35">
      <c r="D12" s="57" t="s">
        <v>197</v>
      </c>
      <c r="E12" s="258"/>
      <c r="F12" s="82"/>
      <c r="G12" s="82"/>
      <c r="H12" s="82"/>
      <c r="I12" s="82"/>
      <c r="J12" s="10"/>
      <c r="K12" s="11"/>
      <c r="L12" s="10"/>
    </row>
    <row r="13" spans="3:12" ht="22.5" customHeight="1" thickBot="1" x14ac:dyDescent="0.35">
      <c r="D13" s="57" t="s">
        <v>7</v>
      </c>
      <c r="E13" s="257">
        <v>12</v>
      </c>
      <c r="F13" s="83">
        <v>345.36200000000002</v>
      </c>
      <c r="G13" s="83">
        <v>150.32599999999999</v>
      </c>
      <c r="H13" s="83">
        <v>48</v>
      </c>
      <c r="I13" s="11"/>
      <c r="J13" s="10"/>
      <c r="K13" s="11"/>
      <c r="L13" s="10"/>
    </row>
    <row r="14" spans="3:12" ht="24.75" customHeight="1" thickBot="1" x14ac:dyDescent="0.35">
      <c r="D14" s="57" t="s">
        <v>205</v>
      </c>
      <c r="E14" s="258"/>
      <c r="F14" s="94">
        <v>113.89400000000001</v>
      </c>
      <c r="G14" s="94">
        <v>88.894000000000005</v>
      </c>
      <c r="H14" s="94">
        <v>28</v>
      </c>
      <c r="I14" s="10" t="s">
        <v>221</v>
      </c>
      <c r="J14" s="10"/>
      <c r="K14" s="10"/>
      <c r="L14" s="10"/>
    </row>
    <row r="15" spans="3:12" ht="23.25" customHeight="1" thickBot="1" x14ac:dyDescent="0.35">
      <c r="D15" s="57" t="s">
        <v>8</v>
      </c>
      <c r="E15" s="84">
        <v>7.6</v>
      </c>
      <c r="F15" s="83">
        <v>101</v>
      </c>
      <c r="G15" s="83">
        <v>86</v>
      </c>
      <c r="H15" s="83">
        <v>69</v>
      </c>
      <c r="I15" s="11"/>
      <c r="J15" s="10"/>
      <c r="K15" s="11"/>
      <c r="L15" s="10"/>
    </row>
    <row r="16" spans="3:12" ht="23.25" customHeight="1" thickBot="1" x14ac:dyDescent="0.35">
      <c r="D16" s="45" t="s">
        <v>10</v>
      </c>
      <c r="E16" s="85">
        <v>10.199999999999999</v>
      </c>
      <c r="F16" s="94">
        <v>126.977</v>
      </c>
      <c r="G16" s="94">
        <v>102.321</v>
      </c>
      <c r="H16" s="94">
        <v>42.6</v>
      </c>
      <c r="I16" s="10"/>
      <c r="J16" s="10"/>
      <c r="K16" s="10"/>
      <c r="L16" s="10"/>
    </row>
    <row r="17" spans="4:12" ht="23.25" customHeight="1" thickBot="1" x14ac:dyDescent="0.35">
      <c r="D17" s="57" t="s">
        <v>63</v>
      </c>
      <c r="E17" s="262">
        <v>18</v>
      </c>
      <c r="F17" s="83">
        <v>242.28800000000001</v>
      </c>
      <c r="G17" s="83">
        <v>59.728000000000002</v>
      </c>
      <c r="H17" s="83">
        <v>14.75</v>
      </c>
      <c r="I17" s="11"/>
      <c r="J17" s="11"/>
      <c r="K17" s="11"/>
      <c r="L17" s="11"/>
    </row>
    <row r="18" spans="4:12" ht="24" customHeight="1" thickBot="1" x14ac:dyDescent="0.35">
      <c r="D18" s="57" t="s">
        <v>12</v>
      </c>
      <c r="E18" s="263"/>
      <c r="F18" s="94">
        <v>160.601</v>
      </c>
      <c r="G18" s="94">
        <v>117.206</v>
      </c>
      <c r="H18" s="94">
        <v>28.94</v>
      </c>
      <c r="I18" s="10"/>
      <c r="J18" s="10"/>
      <c r="K18" s="10"/>
      <c r="L18" s="10"/>
    </row>
    <row r="19" spans="4:12" ht="19.5" thickBot="1" x14ac:dyDescent="0.35">
      <c r="D19" s="78" t="s">
        <v>13</v>
      </c>
      <c r="E19" s="84">
        <v>40</v>
      </c>
      <c r="F19" s="84">
        <v>108.55</v>
      </c>
      <c r="G19" s="84">
        <v>83.55</v>
      </c>
      <c r="H19" s="84">
        <v>7</v>
      </c>
      <c r="I19" s="11"/>
      <c r="J19" s="10"/>
      <c r="K19" s="11"/>
      <c r="L19" s="10"/>
    </row>
    <row r="20" spans="4:12" ht="23.25" customHeight="1" thickBot="1" x14ac:dyDescent="0.35">
      <c r="D20" s="57" t="s">
        <v>15</v>
      </c>
      <c r="E20" s="82">
        <v>15</v>
      </c>
      <c r="F20" s="94">
        <v>172</v>
      </c>
      <c r="G20" s="94">
        <v>112</v>
      </c>
      <c r="H20" s="94">
        <v>23</v>
      </c>
      <c r="I20" s="10"/>
      <c r="J20" s="10"/>
      <c r="K20" s="10"/>
      <c r="L20" s="10"/>
    </row>
    <row r="21" spans="4:12" ht="22.5" customHeight="1" thickBot="1" x14ac:dyDescent="0.35">
      <c r="D21" s="57" t="s">
        <v>16</v>
      </c>
      <c r="E21" s="83">
        <v>6</v>
      </c>
      <c r="F21" s="83">
        <v>80.2</v>
      </c>
      <c r="G21" s="83">
        <v>78.2</v>
      </c>
      <c r="H21" s="83">
        <v>39</v>
      </c>
      <c r="I21" s="11"/>
      <c r="J21" s="10"/>
      <c r="K21" s="11"/>
      <c r="L21" s="10"/>
    </row>
  </sheetData>
  <mergeCells count="6">
    <mergeCell ref="E17:E18"/>
    <mergeCell ref="F1:I1"/>
    <mergeCell ref="F4:H4"/>
    <mergeCell ref="I8:J8"/>
    <mergeCell ref="E11:E12"/>
    <mergeCell ref="E13:E14"/>
  </mergeCell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10" workbookViewId="0">
      <selection activeCell="D6" sqref="D6:N21"/>
    </sheetView>
  </sheetViews>
  <sheetFormatPr baseColWidth="10" defaultRowHeight="15" x14ac:dyDescent="0.25"/>
  <cols>
    <col min="5" max="5" width="14.5703125" customWidth="1"/>
    <col min="6" max="6" width="13.5703125" customWidth="1"/>
    <col min="7" max="7" width="12.85546875" customWidth="1"/>
    <col min="8" max="8" width="15.140625" customWidth="1"/>
    <col min="9" max="9" width="13.85546875" customWidth="1"/>
  </cols>
  <sheetData>
    <row r="1" spans="4:13" ht="23.25" x14ac:dyDescent="0.35">
      <c r="G1" s="268">
        <v>43176</v>
      </c>
      <c r="H1" s="268"/>
      <c r="I1" s="268"/>
      <c r="J1" s="268"/>
    </row>
    <row r="4" spans="4:13" ht="23.25" x14ac:dyDescent="0.35">
      <c r="G4" s="253" t="s">
        <v>350</v>
      </c>
      <c r="H4" s="253"/>
      <c r="I4" s="253"/>
    </row>
    <row r="6" spans="4:13" ht="15.75" thickBot="1" x14ac:dyDescent="0.3"/>
    <row r="7" spans="4:13" ht="94.5" thickBot="1" x14ac:dyDescent="0.3">
      <c r="D7" s="14"/>
      <c r="E7" s="16" t="s">
        <v>0</v>
      </c>
      <c r="F7" s="2" t="s">
        <v>1</v>
      </c>
      <c r="G7" s="2" t="s">
        <v>66</v>
      </c>
      <c r="H7" s="2" t="s">
        <v>64</v>
      </c>
      <c r="I7" s="31" t="s">
        <v>65</v>
      </c>
      <c r="J7" s="261" t="s">
        <v>174</v>
      </c>
      <c r="K7" s="261"/>
      <c r="L7" s="115" t="s">
        <v>175</v>
      </c>
      <c r="M7" s="115" t="s">
        <v>179</v>
      </c>
    </row>
    <row r="8" spans="4:13" ht="38.25" thickTop="1" x14ac:dyDescent="0.3">
      <c r="E8" s="28"/>
      <c r="F8" s="29"/>
      <c r="G8" s="29"/>
      <c r="H8" s="67"/>
      <c r="I8" s="68"/>
      <c r="J8" s="115" t="s">
        <v>177</v>
      </c>
      <c r="K8" s="115" t="s">
        <v>178</v>
      </c>
      <c r="L8" s="115"/>
      <c r="M8" s="34"/>
    </row>
    <row r="9" spans="4:13" ht="19.5" thickBot="1" x14ac:dyDescent="0.35">
      <c r="E9" s="96" t="s">
        <v>5</v>
      </c>
      <c r="F9" s="82">
        <v>85</v>
      </c>
      <c r="G9" s="82">
        <v>3230</v>
      </c>
      <c r="H9" s="82">
        <v>2490</v>
      </c>
      <c r="I9" s="82">
        <v>134</v>
      </c>
      <c r="J9" s="10"/>
      <c r="K9" s="10"/>
      <c r="L9" s="10"/>
      <c r="M9" s="10"/>
    </row>
    <row r="10" spans="4:13" ht="19.5" thickBot="1" x14ac:dyDescent="0.35">
      <c r="E10" s="57" t="s">
        <v>202</v>
      </c>
      <c r="F10" s="257">
        <v>64</v>
      </c>
      <c r="G10" s="82">
        <v>1967.0889999999999</v>
      </c>
      <c r="H10" s="82">
        <v>1267.0889999999999</v>
      </c>
      <c r="I10" s="82">
        <v>74.53</v>
      </c>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v>256.488</v>
      </c>
      <c r="H12" s="83">
        <v>61.451999999999998</v>
      </c>
      <c r="I12" s="83">
        <v>19</v>
      </c>
      <c r="J12" s="11"/>
      <c r="K12" s="10"/>
      <c r="L12" s="11"/>
      <c r="M12" s="10"/>
    </row>
    <row r="13" spans="4:13" ht="19.5" thickBot="1" x14ac:dyDescent="0.35">
      <c r="E13" s="57" t="s">
        <v>205</v>
      </c>
      <c r="F13" s="258"/>
      <c r="G13" s="94">
        <v>113.89400000000001</v>
      </c>
      <c r="H13" s="94">
        <v>88.894000000000005</v>
      </c>
      <c r="I13" s="94">
        <v>28</v>
      </c>
      <c r="J13" s="10" t="s">
        <v>221</v>
      </c>
      <c r="K13" s="10"/>
      <c r="L13" s="10"/>
      <c r="M13" s="10"/>
    </row>
    <row r="14" spans="4:13" ht="19.5" thickBot="1" x14ac:dyDescent="0.35">
      <c r="E14" s="57" t="s">
        <v>8</v>
      </c>
      <c r="F14" s="84">
        <v>7.6</v>
      </c>
      <c r="G14" s="83">
        <v>71.569000000000003</v>
      </c>
      <c r="H14" s="83">
        <v>56.569000000000003</v>
      </c>
      <c r="I14" s="83">
        <v>56</v>
      </c>
      <c r="J14" s="11"/>
      <c r="K14" s="10"/>
      <c r="L14" s="11"/>
      <c r="M14" s="10"/>
    </row>
    <row r="15" spans="4:13" ht="19.5" thickBot="1" x14ac:dyDescent="0.35">
      <c r="E15" s="57" t="s">
        <v>10</v>
      </c>
      <c r="F15" s="85">
        <v>10.199999999999999</v>
      </c>
      <c r="G15" s="94">
        <v>112.798</v>
      </c>
      <c r="H15" s="94">
        <v>88.141999999999996</v>
      </c>
      <c r="I15" s="94">
        <v>36.700000000000003</v>
      </c>
      <c r="J15" s="10"/>
      <c r="K15" s="10"/>
      <c r="L15" s="10"/>
      <c r="M15" s="10"/>
    </row>
    <row r="16" spans="4:13" ht="19.5" thickBot="1" x14ac:dyDescent="0.35">
      <c r="E16" s="57" t="s">
        <v>63</v>
      </c>
      <c r="F16" s="262">
        <v>18</v>
      </c>
      <c r="G16" s="83">
        <v>197.149</v>
      </c>
      <c r="H16" s="83">
        <v>14.589</v>
      </c>
      <c r="I16" s="83">
        <v>3.6</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83.852000000000004</v>
      </c>
      <c r="H18" s="84">
        <v>58.851999999999997</v>
      </c>
      <c r="I18" s="84">
        <v>4.54</v>
      </c>
      <c r="J18" s="11"/>
      <c r="K18" s="10"/>
      <c r="L18" s="11"/>
      <c r="M18" s="10"/>
    </row>
    <row r="19" spans="5:13" ht="19.5" thickBot="1" x14ac:dyDescent="0.35">
      <c r="E19" s="57" t="s">
        <v>15</v>
      </c>
      <c r="F19" s="82">
        <v>15</v>
      </c>
      <c r="G19" s="94">
        <v>148.25700000000001</v>
      </c>
      <c r="H19" s="94">
        <v>88.257000000000005</v>
      </c>
      <c r="I19" s="94">
        <v>18</v>
      </c>
      <c r="J19" s="10"/>
      <c r="K19" s="10"/>
      <c r="L19" s="10"/>
      <c r="M19" s="10"/>
    </row>
    <row r="20" spans="5:13" ht="19.5" thickBot="1" x14ac:dyDescent="0.35">
      <c r="E20" s="57" t="s">
        <v>16</v>
      </c>
      <c r="F20" s="83">
        <v>6</v>
      </c>
      <c r="G20" s="83">
        <v>70.8</v>
      </c>
      <c r="H20" s="83">
        <v>68.8</v>
      </c>
      <c r="I20" s="83">
        <v>34</v>
      </c>
      <c r="J20" s="11"/>
      <c r="K20" s="10"/>
      <c r="L20" s="11"/>
      <c r="M20" s="10"/>
    </row>
  </sheetData>
  <mergeCells count="6">
    <mergeCell ref="F16:F17"/>
    <mergeCell ref="G1:J1"/>
    <mergeCell ref="G4:I4"/>
    <mergeCell ref="J7:K7"/>
    <mergeCell ref="F10:F11"/>
    <mergeCell ref="F12:F13"/>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sqref="A1:IV65536"/>
    </sheetView>
  </sheetViews>
  <sheetFormatPr baseColWidth="10" defaultRowHeight="15" x14ac:dyDescent="0.25"/>
  <cols>
    <col min="4" max="4" width="15.5703125" customWidth="1"/>
    <col min="5" max="5" width="14.85546875" customWidth="1"/>
    <col min="6" max="6" width="14.5703125" customWidth="1"/>
    <col min="7" max="7" width="18.42578125" customWidth="1"/>
    <col min="8" max="8" width="18.85546875" customWidth="1"/>
  </cols>
  <sheetData>
    <row r="5" spans="4:8" ht="23.25" x14ac:dyDescent="0.35">
      <c r="E5" s="250" t="s">
        <v>73</v>
      </c>
      <c r="F5" s="250"/>
      <c r="G5" s="250"/>
    </row>
    <row r="6" spans="4:8" x14ac:dyDescent="0.25">
      <c r="D6" s="15"/>
      <c r="E6" s="15"/>
      <c r="F6" s="15"/>
      <c r="G6" s="15"/>
      <c r="H6" s="15"/>
    </row>
    <row r="7" spans="4:8" ht="23.25" x14ac:dyDescent="0.35">
      <c r="E7" s="253" t="s">
        <v>74</v>
      </c>
      <c r="F7" s="253"/>
      <c r="G7" s="253"/>
    </row>
    <row r="8" spans="4:8" ht="15.75" thickBot="1" x14ac:dyDescent="0.3"/>
    <row r="9" spans="4:8" ht="60" thickBot="1" x14ac:dyDescent="0.3">
      <c r="D9" s="16" t="s">
        <v>0</v>
      </c>
      <c r="E9" s="2" t="s">
        <v>1</v>
      </c>
      <c r="F9" s="2" t="s">
        <v>66</v>
      </c>
      <c r="G9" s="2" t="s">
        <v>64</v>
      </c>
      <c r="H9" s="2" t="s">
        <v>65</v>
      </c>
    </row>
    <row r="10" spans="4:8" ht="20.25" thickTop="1" thickBot="1" x14ac:dyDescent="0.3">
      <c r="D10" s="3" t="s">
        <v>5</v>
      </c>
      <c r="E10" s="10">
        <v>40</v>
      </c>
      <c r="F10" s="10"/>
      <c r="G10" s="10">
        <v>160</v>
      </c>
      <c r="H10" s="10">
        <v>10</v>
      </c>
    </row>
    <row r="11" spans="4:8" ht="19.5" thickBot="1" x14ac:dyDescent="0.3">
      <c r="D11" s="4" t="s">
        <v>6</v>
      </c>
      <c r="E11" s="11">
        <v>80</v>
      </c>
      <c r="F11" s="11">
        <v>1951</v>
      </c>
      <c r="G11" s="17">
        <v>1251</v>
      </c>
      <c r="H11" s="11">
        <v>73</v>
      </c>
    </row>
    <row r="12" spans="4:8" ht="19.5" thickBot="1" x14ac:dyDescent="0.3">
      <c r="D12" s="3" t="s">
        <v>7</v>
      </c>
      <c r="E12" s="10">
        <v>12</v>
      </c>
      <c r="F12" s="10" t="s">
        <v>9</v>
      </c>
      <c r="G12" s="10">
        <v>0</v>
      </c>
      <c r="H12" s="10">
        <v>0</v>
      </c>
    </row>
    <row r="13" spans="4:8" ht="19.5" thickBot="1" x14ac:dyDescent="0.3">
      <c r="D13" s="4" t="s">
        <v>8</v>
      </c>
      <c r="E13" s="11" t="s">
        <v>44</v>
      </c>
      <c r="F13" s="11" t="s">
        <v>9</v>
      </c>
      <c r="G13" s="13">
        <f>111.73-6</f>
        <v>105.73</v>
      </c>
      <c r="H13" s="11">
        <v>69</v>
      </c>
    </row>
    <row r="14" spans="4:8" ht="19.5" thickBot="1" x14ac:dyDescent="0.3">
      <c r="D14" s="3" t="s">
        <v>10</v>
      </c>
      <c r="E14" s="10" t="s">
        <v>45</v>
      </c>
      <c r="F14" s="10">
        <v>139.13999999999999</v>
      </c>
      <c r="G14" s="10">
        <v>122.654</v>
      </c>
      <c r="H14" s="10">
        <v>68</v>
      </c>
    </row>
    <row r="15" spans="4:8" ht="19.5" thickBot="1" x14ac:dyDescent="0.3">
      <c r="D15" s="4" t="s">
        <v>63</v>
      </c>
      <c r="E15" s="255">
        <v>6</v>
      </c>
      <c r="F15" s="11">
        <v>273.53199999999998</v>
      </c>
      <c r="G15" s="11">
        <v>-1.468</v>
      </c>
      <c r="H15" s="11">
        <v>0</v>
      </c>
    </row>
    <row r="16" spans="4:8" ht="19.5" thickBot="1" x14ac:dyDescent="0.3">
      <c r="D16" s="3" t="s">
        <v>12</v>
      </c>
      <c r="E16" s="256"/>
      <c r="F16" s="10">
        <v>119.70399999999999</v>
      </c>
      <c r="G16" s="10">
        <v>79.703999999999994</v>
      </c>
      <c r="H16" s="10">
        <v>56.53</v>
      </c>
    </row>
    <row r="17" spans="4:8" ht="19.5" thickBot="1" x14ac:dyDescent="0.3">
      <c r="D17" s="4" t="s">
        <v>13</v>
      </c>
      <c r="E17" s="11">
        <v>32</v>
      </c>
      <c r="F17" s="11" t="s">
        <v>9</v>
      </c>
      <c r="G17" s="11">
        <v>67.400000000000006</v>
      </c>
      <c r="H17" s="11">
        <v>6.25</v>
      </c>
    </row>
    <row r="18" spans="4:8" ht="19.5" thickBot="1" x14ac:dyDescent="0.3">
      <c r="D18" s="3" t="s">
        <v>15</v>
      </c>
      <c r="E18" s="10">
        <v>17</v>
      </c>
      <c r="F18" s="10">
        <v>306.51499999999999</v>
      </c>
      <c r="G18" s="10">
        <v>226.51499999999999</v>
      </c>
      <c r="H18" s="10">
        <v>48</v>
      </c>
    </row>
    <row r="19" spans="4:8" ht="19.5" thickBot="1" x14ac:dyDescent="0.3">
      <c r="D19" s="4" t="s">
        <v>16</v>
      </c>
      <c r="E19" s="11">
        <v>3</v>
      </c>
      <c r="F19" s="11" t="s">
        <v>9</v>
      </c>
      <c r="G19" s="11">
        <v>65.882000000000005</v>
      </c>
      <c r="H19" s="11">
        <v>65</v>
      </c>
    </row>
  </sheetData>
  <mergeCells count="3">
    <mergeCell ref="E5:G5"/>
    <mergeCell ref="E7:G7"/>
    <mergeCell ref="E15:E16"/>
  </mergeCell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N20"/>
  <sheetViews>
    <sheetView workbookViewId="0">
      <selection activeCell="E6" sqref="E6:O21"/>
    </sheetView>
  </sheetViews>
  <sheetFormatPr baseColWidth="10" defaultRowHeight="15" x14ac:dyDescent="0.25"/>
  <cols>
    <col min="6" max="6" width="14.5703125" customWidth="1"/>
    <col min="7" max="8" width="13.5703125" customWidth="1"/>
    <col min="9" max="9" width="13" customWidth="1"/>
    <col min="10" max="10" width="14.42578125" customWidth="1"/>
  </cols>
  <sheetData>
    <row r="1" spans="5:14" ht="23.25" x14ac:dyDescent="0.35">
      <c r="G1" s="268">
        <v>43177</v>
      </c>
      <c r="H1" s="268"/>
      <c r="I1" s="268"/>
      <c r="J1" s="268"/>
    </row>
    <row r="4" spans="5:14" ht="23.25" x14ac:dyDescent="0.35">
      <c r="G4" s="253" t="s">
        <v>24</v>
      </c>
      <c r="H4" s="253"/>
      <c r="I4" s="253"/>
    </row>
    <row r="6" spans="5:14" ht="15.75" thickBot="1" x14ac:dyDescent="0.3"/>
    <row r="7" spans="5:14" ht="94.5" thickBot="1" x14ac:dyDescent="0.3">
      <c r="E7" s="14"/>
      <c r="F7" s="16" t="s">
        <v>0</v>
      </c>
      <c r="G7" s="2" t="s">
        <v>1</v>
      </c>
      <c r="H7" s="2" t="s">
        <v>66</v>
      </c>
      <c r="I7" s="2" t="s">
        <v>64</v>
      </c>
      <c r="J7" s="31" t="s">
        <v>65</v>
      </c>
      <c r="K7" s="261" t="s">
        <v>174</v>
      </c>
      <c r="L7" s="261"/>
      <c r="M7" s="115" t="s">
        <v>175</v>
      </c>
      <c r="N7" s="115" t="s">
        <v>179</v>
      </c>
    </row>
    <row r="8" spans="5:14" ht="39.75" customHeight="1" thickTop="1" x14ac:dyDescent="0.3">
      <c r="F8" s="28"/>
      <c r="G8" s="29"/>
      <c r="H8" s="29"/>
      <c r="I8" s="67"/>
      <c r="J8" s="68"/>
      <c r="K8" s="115" t="s">
        <v>177</v>
      </c>
      <c r="L8" s="115" t="s">
        <v>178</v>
      </c>
      <c r="M8" s="115"/>
      <c r="N8" s="34"/>
    </row>
    <row r="9" spans="5:14" ht="23.25" customHeight="1" thickBot="1" x14ac:dyDescent="0.35">
      <c r="F9" s="96" t="s">
        <v>5</v>
      </c>
      <c r="G9" s="82">
        <v>85</v>
      </c>
      <c r="H9" s="82">
        <v>3690</v>
      </c>
      <c r="I9" s="82">
        <v>2440</v>
      </c>
      <c r="J9" s="82">
        <v>131</v>
      </c>
      <c r="K9" s="10"/>
      <c r="L9" s="10"/>
      <c r="M9" s="10"/>
      <c r="N9" s="10"/>
    </row>
    <row r="10" spans="5:14" ht="24" customHeight="1" thickBot="1" x14ac:dyDescent="0.35">
      <c r="F10" s="57" t="s">
        <v>202</v>
      </c>
      <c r="G10" s="257">
        <v>64</v>
      </c>
      <c r="H10" s="82">
        <v>1897.5</v>
      </c>
      <c r="I10" s="82">
        <v>1197.5</v>
      </c>
      <c r="J10" s="82">
        <v>70.44</v>
      </c>
      <c r="K10" s="11"/>
      <c r="L10" s="10"/>
      <c r="M10" s="11"/>
      <c r="N10" s="10"/>
    </row>
    <row r="11" spans="5:14" ht="22.5" customHeight="1" thickBot="1" x14ac:dyDescent="0.35">
      <c r="F11" s="57" t="s">
        <v>197</v>
      </c>
      <c r="G11" s="258"/>
      <c r="H11" s="82"/>
      <c r="I11" s="82"/>
      <c r="J11" s="82"/>
      <c r="K11" s="82"/>
      <c r="L11" s="10"/>
      <c r="M11" s="11"/>
      <c r="N11" s="10"/>
    </row>
    <row r="12" spans="5:14" ht="21.75" customHeight="1" thickBot="1" x14ac:dyDescent="0.35">
      <c r="F12" s="57" t="s">
        <v>7</v>
      </c>
      <c r="G12" s="257">
        <v>12</v>
      </c>
      <c r="H12" s="83">
        <v>252.96100000000001</v>
      </c>
      <c r="I12" s="83">
        <v>57.924999999999997</v>
      </c>
      <c r="J12" s="83">
        <v>18</v>
      </c>
      <c r="K12" s="11"/>
      <c r="L12" s="10"/>
      <c r="M12" s="11"/>
      <c r="N12" s="10"/>
    </row>
    <row r="13" spans="5:14" ht="21.75" customHeight="1" thickBot="1" x14ac:dyDescent="0.35">
      <c r="F13" s="57" t="s">
        <v>205</v>
      </c>
      <c r="G13" s="258"/>
      <c r="H13" s="94">
        <v>113.89400000000001</v>
      </c>
      <c r="I13" s="94">
        <v>88.894000000000005</v>
      </c>
      <c r="J13" s="94">
        <v>28</v>
      </c>
      <c r="K13" s="10" t="s">
        <v>221</v>
      </c>
      <c r="L13" s="10"/>
      <c r="M13" s="10"/>
      <c r="N13" s="10"/>
    </row>
    <row r="14" spans="5:14" ht="19.5" customHeight="1" thickBot="1" x14ac:dyDescent="0.35">
      <c r="F14" s="57" t="s">
        <v>8</v>
      </c>
      <c r="G14" s="84">
        <v>7.6</v>
      </c>
      <c r="H14" s="83"/>
      <c r="I14" s="83">
        <v>81</v>
      </c>
      <c r="J14" s="83">
        <v>47</v>
      </c>
      <c r="K14" s="11"/>
      <c r="L14" s="10"/>
      <c r="M14" s="11"/>
      <c r="N14" s="10"/>
    </row>
    <row r="15" spans="5:14" ht="21.75" customHeight="1" thickBot="1" x14ac:dyDescent="0.35">
      <c r="F15" s="57" t="s">
        <v>10</v>
      </c>
      <c r="G15" s="85">
        <v>10.199999999999999</v>
      </c>
      <c r="H15" s="94">
        <v>146.28</v>
      </c>
      <c r="I15" s="94">
        <v>121.624</v>
      </c>
      <c r="J15" s="94">
        <v>50</v>
      </c>
      <c r="K15" s="10"/>
      <c r="L15" s="10"/>
      <c r="M15" s="10"/>
      <c r="N15" s="10"/>
    </row>
    <row r="16" spans="5:14" ht="21" customHeight="1" thickBot="1" x14ac:dyDescent="0.35">
      <c r="F16" s="57" t="s">
        <v>63</v>
      </c>
      <c r="G16" s="262">
        <v>18</v>
      </c>
      <c r="H16" s="83">
        <v>183.59299999999999</v>
      </c>
      <c r="I16" s="83">
        <v>1.0329999999999999</v>
      </c>
      <c r="J16" s="83">
        <v>0.26</v>
      </c>
      <c r="K16" s="11"/>
      <c r="L16" s="11"/>
      <c r="M16" s="11"/>
      <c r="N16" s="11"/>
    </row>
    <row r="17" spans="6:14" ht="22.5" customHeight="1" thickBot="1" x14ac:dyDescent="0.35">
      <c r="F17" s="57" t="s">
        <v>12</v>
      </c>
      <c r="G17" s="263"/>
      <c r="H17" s="94">
        <v>160.601</v>
      </c>
      <c r="I17" s="94">
        <v>117.206</v>
      </c>
      <c r="J17" s="94">
        <v>28.94</v>
      </c>
      <c r="K17" s="10"/>
      <c r="L17" s="10"/>
      <c r="M17" s="10"/>
      <c r="N17" s="10"/>
    </row>
    <row r="18" spans="6:14" ht="19.5" thickBot="1" x14ac:dyDescent="0.35">
      <c r="F18" s="78" t="s">
        <v>13</v>
      </c>
      <c r="G18" s="84">
        <v>40</v>
      </c>
      <c r="H18" s="84">
        <v>80.900000000000006</v>
      </c>
      <c r="I18" s="84">
        <v>55.978000000000002</v>
      </c>
      <c r="J18" s="84">
        <v>4.51</v>
      </c>
      <c r="K18" s="11"/>
      <c r="L18" s="10"/>
      <c r="M18" s="11"/>
      <c r="N18" s="10"/>
    </row>
    <row r="19" spans="6:14" ht="23.25" customHeight="1" thickBot="1" x14ac:dyDescent="0.35">
      <c r="F19" s="57" t="s">
        <v>15</v>
      </c>
      <c r="G19" s="82">
        <v>15</v>
      </c>
      <c r="H19" s="94">
        <v>141.589</v>
      </c>
      <c r="I19" s="94">
        <v>81.588999999999999</v>
      </c>
      <c r="J19" s="94">
        <v>17</v>
      </c>
      <c r="K19" s="10"/>
      <c r="L19" s="10"/>
      <c r="M19" s="10"/>
      <c r="N19" s="10"/>
    </row>
    <row r="20" spans="6:14" ht="21" customHeight="1" thickBot="1" x14ac:dyDescent="0.35">
      <c r="F20" s="57" t="s">
        <v>16</v>
      </c>
      <c r="G20" s="83">
        <v>6</v>
      </c>
      <c r="H20" s="83">
        <v>70.8</v>
      </c>
      <c r="I20" s="83">
        <v>68.8</v>
      </c>
      <c r="J20" s="83">
        <v>34</v>
      </c>
      <c r="K20" s="11"/>
      <c r="L20" s="10"/>
      <c r="M20" s="11"/>
      <c r="N20" s="10"/>
    </row>
  </sheetData>
  <mergeCells count="6">
    <mergeCell ref="G16:G17"/>
    <mergeCell ref="G1:J1"/>
    <mergeCell ref="G4:I4"/>
    <mergeCell ref="K7:L7"/>
    <mergeCell ref="G10:G11"/>
    <mergeCell ref="G12:G13"/>
  </mergeCell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L16" sqref="L16"/>
    </sheetView>
  </sheetViews>
  <sheetFormatPr baseColWidth="10" defaultRowHeight="15" x14ac:dyDescent="0.25"/>
  <cols>
    <col min="5" max="5" width="14.5703125" customWidth="1"/>
    <col min="6" max="6" width="15.42578125" customWidth="1"/>
    <col min="7" max="7" width="14.5703125" customWidth="1"/>
    <col min="8" max="8" width="12.85546875" customWidth="1"/>
    <col min="9" max="9" width="13.85546875" customWidth="1"/>
  </cols>
  <sheetData>
    <row r="1" spans="4:13" ht="23.25" x14ac:dyDescent="0.35">
      <c r="G1" s="268">
        <v>43178</v>
      </c>
      <c r="H1" s="268"/>
      <c r="I1" s="268"/>
      <c r="J1" s="268"/>
    </row>
    <row r="4" spans="4:13" ht="23.25" x14ac:dyDescent="0.35">
      <c r="G4" s="253" t="s">
        <v>355</v>
      </c>
      <c r="H4" s="253"/>
      <c r="I4" s="253"/>
    </row>
    <row r="6" spans="4:13" ht="15.75" thickBot="1" x14ac:dyDescent="0.3"/>
    <row r="7" spans="4:13" ht="94.5" thickBot="1" x14ac:dyDescent="0.3">
      <c r="D7" s="14"/>
      <c r="E7" s="16" t="s">
        <v>0</v>
      </c>
      <c r="F7" s="2" t="s">
        <v>1</v>
      </c>
      <c r="G7" s="2" t="s">
        <v>66</v>
      </c>
      <c r="H7" s="2" t="s">
        <v>64</v>
      </c>
      <c r="I7" s="31" t="s">
        <v>65</v>
      </c>
      <c r="J7" s="261" t="s">
        <v>174</v>
      </c>
      <c r="K7" s="261"/>
      <c r="L7" s="115" t="s">
        <v>175</v>
      </c>
      <c r="M7" s="115" t="s">
        <v>179</v>
      </c>
    </row>
    <row r="8" spans="4:13" ht="38.25" thickTop="1" x14ac:dyDescent="0.3">
      <c r="E8" s="28"/>
      <c r="F8" s="29"/>
      <c r="G8" s="29"/>
      <c r="H8" s="67"/>
      <c r="I8" s="68"/>
      <c r="J8" s="115" t="s">
        <v>177</v>
      </c>
      <c r="K8" s="115" t="s">
        <v>178</v>
      </c>
      <c r="L8" s="115"/>
      <c r="M8" s="34"/>
    </row>
    <row r="9" spans="4:13" ht="19.5" thickBot="1" x14ac:dyDescent="0.35">
      <c r="E9" s="96" t="s">
        <v>5</v>
      </c>
      <c r="F9" s="82">
        <v>85</v>
      </c>
      <c r="G9" s="82">
        <v>3500</v>
      </c>
      <c r="H9" s="82">
        <v>2250</v>
      </c>
      <c r="I9" s="82">
        <v>125</v>
      </c>
      <c r="J9" s="10"/>
      <c r="K9" s="10"/>
      <c r="L9" s="10"/>
      <c r="M9" s="10"/>
    </row>
    <row r="10" spans="4:13" ht="19.5" thickBot="1" x14ac:dyDescent="0.35">
      <c r="E10" s="57" t="s">
        <v>202</v>
      </c>
      <c r="F10" s="257">
        <v>64</v>
      </c>
      <c r="G10" s="82">
        <v>2480</v>
      </c>
      <c r="H10" s="82">
        <v>1780</v>
      </c>
      <c r="I10" s="82">
        <v>104.7</v>
      </c>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v>273.19400000000002</v>
      </c>
      <c r="H12" s="83">
        <v>78.158000000000001</v>
      </c>
      <c r="I12" s="83">
        <v>25</v>
      </c>
      <c r="J12" s="11"/>
      <c r="K12" s="10"/>
      <c r="L12" s="11"/>
      <c r="M12" s="10"/>
    </row>
    <row r="13" spans="4:13" ht="19.5" thickBot="1" x14ac:dyDescent="0.35">
      <c r="E13" s="57" t="s">
        <v>205</v>
      </c>
      <c r="F13" s="258"/>
      <c r="G13" s="94">
        <v>113.89400000000001</v>
      </c>
      <c r="H13" s="94">
        <v>88.894000000000005</v>
      </c>
      <c r="I13" s="94">
        <v>28</v>
      </c>
      <c r="J13" s="10" t="s">
        <v>221</v>
      </c>
      <c r="K13" s="10"/>
      <c r="L13" s="10"/>
      <c r="M13" s="10"/>
    </row>
    <row r="14" spans="4:13" ht="19.5" thickBot="1" x14ac:dyDescent="0.35">
      <c r="E14" s="57" t="s">
        <v>8</v>
      </c>
      <c r="F14" s="84">
        <v>7.6</v>
      </c>
      <c r="G14" s="83">
        <v>92</v>
      </c>
      <c r="H14" s="83">
        <v>74</v>
      </c>
      <c r="I14" s="83">
        <v>38</v>
      </c>
      <c r="J14" s="11"/>
      <c r="K14" s="10"/>
      <c r="L14" s="11"/>
      <c r="M14" s="10"/>
    </row>
    <row r="15" spans="4:13" ht="19.5" thickBot="1" x14ac:dyDescent="0.35">
      <c r="E15" s="57" t="s">
        <v>10</v>
      </c>
      <c r="F15" s="85">
        <v>10.199999999999999</v>
      </c>
      <c r="G15" s="94">
        <v>141.38800000000001</v>
      </c>
      <c r="H15" s="94">
        <v>116.762</v>
      </c>
      <c r="I15" s="94">
        <v>48.63</v>
      </c>
      <c r="J15" s="10"/>
      <c r="K15" s="10"/>
      <c r="L15" s="10"/>
      <c r="M15" s="10"/>
    </row>
    <row r="16" spans="4:13" ht="19.5" thickBot="1" x14ac:dyDescent="0.35">
      <c r="E16" s="57" t="s">
        <v>63</v>
      </c>
      <c r="F16" s="262">
        <v>18</v>
      </c>
      <c r="G16" s="83">
        <v>279.18799999999999</v>
      </c>
      <c r="H16" s="83">
        <v>97.328000000000003</v>
      </c>
      <c r="I16" s="83">
        <v>24.03</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77.567999999999998</v>
      </c>
      <c r="H18" s="84">
        <v>52.567999999999998</v>
      </c>
      <c r="I18" s="84">
        <v>4.2</v>
      </c>
      <c r="J18" s="11"/>
      <c r="K18" s="10"/>
      <c r="L18" s="11"/>
      <c r="M18" s="10"/>
    </row>
    <row r="19" spans="5:13" ht="19.5" thickBot="1" x14ac:dyDescent="0.35">
      <c r="E19" s="57" t="s">
        <v>15</v>
      </c>
      <c r="F19" s="82">
        <v>15</v>
      </c>
      <c r="G19" s="94">
        <v>129</v>
      </c>
      <c r="H19" s="94">
        <v>69</v>
      </c>
      <c r="I19" s="94">
        <v>14</v>
      </c>
      <c r="J19" s="10"/>
      <c r="K19" s="10"/>
      <c r="L19" s="10"/>
      <c r="M19" s="10"/>
    </row>
    <row r="20" spans="5:13" ht="19.5" thickBot="1" x14ac:dyDescent="0.35">
      <c r="E20" s="57" t="s">
        <v>16</v>
      </c>
      <c r="F20" s="83">
        <v>6</v>
      </c>
      <c r="G20" s="83">
        <v>73.19</v>
      </c>
      <c r="H20" s="83">
        <v>71.19</v>
      </c>
      <c r="I20" s="83">
        <v>35</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I11" sqref="I11"/>
    </sheetView>
  </sheetViews>
  <sheetFormatPr baseColWidth="10" defaultRowHeight="15" x14ac:dyDescent="0.25"/>
  <cols>
    <col min="5" max="5" width="14.5703125" customWidth="1"/>
    <col min="6" max="6" width="15.42578125" customWidth="1"/>
    <col min="7" max="7" width="14.5703125" customWidth="1"/>
    <col min="8" max="8" width="12.85546875" customWidth="1"/>
    <col min="9" max="9" width="13.85546875" customWidth="1"/>
  </cols>
  <sheetData>
    <row r="1" spans="4:13" ht="23.25" x14ac:dyDescent="0.35">
      <c r="G1" s="268">
        <v>43179</v>
      </c>
      <c r="H1" s="268"/>
      <c r="I1" s="268"/>
      <c r="J1" s="268"/>
    </row>
    <row r="4" spans="4:13" ht="23.25" x14ac:dyDescent="0.35">
      <c r="G4" s="253" t="s">
        <v>355</v>
      </c>
      <c r="H4" s="253"/>
      <c r="I4" s="253"/>
    </row>
    <row r="6" spans="4:13" ht="15.75" thickBot="1" x14ac:dyDescent="0.3"/>
    <row r="7" spans="4:13" ht="94.5" thickBot="1" x14ac:dyDescent="0.3">
      <c r="D7" s="14"/>
      <c r="E7" s="16" t="s">
        <v>0</v>
      </c>
      <c r="F7" s="2" t="s">
        <v>1</v>
      </c>
      <c r="G7" s="2" t="s">
        <v>66</v>
      </c>
      <c r="H7" s="2" t="s">
        <v>64</v>
      </c>
      <c r="I7" s="31" t="s">
        <v>65</v>
      </c>
      <c r="J7" s="261" t="s">
        <v>174</v>
      </c>
      <c r="K7" s="261"/>
      <c r="L7" s="115" t="s">
        <v>175</v>
      </c>
      <c r="M7" s="115" t="s">
        <v>179</v>
      </c>
    </row>
    <row r="8" spans="4:13" ht="38.25" thickTop="1" x14ac:dyDescent="0.3">
      <c r="E8" s="28"/>
      <c r="F8" s="29"/>
      <c r="G8" s="29"/>
      <c r="H8" s="67"/>
      <c r="I8" s="68"/>
      <c r="J8" s="115" t="s">
        <v>177</v>
      </c>
      <c r="K8" s="115" t="s">
        <v>178</v>
      </c>
      <c r="L8" s="115"/>
      <c r="M8" s="34"/>
    </row>
    <row r="9" spans="4:13" ht="19.5" thickBot="1" x14ac:dyDescent="0.35">
      <c r="E9" s="96" t="s">
        <v>5</v>
      </c>
      <c r="F9" s="82">
        <v>85</v>
      </c>
      <c r="G9" s="82">
        <v>3170</v>
      </c>
      <c r="H9" s="82">
        <v>1920</v>
      </c>
      <c r="I9" s="82">
        <v>103</v>
      </c>
      <c r="J9" s="10"/>
      <c r="K9" s="10"/>
      <c r="L9" s="10"/>
      <c r="M9" s="10"/>
    </row>
    <row r="10" spans="4:13" ht="19.5" thickBot="1" x14ac:dyDescent="0.35">
      <c r="E10" s="57" t="s">
        <v>202</v>
      </c>
      <c r="F10" s="257">
        <v>64</v>
      </c>
      <c r="G10" s="82">
        <v>2232.8000000000002</v>
      </c>
      <c r="H10" s="82">
        <v>1732.8</v>
      </c>
      <c r="I10" s="82">
        <f>1732.8/14</f>
        <v>123.77142857142857</v>
      </c>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v>359.43</v>
      </c>
      <c r="H12" s="83">
        <v>164.4</v>
      </c>
      <c r="I12" s="83">
        <v>52</v>
      </c>
      <c r="J12" s="11"/>
      <c r="K12" s="10"/>
      <c r="L12" s="11"/>
      <c r="M12" s="10"/>
    </row>
    <row r="13" spans="4:13" ht="19.5" thickBot="1" x14ac:dyDescent="0.35">
      <c r="E13" s="57" t="s">
        <v>205</v>
      </c>
      <c r="F13" s="258"/>
      <c r="G13" s="94">
        <v>113.89400000000001</v>
      </c>
      <c r="H13" s="94">
        <v>88.894000000000005</v>
      </c>
      <c r="I13" s="94">
        <v>28</v>
      </c>
      <c r="J13" s="10" t="s">
        <v>221</v>
      </c>
      <c r="K13" s="10"/>
      <c r="L13" s="10"/>
      <c r="M13" s="10"/>
    </row>
    <row r="14" spans="4:13" ht="19.5" thickBot="1" x14ac:dyDescent="0.35">
      <c r="E14" s="57" t="s">
        <v>8</v>
      </c>
      <c r="F14" s="84">
        <v>7.6</v>
      </c>
      <c r="G14" s="83">
        <v>108</v>
      </c>
      <c r="H14" s="83">
        <v>91</v>
      </c>
      <c r="I14" s="83">
        <v>47</v>
      </c>
      <c r="J14" s="11"/>
      <c r="K14" s="10"/>
      <c r="L14" s="11"/>
      <c r="M14" s="10"/>
    </row>
    <row r="15" spans="4:13" ht="19.5" thickBot="1" x14ac:dyDescent="0.35">
      <c r="E15" s="57" t="s">
        <v>10</v>
      </c>
      <c r="F15" s="85">
        <v>10.199999999999999</v>
      </c>
      <c r="G15" s="94">
        <v>139.869</v>
      </c>
      <c r="H15" s="94">
        <v>115.21299999999999</v>
      </c>
      <c r="I15" s="94">
        <v>48</v>
      </c>
      <c r="J15" s="10"/>
      <c r="K15" s="10"/>
      <c r="L15" s="10"/>
      <c r="M15" s="10"/>
    </row>
    <row r="16" spans="4:13" ht="19.5" thickBot="1" x14ac:dyDescent="0.35">
      <c r="E16" s="57" t="s">
        <v>63</v>
      </c>
      <c r="F16" s="262">
        <v>18</v>
      </c>
      <c r="G16" s="83"/>
      <c r="H16" s="83"/>
      <c r="I16" s="83"/>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75.58</v>
      </c>
      <c r="H18" s="84">
        <v>50.58</v>
      </c>
      <c r="I18" s="84" t="s">
        <v>357</v>
      </c>
      <c r="J18" s="11"/>
      <c r="K18" s="10"/>
      <c r="L18" s="11"/>
      <c r="M18" s="10"/>
    </row>
    <row r="19" spans="5:13" ht="19.5" thickBot="1" x14ac:dyDescent="0.35">
      <c r="E19" s="57" t="s">
        <v>15</v>
      </c>
      <c r="F19" s="82">
        <v>15</v>
      </c>
      <c r="G19" s="94">
        <v>130</v>
      </c>
      <c r="H19" s="94">
        <v>66</v>
      </c>
      <c r="I19" s="94">
        <v>15</v>
      </c>
      <c r="J19" s="10"/>
      <c r="K19" s="10"/>
      <c r="L19" s="10"/>
      <c r="M19" s="10"/>
    </row>
    <row r="20" spans="5:13" ht="19.5" thickBot="1" x14ac:dyDescent="0.35">
      <c r="E20" s="57" t="s">
        <v>16</v>
      </c>
      <c r="F20" s="83">
        <v>6</v>
      </c>
      <c r="G20" s="83">
        <v>78.400000000000006</v>
      </c>
      <c r="H20" s="83">
        <v>76</v>
      </c>
      <c r="I20" s="83">
        <v>38</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2" sqref="G12"/>
    </sheetView>
  </sheetViews>
  <sheetFormatPr baseColWidth="10" defaultRowHeight="15" x14ac:dyDescent="0.25"/>
  <cols>
    <col min="5" max="5" width="14.5703125" customWidth="1"/>
    <col min="6" max="6" width="15.42578125" customWidth="1"/>
    <col min="7" max="7" width="14.5703125" customWidth="1"/>
    <col min="8" max="8" width="12.85546875" customWidth="1"/>
    <col min="9" max="9" width="13.85546875" customWidth="1"/>
  </cols>
  <sheetData>
    <row r="1" spans="4:13" ht="23.25" x14ac:dyDescent="0.35">
      <c r="G1" s="268">
        <v>43179</v>
      </c>
      <c r="H1" s="268"/>
      <c r="I1" s="268"/>
      <c r="J1" s="268"/>
    </row>
    <row r="4" spans="4:13" ht="23.25" x14ac:dyDescent="0.35">
      <c r="G4" s="253" t="s">
        <v>355</v>
      </c>
      <c r="H4" s="253"/>
      <c r="I4" s="253"/>
    </row>
    <row r="6" spans="4:13" ht="15.75" thickBot="1" x14ac:dyDescent="0.3"/>
    <row r="7" spans="4:13" ht="94.5" thickBot="1" x14ac:dyDescent="0.3">
      <c r="D7" s="14"/>
      <c r="E7" s="16" t="s">
        <v>0</v>
      </c>
      <c r="F7" s="2" t="s">
        <v>1</v>
      </c>
      <c r="G7" s="2" t="s">
        <v>66</v>
      </c>
      <c r="H7" s="2" t="s">
        <v>64</v>
      </c>
      <c r="I7" s="31" t="s">
        <v>65</v>
      </c>
      <c r="J7" s="261" t="s">
        <v>174</v>
      </c>
      <c r="K7" s="261"/>
      <c r="L7" s="115" t="s">
        <v>175</v>
      </c>
      <c r="M7" s="115" t="s">
        <v>179</v>
      </c>
    </row>
    <row r="8" spans="4:13" ht="38.25" thickTop="1" x14ac:dyDescent="0.3">
      <c r="E8" s="28"/>
      <c r="F8" s="29"/>
      <c r="G8" s="29"/>
      <c r="H8" s="67"/>
      <c r="I8" s="68"/>
      <c r="J8" s="115" t="s">
        <v>177</v>
      </c>
      <c r="K8" s="115" t="s">
        <v>178</v>
      </c>
      <c r="L8" s="115"/>
      <c r="M8" s="34"/>
    </row>
    <row r="9" spans="4:13" ht="19.5" thickBot="1" x14ac:dyDescent="0.35">
      <c r="E9" s="96" t="s">
        <v>5</v>
      </c>
      <c r="F9" s="82">
        <v>85</v>
      </c>
      <c r="G9" s="82">
        <v>2785</v>
      </c>
      <c r="H9" s="82">
        <v>1535</v>
      </c>
      <c r="I9" s="82">
        <v>82</v>
      </c>
      <c r="J9" s="10"/>
      <c r="K9" s="10"/>
      <c r="L9" s="10"/>
      <c r="M9" s="10"/>
    </row>
    <row r="10" spans="4:13" ht="19.5" thickBot="1" x14ac:dyDescent="0.35">
      <c r="E10" s="57" t="s">
        <v>202</v>
      </c>
      <c r="F10" s="257">
        <v>64</v>
      </c>
      <c r="G10" s="82">
        <v>1608.7670000000001</v>
      </c>
      <c r="H10" s="82">
        <v>908.76700000000005</v>
      </c>
      <c r="I10" s="82">
        <f>908.767/14</f>
        <v>64.911928571428575</v>
      </c>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c r="H12" s="83"/>
      <c r="I12" s="83"/>
      <c r="J12" s="11"/>
      <c r="K12" s="10"/>
      <c r="L12" s="11"/>
      <c r="M12" s="10"/>
    </row>
    <row r="13" spans="4:13" ht="19.5" thickBot="1" x14ac:dyDescent="0.35">
      <c r="E13" s="57" t="s">
        <v>205</v>
      </c>
      <c r="F13" s="258"/>
      <c r="G13" s="94">
        <v>113.89400000000001</v>
      </c>
      <c r="H13" s="94">
        <v>88.894000000000005</v>
      </c>
      <c r="I13" s="94">
        <v>28</v>
      </c>
      <c r="J13" s="10" t="s">
        <v>221</v>
      </c>
      <c r="K13" s="10"/>
      <c r="L13" s="10"/>
      <c r="M13" s="10"/>
    </row>
    <row r="14" spans="4:13" ht="19.5" thickBot="1" x14ac:dyDescent="0.35">
      <c r="E14" s="57" t="s">
        <v>8</v>
      </c>
      <c r="F14" s="84">
        <v>7.6</v>
      </c>
      <c r="G14" s="83"/>
      <c r="H14" s="83"/>
      <c r="I14" s="83"/>
      <c r="J14" s="11"/>
      <c r="K14" s="10"/>
      <c r="L14" s="11"/>
      <c r="M14" s="10"/>
    </row>
    <row r="15" spans="4:13" ht="19.5" thickBot="1" x14ac:dyDescent="0.35">
      <c r="E15" s="57" t="s">
        <v>10</v>
      </c>
      <c r="F15" s="85">
        <v>10.199999999999999</v>
      </c>
      <c r="G15" s="94"/>
      <c r="H15" s="94"/>
      <c r="I15" s="94"/>
      <c r="J15" s="10"/>
      <c r="K15" s="10"/>
      <c r="L15" s="10"/>
      <c r="M15" s="10"/>
    </row>
    <row r="16" spans="4:13" ht="19.5" thickBot="1" x14ac:dyDescent="0.35">
      <c r="E16" s="57" t="s">
        <v>63</v>
      </c>
      <c r="F16" s="262">
        <v>18</v>
      </c>
      <c r="G16" s="83">
        <v>250.209</v>
      </c>
      <c r="H16" s="83">
        <v>67.649000000000001</v>
      </c>
      <c r="I16" s="83">
        <v>16.7</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c r="H18" s="84"/>
      <c r="I18" s="84"/>
      <c r="J18" s="11"/>
      <c r="K18" s="10"/>
      <c r="L18" s="11"/>
      <c r="M18" s="10"/>
    </row>
    <row r="19" spans="5:13" ht="19.5" thickBot="1" x14ac:dyDescent="0.35">
      <c r="E19" s="57" t="s">
        <v>15</v>
      </c>
      <c r="F19" s="82">
        <v>15</v>
      </c>
      <c r="G19" s="94">
        <v>152</v>
      </c>
      <c r="H19" s="94">
        <v>92</v>
      </c>
      <c r="I19" s="94">
        <v>20</v>
      </c>
      <c r="J19" s="10"/>
      <c r="K19" s="10"/>
      <c r="L19" s="10"/>
      <c r="M19" s="10"/>
    </row>
    <row r="20" spans="5:13" ht="19.5" thickBot="1" x14ac:dyDescent="0.35">
      <c r="E20" s="57" t="s">
        <v>16</v>
      </c>
      <c r="F20" s="83">
        <v>6</v>
      </c>
      <c r="G20" s="83">
        <v>78.8</v>
      </c>
      <c r="H20" s="83">
        <v>76</v>
      </c>
      <c r="I20" s="83"/>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3" sqref="G13:I13"/>
    </sheetView>
  </sheetViews>
  <sheetFormatPr baseColWidth="10" defaultRowHeight="15" x14ac:dyDescent="0.25"/>
  <cols>
    <col min="5" max="5" width="14.5703125" customWidth="1"/>
    <col min="6" max="6" width="15.42578125" customWidth="1"/>
    <col min="7" max="7" width="14.5703125" customWidth="1"/>
    <col min="8" max="8" width="12.85546875" customWidth="1"/>
    <col min="9" max="9" width="13.85546875" customWidth="1"/>
  </cols>
  <sheetData>
    <row r="1" spans="4:13" ht="23.25" x14ac:dyDescent="0.35">
      <c r="G1" s="268">
        <v>43181</v>
      </c>
      <c r="H1" s="268"/>
      <c r="I1" s="268"/>
      <c r="J1" s="268"/>
    </row>
    <row r="4" spans="4:13" ht="23.25" x14ac:dyDescent="0.35">
      <c r="G4" s="253" t="s">
        <v>355</v>
      </c>
      <c r="H4" s="253"/>
      <c r="I4" s="253"/>
    </row>
    <row r="6" spans="4:13" ht="15.75" thickBot="1" x14ac:dyDescent="0.3"/>
    <row r="7" spans="4:13" ht="94.5" thickBot="1" x14ac:dyDescent="0.3">
      <c r="D7" s="14"/>
      <c r="E7" s="16" t="s">
        <v>0</v>
      </c>
      <c r="F7" s="2" t="s">
        <v>1</v>
      </c>
      <c r="G7" s="2" t="s">
        <v>66</v>
      </c>
      <c r="H7" s="2" t="s">
        <v>64</v>
      </c>
      <c r="I7" s="31" t="s">
        <v>65</v>
      </c>
      <c r="J7" s="261" t="s">
        <v>174</v>
      </c>
      <c r="K7" s="261"/>
      <c r="L7" s="115" t="s">
        <v>175</v>
      </c>
      <c r="M7" s="115" t="s">
        <v>179</v>
      </c>
    </row>
    <row r="8" spans="4:13" ht="38.25" thickTop="1" x14ac:dyDescent="0.3">
      <c r="E8" s="28"/>
      <c r="F8" s="29"/>
      <c r="G8" s="29"/>
      <c r="H8" s="67"/>
      <c r="I8" s="68"/>
      <c r="J8" s="115" t="s">
        <v>177</v>
      </c>
      <c r="K8" s="115" t="s">
        <v>178</v>
      </c>
      <c r="L8" s="115"/>
      <c r="M8" s="34"/>
    </row>
    <row r="9" spans="4:13" ht="19.5" thickBot="1" x14ac:dyDescent="0.35">
      <c r="E9" s="96" t="s">
        <v>5</v>
      </c>
      <c r="F9" s="82">
        <v>85</v>
      </c>
      <c r="G9" s="82">
        <v>2574</v>
      </c>
      <c r="H9" s="82">
        <v>1324</v>
      </c>
      <c r="I9" s="82">
        <v>71.47</v>
      </c>
      <c r="J9" s="10"/>
      <c r="K9" s="10"/>
      <c r="L9" s="10"/>
      <c r="M9" s="10"/>
    </row>
    <row r="10" spans="4:13" ht="19.5" thickBot="1" x14ac:dyDescent="0.35">
      <c r="E10" s="57" t="s">
        <v>202</v>
      </c>
      <c r="F10" s="257">
        <v>64</v>
      </c>
      <c r="G10" s="82">
        <v>1368.539</v>
      </c>
      <c r="H10" s="82">
        <v>668.53899999999999</v>
      </c>
      <c r="I10" s="82">
        <f>668.539/14</f>
        <v>47.752785714285714</v>
      </c>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v>375.13200000000001</v>
      </c>
      <c r="H12" s="83">
        <v>180.86</v>
      </c>
      <c r="I12" s="83">
        <v>57</v>
      </c>
      <c r="J12" s="11"/>
      <c r="K12" s="10"/>
      <c r="L12" s="11"/>
      <c r="M12" s="10"/>
    </row>
    <row r="13" spans="4:13" ht="19.5" thickBot="1" x14ac:dyDescent="0.35">
      <c r="E13" s="57" t="s">
        <v>205</v>
      </c>
      <c r="F13" s="258"/>
      <c r="G13" s="94">
        <v>113.89400000000001</v>
      </c>
      <c r="H13" s="94">
        <v>88.894000000000005</v>
      </c>
      <c r="I13" s="94">
        <v>28</v>
      </c>
      <c r="J13" s="10" t="s">
        <v>221</v>
      </c>
      <c r="K13" s="10"/>
      <c r="L13" s="10"/>
      <c r="M13" s="10"/>
    </row>
    <row r="14" spans="4:13" ht="19.5" thickBot="1" x14ac:dyDescent="0.35">
      <c r="E14" s="57" t="s">
        <v>8</v>
      </c>
      <c r="F14" s="84">
        <v>7.6</v>
      </c>
      <c r="G14" s="83"/>
      <c r="H14" s="83">
        <v>82.91</v>
      </c>
      <c r="I14" s="83">
        <v>47</v>
      </c>
      <c r="J14" s="11"/>
      <c r="K14" s="10"/>
      <c r="L14" s="11"/>
      <c r="M14" s="10"/>
    </row>
    <row r="15" spans="4:13" ht="19.5" thickBot="1" x14ac:dyDescent="0.35">
      <c r="E15" s="57" t="s">
        <v>10</v>
      </c>
      <c r="F15" s="85">
        <v>10.199999999999999</v>
      </c>
      <c r="G15" s="94">
        <v>127.581</v>
      </c>
      <c r="H15" s="94">
        <v>102.925</v>
      </c>
      <c r="I15" s="94">
        <v>42.9</v>
      </c>
      <c r="J15" s="10"/>
      <c r="K15" s="10"/>
      <c r="L15" s="10"/>
      <c r="M15" s="10"/>
    </row>
    <row r="16" spans="4:13" ht="19.5" thickBot="1" x14ac:dyDescent="0.35">
      <c r="E16" s="57" t="s">
        <v>63</v>
      </c>
      <c r="F16" s="262">
        <v>18</v>
      </c>
      <c r="G16" s="83">
        <v>294.95800000000003</v>
      </c>
      <c r="H16" s="83">
        <v>112.378</v>
      </c>
      <c r="I16" s="83">
        <v>27.75</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88.4</v>
      </c>
      <c r="H18" s="84">
        <v>63.4</v>
      </c>
      <c r="I18" s="84" t="s">
        <v>358</v>
      </c>
      <c r="J18" s="11"/>
      <c r="K18" s="10"/>
      <c r="L18" s="11"/>
      <c r="M18" s="10"/>
    </row>
    <row r="19" spans="5:13" ht="19.5" thickBot="1" x14ac:dyDescent="0.35">
      <c r="E19" s="57" t="s">
        <v>15</v>
      </c>
      <c r="F19" s="82">
        <v>15</v>
      </c>
      <c r="G19" s="94">
        <v>143</v>
      </c>
      <c r="H19" s="94">
        <v>83</v>
      </c>
      <c r="I19" s="94">
        <v>17</v>
      </c>
      <c r="J19" s="10"/>
      <c r="K19" s="10"/>
      <c r="L19" s="10"/>
      <c r="M19" s="10"/>
    </row>
    <row r="20" spans="5:13" ht="19.5" thickBot="1" x14ac:dyDescent="0.35">
      <c r="E20" s="57" t="s">
        <v>16</v>
      </c>
      <c r="F20" s="83">
        <v>6</v>
      </c>
      <c r="G20" s="83">
        <v>70</v>
      </c>
      <c r="H20" s="83">
        <v>68</v>
      </c>
      <c r="I20" s="83">
        <v>34</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8" sqref="G18"/>
    </sheetView>
  </sheetViews>
  <sheetFormatPr baseColWidth="10" defaultRowHeight="15" x14ac:dyDescent="0.25"/>
  <cols>
    <col min="5" max="5" width="14.5703125" customWidth="1"/>
    <col min="6" max="6" width="15.42578125" customWidth="1"/>
    <col min="7" max="7" width="14.5703125" customWidth="1"/>
    <col min="8" max="8" width="12.85546875" customWidth="1"/>
    <col min="9" max="9" width="13.85546875" customWidth="1"/>
  </cols>
  <sheetData>
    <row r="1" spans="4:13" ht="23.25" x14ac:dyDescent="0.35">
      <c r="G1" s="268">
        <v>43181</v>
      </c>
      <c r="H1" s="268"/>
      <c r="I1" s="268"/>
      <c r="J1" s="268"/>
    </row>
    <row r="4" spans="4:13" ht="23.25" x14ac:dyDescent="0.35">
      <c r="G4" s="253" t="s">
        <v>355</v>
      </c>
      <c r="H4" s="253"/>
      <c r="I4" s="253"/>
    </row>
    <row r="6" spans="4:13" ht="15.75" thickBot="1" x14ac:dyDescent="0.3"/>
    <row r="7" spans="4:13" ht="94.5" thickBot="1" x14ac:dyDescent="0.3">
      <c r="D7" s="14"/>
      <c r="E7" s="16" t="s">
        <v>0</v>
      </c>
      <c r="F7" s="2" t="s">
        <v>1</v>
      </c>
      <c r="G7" s="2" t="s">
        <v>66</v>
      </c>
      <c r="H7" s="2" t="s">
        <v>64</v>
      </c>
      <c r="I7" s="31" t="s">
        <v>65</v>
      </c>
      <c r="J7" s="261" t="s">
        <v>174</v>
      </c>
      <c r="K7" s="261"/>
      <c r="L7" s="115" t="s">
        <v>175</v>
      </c>
      <c r="M7" s="115" t="s">
        <v>179</v>
      </c>
    </row>
    <row r="8" spans="4:13" ht="38.25" thickTop="1" x14ac:dyDescent="0.3">
      <c r="E8" s="28"/>
      <c r="F8" s="29"/>
      <c r="G8" s="29"/>
      <c r="H8" s="67"/>
      <c r="I8" s="68"/>
      <c r="J8" s="115" t="s">
        <v>177</v>
      </c>
      <c r="K8" s="115" t="s">
        <v>178</v>
      </c>
      <c r="L8" s="115"/>
      <c r="M8" s="34"/>
    </row>
    <row r="9" spans="4:13" ht="19.5" thickBot="1" x14ac:dyDescent="0.35">
      <c r="E9" s="96" t="s">
        <v>5</v>
      </c>
      <c r="F9" s="82">
        <v>85</v>
      </c>
      <c r="G9" s="82">
        <v>2225</v>
      </c>
      <c r="H9" s="82">
        <v>985</v>
      </c>
      <c r="I9" s="82">
        <v>53</v>
      </c>
      <c r="J9" s="10"/>
      <c r="K9" s="10"/>
      <c r="L9" s="10"/>
      <c r="M9" s="10"/>
    </row>
    <row r="10" spans="4:13" ht="19.5" thickBot="1" x14ac:dyDescent="0.35">
      <c r="E10" s="57" t="s">
        <v>202</v>
      </c>
      <c r="F10" s="257">
        <v>64</v>
      </c>
      <c r="G10" s="82">
        <v>1148</v>
      </c>
      <c r="H10" s="82">
        <v>448</v>
      </c>
      <c r="I10" s="82">
        <v>32</v>
      </c>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c r="H12" s="83"/>
      <c r="I12" s="83"/>
      <c r="J12" s="11"/>
      <c r="K12" s="10"/>
      <c r="L12" s="11"/>
      <c r="M12" s="10"/>
    </row>
    <row r="13" spans="4:13" ht="19.5" thickBot="1" x14ac:dyDescent="0.35">
      <c r="E13" s="57" t="s">
        <v>205</v>
      </c>
      <c r="F13" s="258"/>
      <c r="G13" s="94"/>
      <c r="H13" s="94"/>
      <c r="I13" s="94"/>
      <c r="J13" s="10" t="s">
        <v>221</v>
      </c>
      <c r="K13" s="10"/>
      <c r="L13" s="10"/>
      <c r="M13" s="10"/>
    </row>
    <row r="14" spans="4:13" ht="19.5" thickBot="1" x14ac:dyDescent="0.35">
      <c r="E14" s="57" t="s">
        <v>8</v>
      </c>
      <c r="F14" s="84">
        <v>7.6</v>
      </c>
      <c r="G14" s="83"/>
      <c r="H14" s="83"/>
      <c r="I14" s="83"/>
      <c r="J14" s="11"/>
      <c r="K14" s="10"/>
      <c r="L14" s="11"/>
      <c r="M14" s="10"/>
    </row>
    <row r="15" spans="4:13" ht="19.5" thickBot="1" x14ac:dyDescent="0.35">
      <c r="E15" s="57" t="s">
        <v>10</v>
      </c>
      <c r="F15" s="85">
        <v>10.199999999999999</v>
      </c>
      <c r="G15" s="94">
        <v>121.164</v>
      </c>
      <c r="H15" s="94">
        <v>96.507999999999996</v>
      </c>
      <c r="I15" s="94">
        <v>40.21</v>
      </c>
      <c r="J15" s="10"/>
      <c r="K15" s="10"/>
      <c r="L15" s="10"/>
      <c r="M15" s="10"/>
    </row>
    <row r="16" spans="4:13" ht="19.5" thickBot="1" x14ac:dyDescent="0.35">
      <c r="E16" s="57" t="s">
        <v>63</v>
      </c>
      <c r="F16" s="262">
        <v>18</v>
      </c>
      <c r="G16" s="83">
        <v>279.83699999999999</v>
      </c>
      <c r="H16" s="83">
        <v>97.277000000000001</v>
      </c>
      <c r="I16" s="83">
        <v>24.02</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c r="H18" s="84"/>
      <c r="I18" s="84"/>
      <c r="J18" s="11"/>
      <c r="K18" s="10"/>
      <c r="L18" s="11"/>
      <c r="M18" s="10"/>
    </row>
    <row r="19" spans="5:13" ht="19.5" thickBot="1" x14ac:dyDescent="0.35">
      <c r="E19" s="57" t="s">
        <v>15</v>
      </c>
      <c r="F19" s="82">
        <v>15</v>
      </c>
      <c r="G19" s="94">
        <v>170</v>
      </c>
      <c r="H19" s="94">
        <v>110</v>
      </c>
      <c r="I19" s="94">
        <v>23</v>
      </c>
      <c r="J19" s="10"/>
      <c r="K19" s="10"/>
      <c r="L19" s="10"/>
      <c r="M19" s="10"/>
    </row>
    <row r="20" spans="5:13" ht="19.5" thickBot="1" x14ac:dyDescent="0.35">
      <c r="E20" s="57" t="s">
        <v>16</v>
      </c>
      <c r="F20" s="83">
        <v>6</v>
      </c>
      <c r="G20" s="83"/>
      <c r="H20" s="83"/>
      <c r="I20" s="83"/>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5" sqref="G15"/>
    </sheetView>
  </sheetViews>
  <sheetFormatPr baseColWidth="10" defaultRowHeight="15" x14ac:dyDescent="0.25"/>
  <cols>
    <col min="5" max="5" width="14.5703125" customWidth="1"/>
    <col min="6" max="6" width="15.42578125" customWidth="1"/>
    <col min="7" max="7" width="14.5703125" customWidth="1"/>
    <col min="8" max="8" width="12.85546875" customWidth="1"/>
    <col min="9" max="9" width="13.85546875" customWidth="1"/>
  </cols>
  <sheetData>
    <row r="1" spans="4:13" ht="23.25" x14ac:dyDescent="0.35">
      <c r="G1" s="268">
        <v>43181</v>
      </c>
      <c r="H1" s="268"/>
      <c r="I1" s="268"/>
      <c r="J1" s="268"/>
    </row>
    <row r="4" spans="4:13" ht="23.25" x14ac:dyDescent="0.35">
      <c r="G4" s="253" t="s">
        <v>355</v>
      </c>
      <c r="H4" s="253"/>
      <c r="I4" s="253"/>
    </row>
    <row r="6" spans="4:13" ht="15.75" thickBot="1" x14ac:dyDescent="0.3"/>
    <row r="7" spans="4:13" ht="94.5" thickBot="1" x14ac:dyDescent="0.3">
      <c r="D7" s="14"/>
      <c r="E7" s="16" t="s">
        <v>0</v>
      </c>
      <c r="F7" s="2" t="s">
        <v>1</v>
      </c>
      <c r="G7" s="2" t="s">
        <v>66</v>
      </c>
      <c r="H7" s="2" t="s">
        <v>64</v>
      </c>
      <c r="I7" s="31" t="s">
        <v>65</v>
      </c>
      <c r="J7" s="261" t="s">
        <v>174</v>
      </c>
      <c r="K7" s="261"/>
      <c r="L7" s="115" t="s">
        <v>175</v>
      </c>
      <c r="M7" s="115" t="s">
        <v>179</v>
      </c>
    </row>
    <row r="8" spans="4:13" ht="38.25" thickTop="1" x14ac:dyDescent="0.3">
      <c r="E8" s="28"/>
      <c r="F8" s="29"/>
      <c r="G8" s="29"/>
      <c r="H8" s="67"/>
      <c r="I8" s="68"/>
      <c r="J8" s="115" t="s">
        <v>177</v>
      </c>
      <c r="K8" s="115" t="s">
        <v>178</v>
      </c>
      <c r="L8" s="115"/>
      <c r="M8" s="34"/>
    </row>
    <row r="9" spans="4:13" ht="19.5" thickBot="1" x14ac:dyDescent="0.35">
      <c r="E9" s="96" t="s">
        <v>5</v>
      </c>
      <c r="F9" s="82">
        <v>85</v>
      </c>
      <c r="G9" s="82">
        <v>1895</v>
      </c>
      <c r="H9" s="82">
        <v>655</v>
      </c>
      <c r="I9" s="82">
        <v>35</v>
      </c>
      <c r="J9" s="10"/>
      <c r="K9" s="10"/>
      <c r="L9" s="10"/>
      <c r="M9" s="10"/>
    </row>
    <row r="10" spans="4:13" ht="19.5" thickBot="1" x14ac:dyDescent="0.35">
      <c r="E10" s="57" t="s">
        <v>202</v>
      </c>
      <c r="F10" s="257">
        <v>64</v>
      </c>
      <c r="G10" s="82"/>
      <c r="H10" s="82"/>
      <c r="I10" s="82"/>
      <c r="J10" s="11"/>
      <c r="K10" s="10"/>
      <c r="L10" s="11"/>
      <c r="M10" s="10"/>
    </row>
    <row r="11" spans="4:13" ht="38.25" thickBot="1" x14ac:dyDescent="0.35">
      <c r="E11" s="57" t="s">
        <v>197</v>
      </c>
      <c r="F11" s="258"/>
      <c r="G11" s="82"/>
      <c r="H11" s="82"/>
      <c r="I11" s="82"/>
      <c r="J11" s="82"/>
      <c r="K11" s="10"/>
      <c r="L11" s="11"/>
      <c r="M11" s="10"/>
    </row>
    <row r="12" spans="4:13" ht="19.5" thickBot="1" x14ac:dyDescent="0.35">
      <c r="E12" s="57" t="s">
        <v>7</v>
      </c>
      <c r="F12" s="257">
        <v>12</v>
      </c>
      <c r="G12" s="83">
        <v>299.71800000000002</v>
      </c>
      <c r="H12" s="83">
        <v>104.682</v>
      </c>
      <c r="I12" s="83">
        <v>33</v>
      </c>
      <c r="J12" s="11"/>
      <c r="K12" s="10"/>
      <c r="L12" s="11"/>
      <c r="M12" s="10"/>
    </row>
    <row r="13" spans="4:13" ht="19.5" thickBot="1" x14ac:dyDescent="0.35">
      <c r="E13" s="57" t="s">
        <v>205</v>
      </c>
      <c r="F13" s="258"/>
      <c r="G13" s="94">
        <v>113.89400000000001</v>
      </c>
      <c r="H13" s="94">
        <v>88.894000000000005</v>
      </c>
      <c r="I13" s="94">
        <v>28</v>
      </c>
      <c r="J13" s="10" t="s">
        <v>221</v>
      </c>
      <c r="K13" s="10"/>
      <c r="L13" s="10"/>
      <c r="M13" s="10"/>
    </row>
    <row r="14" spans="4:13" ht="19.5" thickBot="1" x14ac:dyDescent="0.35">
      <c r="E14" s="57" t="s">
        <v>8</v>
      </c>
      <c r="F14" s="84">
        <v>7.6</v>
      </c>
      <c r="G14" s="83"/>
      <c r="H14" s="83">
        <v>77.210999999999999</v>
      </c>
      <c r="I14" s="83">
        <v>42</v>
      </c>
      <c r="J14" s="11"/>
      <c r="K14" s="10"/>
      <c r="L14" s="11"/>
      <c r="M14" s="10"/>
    </row>
    <row r="15" spans="4:13" ht="19.5" thickBot="1" x14ac:dyDescent="0.35">
      <c r="E15" s="57" t="s">
        <v>10</v>
      </c>
      <c r="F15" s="85">
        <v>10.199999999999999</v>
      </c>
      <c r="G15" s="94">
        <v>111.268</v>
      </c>
      <c r="H15" s="94">
        <v>86.602000000000004</v>
      </c>
      <c r="I15" s="94">
        <v>36</v>
      </c>
      <c r="J15" s="10"/>
      <c r="K15" s="10"/>
      <c r="L15" s="10"/>
      <c r="M15" s="10"/>
    </row>
    <row r="16" spans="4:13" ht="19.5" thickBot="1" x14ac:dyDescent="0.35">
      <c r="E16" s="57" t="s">
        <v>63</v>
      </c>
      <c r="F16" s="262">
        <v>18</v>
      </c>
      <c r="G16" s="83"/>
      <c r="H16" s="83"/>
      <c r="I16" s="83"/>
      <c r="J16" s="11"/>
      <c r="K16" s="11"/>
      <c r="L16" s="11"/>
      <c r="M16" s="11"/>
    </row>
    <row r="17" spans="5:13" ht="19.5" thickBot="1" x14ac:dyDescent="0.35">
      <c r="E17" s="57" t="s">
        <v>12</v>
      </c>
      <c r="F17" s="263"/>
      <c r="G17" s="94"/>
      <c r="H17" s="94"/>
      <c r="I17" s="94"/>
      <c r="J17" s="10"/>
      <c r="K17" s="10"/>
      <c r="L17" s="10"/>
      <c r="M17" s="10"/>
    </row>
    <row r="18" spans="5:13" ht="19.5" thickBot="1" x14ac:dyDescent="0.35">
      <c r="E18" s="78" t="s">
        <v>13</v>
      </c>
      <c r="F18" s="84">
        <v>40</v>
      </c>
      <c r="G18" s="84">
        <v>82.503</v>
      </c>
      <c r="H18" s="84">
        <v>57.503</v>
      </c>
      <c r="I18" s="84" t="s">
        <v>359</v>
      </c>
      <c r="J18" s="11"/>
      <c r="K18" s="10"/>
      <c r="L18" s="11"/>
      <c r="M18" s="10"/>
    </row>
    <row r="19" spans="5:13" ht="19.5" thickBot="1" x14ac:dyDescent="0.35">
      <c r="E19" s="57" t="s">
        <v>15</v>
      </c>
      <c r="F19" s="82">
        <v>15</v>
      </c>
      <c r="G19" s="94">
        <v>159</v>
      </c>
      <c r="H19" s="94">
        <v>99</v>
      </c>
      <c r="I19" s="94">
        <v>21</v>
      </c>
      <c r="J19" s="10"/>
      <c r="K19" s="10"/>
      <c r="L19" s="10"/>
      <c r="M19" s="10"/>
    </row>
    <row r="20" spans="5:13" ht="19.5" thickBot="1" x14ac:dyDescent="0.35">
      <c r="E20" s="57" t="s">
        <v>16</v>
      </c>
      <c r="F20" s="83">
        <v>6</v>
      </c>
      <c r="G20" s="83">
        <v>54.3</v>
      </c>
      <c r="H20" s="83">
        <v>52.3</v>
      </c>
      <c r="I20" s="83">
        <v>26</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0" sqref="G10"/>
    </sheetView>
  </sheetViews>
  <sheetFormatPr baseColWidth="10" defaultRowHeight="15" x14ac:dyDescent="0.25"/>
  <cols>
    <col min="5" max="5" width="14.5703125" customWidth="1"/>
    <col min="6" max="6" width="15.42578125" customWidth="1"/>
    <col min="7" max="7" width="14.5703125" customWidth="1"/>
    <col min="8" max="8" width="12.85546875" customWidth="1"/>
    <col min="9" max="9" width="13.85546875" customWidth="1"/>
  </cols>
  <sheetData>
    <row r="1" spans="4:13" ht="23.25" x14ac:dyDescent="0.35">
      <c r="G1" s="268">
        <v>43185</v>
      </c>
      <c r="H1" s="268"/>
      <c r="I1" s="268"/>
      <c r="J1" s="268"/>
    </row>
    <row r="4" spans="4:13" ht="23.25" x14ac:dyDescent="0.35">
      <c r="G4" s="253" t="s">
        <v>355</v>
      </c>
      <c r="H4" s="253"/>
      <c r="I4" s="253"/>
    </row>
    <row r="6" spans="4:13" ht="15.75" thickBot="1" x14ac:dyDescent="0.3"/>
    <row r="7" spans="4:13" ht="94.5" thickBot="1" x14ac:dyDescent="0.3">
      <c r="D7" s="14"/>
      <c r="E7" s="16" t="s">
        <v>0</v>
      </c>
      <c r="F7" s="2" t="s">
        <v>1</v>
      </c>
      <c r="G7" s="2" t="s">
        <v>66</v>
      </c>
      <c r="H7" s="2" t="s">
        <v>64</v>
      </c>
      <c r="I7" s="31" t="s">
        <v>65</v>
      </c>
      <c r="J7" s="261" t="s">
        <v>174</v>
      </c>
      <c r="K7" s="261"/>
      <c r="L7" s="116" t="s">
        <v>175</v>
      </c>
      <c r="M7" s="116" t="s">
        <v>179</v>
      </c>
    </row>
    <row r="8" spans="4:13" ht="38.25" thickTop="1" x14ac:dyDescent="0.3">
      <c r="E8" s="28"/>
      <c r="F8" s="29"/>
      <c r="G8" s="29"/>
      <c r="H8" s="67"/>
      <c r="I8" s="68"/>
      <c r="J8" s="116" t="s">
        <v>177</v>
      </c>
      <c r="K8" s="116" t="s">
        <v>178</v>
      </c>
      <c r="L8" s="116"/>
      <c r="M8" s="34"/>
    </row>
    <row r="9" spans="4:13" ht="19.5" thickBot="1" x14ac:dyDescent="0.35">
      <c r="E9" s="96" t="s">
        <v>5</v>
      </c>
      <c r="F9" s="82">
        <v>85</v>
      </c>
      <c r="G9" s="82">
        <v>1885</v>
      </c>
      <c r="H9" s="82">
        <v>645</v>
      </c>
      <c r="I9" s="82">
        <v>34</v>
      </c>
      <c r="J9" s="10"/>
      <c r="K9" s="10"/>
      <c r="L9" s="10"/>
      <c r="M9" s="10"/>
    </row>
    <row r="10" spans="4:13" ht="19.5" thickBot="1" x14ac:dyDescent="0.35">
      <c r="E10" s="57" t="s">
        <v>202</v>
      </c>
      <c r="F10" s="257">
        <v>64</v>
      </c>
      <c r="G10" s="82">
        <v>1993.6949999999999</v>
      </c>
      <c r="H10" s="82">
        <v>1293.6949999999999</v>
      </c>
      <c r="I10" s="82">
        <f>H10/15</f>
        <v>86.246333333333325</v>
      </c>
      <c r="J10" s="11"/>
      <c r="K10" s="10"/>
      <c r="L10" s="11"/>
      <c r="M10" s="10"/>
    </row>
    <row r="11" spans="4:13" ht="19.5" customHeight="1" thickBot="1" x14ac:dyDescent="0.35">
      <c r="E11" s="57" t="s">
        <v>197</v>
      </c>
      <c r="F11" s="258"/>
      <c r="G11" s="82"/>
      <c r="H11" s="82"/>
      <c r="I11" s="82"/>
      <c r="J11" s="82"/>
      <c r="K11" s="10"/>
      <c r="L11" s="11"/>
      <c r="M11" s="10"/>
    </row>
    <row r="12" spans="4:13" ht="19.5" thickBot="1" x14ac:dyDescent="0.35">
      <c r="E12" s="57" t="s">
        <v>7</v>
      </c>
      <c r="F12" s="257">
        <v>12</v>
      </c>
      <c r="G12" s="83">
        <v>276</v>
      </c>
      <c r="H12" s="83">
        <v>81.123000000000005</v>
      </c>
      <c r="I12" s="83">
        <v>25</v>
      </c>
      <c r="J12" s="11"/>
      <c r="K12" s="10"/>
      <c r="L12" s="11"/>
      <c r="M12" s="10"/>
    </row>
    <row r="13" spans="4:13" ht="19.5" thickBot="1" x14ac:dyDescent="0.35">
      <c r="E13" s="57" t="s">
        <v>205</v>
      </c>
      <c r="F13" s="258"/>
      <c r="G13" s="94">
        <v>113.89400000000001</v>
      </c>
      <c r="H13" s="94">
        <v>88.894000000000005</v>
      </c>
      <c r="I13" s="94">
        <v>28</v>
      </c>
      <c r="J13" s="10" t="s">
        <v>221</v>
      </c>
      <c r="K13" s="10"/>
      <c r="L13" s="10"/>
      <c r="M13" s="10"/>
    </row>
    <row r="14" spans="4:13" ht="19.5" thickBot="1" x14ac:dyDescent="0.35">
      <c r="E14" s="57" t="s">
        <v>8</v>
      </c>
      <c r="F14" s="84">
        <v>7.6</v>
      </c>
      <c r="G14" s="83"/>
      <c r="H14" s="83">
        <v>75.745000000000005</v>
      </c>
      <c r="I14" s="83">
        <v>41</v>
      </c>
      <c r="J14" s="11"/>
      <c r="K14" s="10"/>
      <c r="L14" s="11"/>
      <c r="M14" s="10"/>
    </row>
    <row r="15" spans="4:13" ht="19.5" thickBot="1" x14ac:dyDescent="0.35">
      <c r="E15" s="57" t="s">
        <v>10</v>
      </c>
      <c r="F15" s="85">
        <v>10.199999999999999</v>
      </c>
      <c r="G15" s="94">
        <v>105.133</v>
      </c>
      <c r="H15" s="94">
        <v>81.177000000000007</v>
      </c>
      <c r="I15" s="94">
        <v>33.799999999999997</v>
      </c>
      <c r="J15" s="10"/>
      <c r="K15" s="10"/>
      <c r="L15" s="10"/>
      <c r="M15" s="10"/>
    </row>
    <row r="16" spans="4:13" ht="19.5" thickBot="1" x14ac:dyDescent="0.35">
      <c r="E16" s="57" t="s">
        <v>63</v>
      </c>
      <c r="F16" s="262">
        <v>18</v>
      </c>
      <c r="G16" s="83">
        <v>297</v>
      </c>
      <c r="H16" s="83">
        <v>114.649</v>
      </c>
      <c r="I16" s="83">
        <v>28.31</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82.503</v>
      </c>
      <c r="H18" s="84">
        <v>57.503</v>
      </c>
      <c r="I18" s="84" t="s">
        <v>359</v>
      </c>
      <c r="J18" s="11"/>
      <c r="K18" s="10"/>
      <c r="L18" s="11"/>
      <c r="M18" s="10"/>
    </row>
    <row r="19" spans="5:13" ht="19.5" thickBot="1" x14ac:dyDescent="0.35">
      <c r="E19" s="57" t="s">
        <v>15</v>
      </c>
      <c r="F19" s="82">
        <v>15</v>
      </c>
      <c r="G19" s="94">
        <v>158</v>
      </c>
      <c r="H19" s="94">
        <v>98</v>
      </c>
      <c r="I19" s="94">
        <v>20</v>
      </c>
      <c r="J19" s="10"/>
      <c r="K19" s="10"/>
      <c r="L19" s="10"/>
      <c r="M19" s="10"/>
    </row>
    <row r="20" spans="5:13" ht="19.5" thickBot="1" x14ac:dyDescent="0.35">
      <c r="E20" s="57" t="s">
        <v>16</v>
      </c>
      <c r="F20" s="83">
        <v>6</v>
      </c>
      <c r="G20" s="83">
        <v>51</v>
      </c>
      <c r="H20" s="83">
        <v>49</v>
      </c>
      <c r="I20" s="83">
        <v>24</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G18" sqref="G18:I18"/>
    </sheetView>
  </sheetViews>
  <sheetFormatPr baseColWidth="10" defaultRowHeight="15" x14ac:dyDescent="0.25"/>
  <cols>
    <col min="5" max="5" width="14.5703125" customWidth="1"/>
    <col min="6" max="6" width="15.42578125" customWidth="1"/>
    <col min="7" max="7" width="14.5703125" customWidth="1"/>
    <col min="8" max="8" width="12.85546875" customWidth="1"/>
    <col min="9" max="9" width="13.85546875" customWidth="1"/>
  </cols>
  <sheetData>
    <row r="1" spans="4:13" ht="23.25" x14ac:dyDescent="0.35">
      <c r="G1" s="268">
        <v>43186</v>
      </c>
      <c r="H1" s="268"/>
      <c r="I1" s="268"/>
      <c r="J1" s="268"/>
    </row>
    <row r="4" spans="4:13" ht="23.25" x14ac:dyDescent="0.35">
      <c r="G4" s="253" t="s">
        <v>355</v>
      </c>
      <c r="H4" s="253"/>
      <c r="I4" s="253"/>
    </row>
    <row r="6" spans="4:13" ht="15.75" thickBot="1" x14ac:dyDescent="0.3"/>
    <row r="7" spans="4:13" ht="94.5" thickBot="1" x14ac:dyDescent="0.3">
      <c r="D7" s="14"/>
      <c r="E7" s="16" t="s">
        <v>0</v>
      </c>
      <c r="F7" s="2" t="s">
        <v>1</v>
      </c>
      <c r="G7" s="2" t="s">
        <v>66</v>
      </c>
      <c r="H7" s="2" t="s">
        <v>64</v>
      </c>
      <c r="I7" s="31" t="s">
        <v>65</v>
      </c>
      <c r="J7" s="261" t="s">
        <v>174</v>
      </c>
      <c r="K7" s="261"/>
      <c r="L7" s="116" t="s">
        <v>175</v>
      </c>
      <c r="M7" s="116" t="s">
        <v>179</v>
      </c>
    </row>
    <row r="8" spans="4:13" ht="38.25" thickTop="1" x14ac:dyDescent="0.3">
      <c r="E8" s="28"/>
      <c r="F8" s="29"/>
      <c r="G8" s="29"/>
      <c r="H8" s="67"/>
      <c r="I8" s="68"/>
      <c r="J8" s="116" t="s">
        <v>177</v>
      </c>
      <c r="K8" s="116" t="s">
        <v>178</v>
      </c>
      <c r="L8" s="116"/>
      <c r="M8" s="34"/>
    </row>
    <row r="9" spans="4:13" ht="19.5" thickBot="1" x14ac:dyDescent="0.35">
      <c r="E9" s="96" t="s">
        <v>5</v>
      </c>
      <c r="F9" s="82">
        <v>85</v>
      </c>
      <c r="G9" s="82">
        <v>1800</v>
      </c>
      <c r="H9" s="82">
        <v>560</v>
      </c>
      <c r="I9" s="82">
        <v>30</v>
      </c>
      <c r="J9" s="10"/>
      <c r="K9" s="10"/>
      <c r="L9" s="10"/>
      <c r="M9" s="10"/>
    </row>
    <row r="10" spans="4:13" ht="19.5" thickBot="1" x14ac:dyDescent="0.35">
      <c r="E10" s="57" t="s">
        <v>202</v>
      </c>
      <c r="F10" s="257">
        <v>64</v>
      </c>
      <c r="G10" s="82">
        <v>2652</v>
      </c>
      <c r="H10" s="82">
        <v>1952</v>
      </c>
      <c r="I10" s="82">
        <f>H10/14</f>
        <v>139.42857142857142</v>
      </c>
      <c r="J10" s="11"/>
      <c r="K10" s="10"/>
      <c r="L10" s="11"/>
      <c r="M10" s="10"/>
    </row>
    <row r="11" spans="4:13" ht="19.5" customHeight="1" thickBot="1" x14ac:dyDescent="0.35">
      <c r="E11" s="57" t="s">
        <v>197</v>
      </c>
      <c r="F11" s="258"/>
      <c r="G11" s="82"/>
      <c r="H11" s="82"/>
      <c r="I11" s="82"/>
      <c r="J11" s="82"/>
      <c r="K11" s="10"/>
      <c r="L11" s="11"/>
      <c r="M11" s="10"/>
    </row>
    <row r="12" spans="4:13" ht="19.5" thickBot="1" x14ac:dyDescent="0.35">
      <c r="E12" s="57" t="s">
        <v>7</v>
      </c>
      <c r="F12" s="257">
        <v>12</v>
      </c>
      <c r="G12" s="83">
        <v>286.17</v>
      </c>
      <c r="H12" s="83">
        <v>91.135000000000005</v>
      </c>
      <c r="I12" s="83">
        <v>29</v>
      </c>
      <c r="J12" s="11"/>
      <c r="K12" s="10"/>
      <c r="L12" s="11"/>
      <c r="M12" s="10"/>
    </row>
    <row r="13" spans="4:13" ht="19.5" thickBot="1" x14ac:dyDescent="0.35">
      <c r="E13" s="57" t="s">
        <v>205</v>
      </c>
      <c r="F13" s="258"/>
      <c r="G13" s="94">
        <v>113.89400000000001</v>
      </c>
      <c r="H13" s="94">
        <v>88.894000000000005</v>
      </c>
      <c r="I13" s="94">
        <v>28</v>
      </c>
      <c r="J13" s="10" t="s">
        <v>221</v>
      </c>
      <c r="K13" s="10"/>
      <c r="L13" s="10"/>
      <c r="M13" s="10"/>
    </row>
    <row r="14" spans="4:13" ht="19.5" thickBot="1" x14ac:dyDescent="0.35">
      <c r="E14" s="57" t="s">
        <v>8</v>
      </c>
      <c r="F14" s="84">
        <v>7.6</v>
      </c>
      <c r="G14" s="83">
        <v>89</v>
      </c>
      <c r="H14" s="83">
        <v>71</v>
      </c>
      <c r="I14" s="83">
        <v>38</v>
      </c>
      <c r="J14" s="11"/>
      <c r="K14" s="10"/>
      <c r="L14" s="11"/>
      <c r="M14" s="10"/>
    </row>
    <row r="15" spans="4:13" ht="19.5" thickBot="1" x14ac:dyDescent="0.35">
      <c r="E15" s="57" t="s">
        <v>10</v>
      </c>
      <c r="F15" s="85">
        <v>10.199999999999999</v>
      </c>
      <c r="G15" s="94">
        <v>105.833</v>
      </c>
      <c r="H15" s="94">
        <v>81.177000000000007</v>
      </c>
      <c r="I15" s="94">
        <v>33.799999999999997</v>
      </c>
      <c r="J15" s="10"/>
      <c r="K15" s="10"/>
      <c r="L15" s="10"/>
      <c r="M15" s="10"/>
    </row>
    <row r="16" spans="4:13" ht="19.5" thickBot="1" x14ac:dyDescent="0.35">
      <c r="E16" s="57" t="s">
        <v>63</v>
      </c>
      <c r="F16" s="262">
        <v>18</v>
      </c>
      <c r="G16" s="83">
        <v>282.524</v>
      </c>
      <c r="H16" s="83">
        <v>99.963999999999999</v>
      </c>
      <c r="I16" s="83">
        <v>24.68</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82.503</v>
      </c>
      <c r="H18" s="84">
        <v>57.503</v>
      </c>
      <c r="I18" s="84">
        <v>4.78</v>
      </c>
      <c r="J18" s="11"/>
      <c r="K18" s="10"/>
      <c r="L18" s="11"/>
      <c r="M18" s="10"/>
    </row>
    <row r="19" spans="5:13" ht="19.5" thickBot="1" x14ac:dyDescent="0.35">
      <c r="E19" s="57" t="s">
        <v>15</v>
      </c>
      <c r="F19" s="82">
        <v>15</v>
      </c>
      <c r="G19" s="94">
        <v>130</v>
      </c>
      <c r="H19" s="94">
        <v>90</v>
      </c>
      <c r="I19" s="94">
        <v>19</v>
      </c>
      <c r="J19" s="10"/>
      <c r="K19" s="10"/>
      <c r="L19" s="10"/>
      <c r="M19" s="10"/>
    </row>
    <row r="20" spans="5:13" ht="19.5" thickBot="1" x14ac:dyDescent="0.35">
      <c r="E20" s="57" t="s">
        <v>16</v>
      </c>
      <c r="F20" s="83">
        <v>6</v>
      </c>
      <c r="G20" s="83">
        <v>49.3</v>
      </c>
      <c r="H20" s="83">
        <v>47.3</v>
      </c>
      <c r="I20" s="83">
        <v>23</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workbookViewId="0">
      <selection activeCell="D6" sqref="D6:N21"/>
    </sheetView>
  </sheetViews>
  <sheetFormatPr baseColWidth="10" defaultRowHeight="15" x14ac:dyDescent="0.25"/>
  <cols>
    <col min="5" max="5" width="14.5703125" customWidth="1"/>
    <col min="6" max="6" width="15.42578125" customWidth="1"/>
    <col min="7" max="7" width="14.5703125" customWidth="1"/>
    <col min="8" max="8" width="12.85546875" customWidth="1"/>
    <col min="9" max="9" width="13.85546875" customWidth="1"/>
  </cols>
  <sheetData>
    <row r="1" spans="4:13" ht="23.25" x14ac:dyDescent="0.35">
      <c r="G1" s="268">
        <v>43187</v>
      </c>
      <c r="H1" s="268"/>
      <c r="I1" s="268"/>
      <c r="J1" s="268"/>
    </row>
    <row r="4" spans="4:13" ht="23.25" x14ac:dyDescent="0.35">
      <c r="G4" s="253" t="s">
        <v>355</v>
      </c>
      <c r="H4" s="253"/>
      <c r="I4" s="253"/>
    </row>
    <row r="6" spans="4:13" ht="15.75" thickBot="1" x14ac:dyDescent="0.3"/>
    <row r="7" spans="4:13" ht="94.5" thickBot="1" x14ac:dyDescent="0.3">
      <c r="D7" s="14"/>
      <c r="E7" s="16" t="s">
        <v>0</v>
      </c>
      <c r="F7" s="2" t="s">
        <v>1</v>
      </c>
      <c r="G7" s="2" t="s">
        <v>66</v>
      </c>
      <c r="H7" s="2" t="s">
        <v>64</v>
      </c>
      <c r="I7" s="31" t="s">
        <v>65</v>
      </c>
      <c r="J7" s="261" t="s">
        <v>174</v>
      </c>
      <c r="K7" s="261"/>
      <c r="L7" s="116" t="s">
        <v>175</v>
      </c>
      <c r="M7" s="116" t="s">
        <v>179</v>
      </c>
    </row>
    <row r="8" spans="4:13" ht="38.25" thickTop="1" x14ac:dyDescent="0.3">
      <c r="E8" s="28"/>
      <c r="F8" s="29"/>
      <c r="G8" s="29"/>
      <c r="H8" s="67"/>
      <c r="I8" s="68"/>
      <c r="J8" s="116" t="s">
        <v>177</v>
      </c>
      <c r="K8" s="116" t="s">
        <v>178</v>
      </c>
      <c r="L8" s="116"/>
      <c r="M8" s="34"/>
    </row>
    <row r="9" spans="4:13" ht="19.5" thickBot="1" x14ac:dyDescent="0.35">
      <c r="E9" s="96" t="s">
        <v>5</v>
      </c>
      <c r="F9" s="82">
        <v>85</v>
      </c>
      <c r="G9" s="82">
        <v>1650</v>
      </c>
      <c r="H9" s="82">
        <v>400</v>
      </c>
      <c r="I9" s="82">
        <v>21</v>
      </c>
      <c r="J9" s="10"/>
      <c r="K9" s="10"/>
      <c r="L9" s="10"/>
      <c r="M9" s="10"/>
    </row>
    <row r="10" spans="4:13" ht="19.5" thickBot="1" x14ac:dyDescent="0.35">
      <c r="E10" s="57" t="s">
        <v>202</v>
      </c>
      <c r="F10" s="257">
        <v>64</v>
      </c>
      <c r="G10" s="82">
        <v>1859.287</v>
      </c>
      <c r="H10" s="82">
        <v>1159.287</v>
      </c>
      <c r="I10" s="82">
        <f>H10/14</f>
        <v>82.80621428571429</v>
      </c>
      <c r="J10" s="11"/>
      <c r="K10" s="10"/>
      <c r="L10" s="11"/>
      <c r="M10" s="10"/>
    </row>
    <row r="11" spans="4:13" ht="19.5" customHeight="1" thickBot="1" x14ac:dyDescent="0.35">
      <c r="E11" s="57" t="s">
        <v>197</v>
      </c>
      <c r="F11" s="258"/>
      <c r="G11" s="82"/>
      <c r="H11" s="82"/>
      <c r="I11" s="82"/>
      <c r="J11" s="82"/>
      <c r="K11" s="10"/>
      <c r="L11" s="11"/>
      <c r="M11" s="10"/>
    </row>
    <row r="12" spans="4:13" ht="19.5" thickBot="1" x14ac:dyDescent="0.35">
      <c r="E12" s="57" t="s">
        <v>7</v>
      </c>
      <c r="F12" s="257">
        <v>12</v>
      </c>
      <c r="G12" s="83"/>
      <c r="H12" s="83"/>
      <c r="I12" s="83"/>
      <c r="J12" s="11"/>
      <c r="K12" s="10"/>
      <c r="L12" s="11"/>
      <c r="M12" s="10"/>
    </row>
    <row r="13" spans="4:13" ht="19.5" thickBot="1" x14ac:dyDescent="0.35">
      <c r="E13" s="57" t="s">
        <v>205</v>
      </c>
      <c r="F13" s="258"/>
      <c r="G13" s="94">
        <v>113.89400000000001</v>
      </c>
      <c r="H13" s="94">
        <v>88.894000000000005</v>
      </c>
      <c r="I13" s="94">
        <v>28</v>
      </c>
      <c r="J13" s="10" t="s">
        <v>221</v>
      </c>
      <c r="K13" s="10"/>
      <c r="L13" s="10"/>
      <c r="M13" s="10"/>
    </row>
    <row r="14" spans="4:13" ht="19.5" thickBot="1" x14ac:dyDescent="0.35">
      <c r="E14" s="57" t="s">
        <v>8</v>
      </c>
      <c r="F14" s="84">
        <v>7.6</v>
      </c>
      <c r="G14" s="83"/>
      <c r="H14" s="83">
        <v>37</v>
      </c>
      <c r="I14" s="83">
        <v>35</v>
      </c>
      <c r="J14" s="11"/>
      <c r="K14" s="10"/>
      <c r="L14" s="11"/>
      <c r="M14" s="10"/>
    </row>
    <row r="15" spans="4:13" ht="19.5" thickBot="1" x14ac:dyDescent="0.35">
      <c r="E15" s="57" t="s">
        <v>10</v>
      </c>
      <c r="F15" s="85">
        <v>10.199999999999999</v>
      </c>
      <c r="G15" s="94"/>
      <c r="H15" s="94"/>
      <c r="I15" s="94"/>
      <c r="J15" s="10"/>
      <c r="K15" s="10"/>
      <c r="L15" s="10"/>
      <c r="M15" s="10"/>
    </row>
    <row r="16" spans="4:13" ht="19.5" thickBot="1" x14ac:dyDescent="0.35">
      <c r="E16" s="57" t="s">
        <v>63</v>
      </c>
      <c r="F16" s="262">
        <v>18</v>
      </c>
      <c r="G16" s="83">
        <v>297</v>
      </c>
      <c r="H16" s="83">
        <v>114.471</v>
      </c>
      <c r="I16" s="83">
        <v>28.26</v>
      </c>
      <c r="J16" s="11"/>
      <c r="K16" s="11"/>
      <c r="L16" s="11"/>
      <c r="M16" s="11"/>
    </row>
    <row r="17" spans="5:13" ht="19.5" thickBot="1" x14ac:dyDescent="0.35">
      <c r="E17" s="57" t="s">
        <v>12</v>
      </c>
      <c r="F17" s="263"/>
      <c r="G17" s="94">
        <v>160.601</v>
      </c>
      <c r="H17" s="94">
        <v>117.206</v>
      </c>
      <c r="I17" s="94">
        <v>28.94</v>
      </c>
      <c r="J17" s="10"/>
      <c r="K17" s="10"/>
      <c r="L17" s="10"/>
      <c r="M17" s="10"/>
    </row>
    <row r="18" spans="5:13" ht="19.5" thickBot="1" x14ac:dyDescent="0.35">
      <c r="E18" s="78" t="s">
        <v>13</v>
      </c>
      <c r="F18" s="84">
        <v>40</v>
      </c>
      <c r="G18" s="84">
        <v>100.931</v>
      </c>
      <c r="H18" s="84">
        <v>75.930999999999997</v>
      </c>
      <c r="I18" s="84">
        <v>6.19</v>
      </c>
      <c r="J18" s="11"/>
      <c r="K18" s="10"/>
      <c r="L18" s="11"/>
      <c r="M18" s="10"/>
    </row>
    <row r="19" spans="5:13" ht="19.5" thickBot="1" x14ac:dyDescent="0.35">
      <c r="E19" s="57" t="s">
        <v>15</v>
      </c>
      <c r="F19" s="82">
        <v>15</v>
      </c>
      <c r="G19" s="94">
        <v>163</v>
      </c>
      <c r="H19" s="94">
        <v>103</v>
      </c>
      <c r="I19" s="94">
        <v>21</v>
      </c>
      <c r="J19" s="10"/>
      <c r="K19" s="10"/>
      <c r="L19" s="10"/>
      <c r="M19" s="10"/>
    </row>
    <row r="20" spans="5:13" ht="19.5" thickBot="1" x14ac:dyDescent="0.35">
      <c r="E20" s="57" t="s">
        <v>16</v>
      </c>
      <c r="F20" s="83">
        <v>6</v>
      </c>
      <c r="G20" s="83">
        <v>45.8</v>
      </c>
      <c r="H20" s="83">
        <v>43.8</v>
      </c>
      <c r="I20" s="83">
        <v>22</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sqref="A1:IV65536"/>
    </sheetView>
  </sheetViews>
  <sheetFormatPr baseColWidth="10" defaultRowHeight="15" x14ac:dyDescent="0.25"/>
  <cols>
    <col min="4" max="4" width="15.5703125" customWidth="1"/>
    <col min="5" max="5" width="14.85546875" customWidth="1"/>
    <col min="6" max="6" width="14.5703125" customWidth="1"/>
    <col min="7" max="7" width="18.42578125" customWidth="1"/>
    <col min="8" max="8" width="18.85546875" customWidth="1"/>
  </cols>
  <sheetData>
    <row r="5" spans="4:8" ht="23.25" x14ac:dyDescent="0.35">
      <c r="E5" s="250" t="s">
        <v>75</v>
      </c>
      <c r="F5" s="250"/>
      <c r="G5" s="250"/>
    </row>
    <row r="6" spans="4:8" x14ac:dyDescent="0.25">
      <c r="D6" s="15"/>
      <c r="E6" s="15"/>
      <c r="F6" s="15"/>
      <c r="G6" s="15"/>
      <c r="H6" s="15"/>
    </row>
    <row r="7" spans="4:8" ht="23.25" x14ac:dyDescent="0.35">
      <c r="E7" s="253" t="s">
        <v>76</v>
      </c>
      <c r="F7" s="253"/>
      <c r="G7" s="253"/>
    </row>
    <row r="8" spans="4:8" ht="15.75" thickBot="1" x14ac:dyDescent="0.3"/>
    <row r="9" spans="4:8" ht="60" thickBot="1" x14ac:dyDescent="0.3">
      <c r="D9" s="16" t="s">
        <v>0</v>
      </c>
      <c r="E9" s="2" t="s">
        <v>1</v>
      </c>
      <c r="F9" s="2" t="s">
        <v>66</v>
      </c>
      <c r="G9" s="2" t="s">
        <v>64</v>
      </c>
      <c r="H9" s="2" t="s">
        <v>65</v>
      </c>
    </row>
    <row r="10" spans="4:8" ht="20.25" thickTop="1" thickBot="1" x14ac:dyDescent="0.3">
      <c r="D10" s="3" t="s">
        <v>5</v>
      </c>
      <c r="E10" s="10">
        <v>40</v>
      </c>
      <c r="F10" s="10"/>
      <c r="G10" s="10">
        <v>169</v>
      </c>
      <c r="H10" s="10">
        <v>18</v>
      </c>
    </row>
    <row r="11" spans="4:8" ht="19.5" thickBot="1" x14ac:dyDescent="0.3">
      <c r="D11" s="4" t="s">
        <v>6</v>
      </c>
      <c r="E11" s="11">
        <v>80</v>
      </c>
      <c r="F11" s="11">
        <v>1730.489</v>
      </c>
      <c r="G11" s="17">
        <v>1030.489</v>
      </c>
      <c r="H11" s="11">
        <v>60</v>
      </c>
    </row>
    <row r="12" spans="4:8" ht="19.5" thickBot="1" x14ac:dyDescent="0.3">
      <c r="D12" s="3" t="s">
        <v>7</v>
      </c>
      <c r="E12" s="10">
        <v>12</v>
      </c>
      <c r="F12" s="10">
        <v>0</v>
      </c>
      <c r="G12" s="10">
        <v>0</v>
      </c>
      <c r="H12" s="10">
        <v>0</v>
      </c>
    </row>
    <row r="13" spans="4:8" ht="19.5" thickBot="1" x14ac:dyDescent="0.3">
      <c r="D13" s="4" t="s">
        <v>8</v>
      </c>
      <c r="E13" s="11" t="s">
        <v>44</v>
      </c>
      <c r="F13" s="11"/>
      <c r="G13" s="13">
        <v>105</v>
      </c>
      <c r="H13" s="11">
        <v>69</v>
      </c>
    </row>
    <row r="14" spans="4:8" ht="19.5" thickBot="1" x14ac:dyDescent="0.3">
      <c r="D14" s="3" t="s">
        <v>10</v>
      </c>
      <c r="E14" s="10" t="s">
        <v>45</v>
      </c>
      <c r="F14" s="10">
        <v>124.312</v>
      </c>
      <c r="G14" s="10">
        <v>107.952</v>
      </c>
      <c r="H14" s="10">
        <v>60</v>
      </c>
    </row>
    <row r="15" spans="4:8" ht="19.5" thickBot="1" x14ac:dyDescent="0.3">
      <c r="D15" s="4" t="s">
        <v>63</v>
      </c>
      <c r="E15" s="255">
        <v>6</v>
      </c>
      <c r="F15" s="11">
        <v>261.411</v>
      </c>
      <c r="G15" s="11">
        <v>0</v>
      </c>
      <c r="H15" s="11">
        <v>0</v>
      </c>
    </row>
    <row r="16" spans="4:8" ht="19.5" thickBot="1" x14ac:dyDescent="0.3">
      <c r="D16" s="3" t="s">
        <v>12</v>
      </c>
      <c r="E16" s="256"/>
      <c r="F16" s="10">
        <v>119.7</v>
      </c>
      <c r="G16" s="10">
        <v>79.7</v>
      </c>
      <c r="H16" s="10">
        <v>56.53</v>
      </c>
    </row>
    <row r="17" spans="4:8" ht="19.5" thickBot="1" x14ac:dyDescent="0.3">
      <c r="D17" s="4" t="s">
        <v>13</v>
      </c>
      <c r="E17" s="11">
        <v>35</v>
      </c>
      <c r="F17" s="11"/>
      <c r="G17" s="11">
        <v>50.883000000000003</v>
      </c>
      <c r="H17" s="11" t="s">
        <v>77</v>
      </c>
    </row>
    <row r="18" spans="4:8" ht="19.5" thickBot="1" x14ac:dyDescent="0.3">
      <c r="D18" s="3" t="s">
        <v>15</v>
      </c>
      <c r="E18" s="10">
        <v>17</v>
      </c>
      <c r="F18" s="10">
        <v>286.11500000000001</v>
      </c>
      <c r="G18" s="10">
        <v>206.11500000000001</v>
      </c>
      <c r="H18" s="10">
        <v>44</v>
      </c>
    </row>
    <row r="19" spans="4:8" ht="19.5" thickBot="1" x14ac:dyDescent="0.3">
      <c r="D19" s="4" t="s">
        <v>16</v>
      </c>
      <c r="E19" s="11">
        <v>3</v>
      </c>
      <c r="F19" s="11"/>
      <c r="G19" s="11">
        <v>60.682000000000002</v>
      </c>
      <c r="H19" s="11">
        <v>60</v>
      </c>
    </row>
  </sheetData>
  <mergeCells count="3">
    <mergeCell ref="E5:G5"/>
    <mergeCell ref="E7:G7"/>
    <mergeCell ref="E15:E16"/>
  </mergeCell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N20"/>
  <sheetViews>
    <sheetView topLeftCell="A8" workbookViewId="0">
      <selection activeCell="C12" sqref="C12"/>
    </sheetView>
  </sheetViews>
  <sheetFormatPr baseColWidth="10" defaultRowHeight="15" x14ac:dyDescent="0.25"/>
  <cols>
    <col min="5" max="5" width="8.28515625" customWidth="1"/>
    <col min="6" max="6" width="14.85546875" customWidth="1"/>
    <col min="7" max="7" width="13.5703125" customWidth="1"/>
    <col min="8" max="8" width="13.140625" customWidth="1"/>
    <col min="9" max="9" width="14.140625" customWidth="1"/>
    <col min="10" max="10" width="13" customWidth="1"/>
  </cols>
  <sheetData>
    <row r="1" spans="5:14" ht="23.25" x14ac:dyDescent="0.35">
      <c r="G1" s="268">
        <v>43188</v>
      </c>
      <c r="H1" s="268"/>
      <c r="I1" s="268"/>
      <c r="J1" s="268"/>
    </row>
    <row r="4" spans="5:14" ht="23.25" x14ac:dyDescent="0.35">
      <c r="G4" s="253" t="s">
        <v>320</v>
      </c>
      <c r="H4" s="253"/>
      <c r="I4" s="253"/>
    </row>
    <row r="6" spans="5:14" ht="15.75" thickBot="1" x14ac:dyDescent="0.3"/>
    <row r="7" spans="5:14" ht="94.5" thickBot="1" x14ac:dyDescent="0.3">
      <c r="E7" s="14"/>
      <c r="F7" s="16" t="s">
        <v>0</v>
      </c>
      <c r="G7" s="2" t="s">
        <v>1</v>
      </c>
      <c r="H7" s="2" t="s">
        <v>66</v>
      </c>
      <c r="I7" s="2" t="s">
        <v>64</v>
      </c>
      <c r="J7" s="31" t="s">
        <v>65</v>
      </c>
      <c r="K7" s="261" t="s">
        <v>174</v>
      </c>
      <c r="L7" s="261"/>
      <c r="M7" s="116" t="s">
        <v>175</v>
      </c>
      <c r="N7" s="116" t="s">
        <v>179</v>
      </c>
    </row>
    <row r="8" spans="5:14" ht="38.25" thickTop="1" x14ac:dyDescent="0.3">
      <c r="F8" s="28"/>
      <c r="G8" s="29"/>
      <c r="H8" s="29"/>
      <c r="I8" s="67"/>
      <c r="J8" s="68"/>
      <c r="K8" s="116" t="s">
        <v>177</v>
      </c>
      <c r="L8" s="116" t="s">
        <v>178</v>
      </c>
      <c r="M8" s="116"/>
      <c r="N8" s="34"/>
    </row>
    <row r="9" spans="5:14" ht="27" customHeight="1" thickBot="1" x14ac:dyDescent="0.35">
      <c r="F9" s="96" t="s">
        <v>5</v>
      </c>
      <c r="G9" s="82">
        <v>85</v>
      </c>
      <c r="H9" s="82">
        <v>1550</v>
      </c>
      <c r="I9" s="82">
        <v>300</v>
      </c>
      <c r="J9" s="82">
        <v>16</v>
      </c>
      <c r="K9" s="10"/>
      <c r="L9" s="10"/>
      <c r="M9" s="10"/>
      <c r="N9" s="10"/>
    </row>
    <row r="10" spans="5:14" ht="27" customHeight="1" thickBot="1" x14ac:dyDescent="0.35">
      <c r="F10" s="57" t="s">
        <v>202</v>
      </c>
      <c r="G10" s="257">
        <v>64</v>
      </c>
      <c r="H10" s="82">
        <v>1773</v>
      </c>
      <c r="I10" s="82">
        <v>1073</v>
      </c>
      <c r="J10" s="82">
        <v>76</v>
      </c>
      <c r="K10" s="11"/>
      <c r="L10" s="10"/>
      <c r="M10" s="11"/>
      <c r="N10" s="10"/>
    </row>
    <row r="11" spans="5:14" ht="27" customHeight="1" thickBot="1" x14ac:dyDescent="0.35">
      <c r="F11" s="57" t="s">
        <v>197</v>
      </c>
      <c r="G11" s="258"/>
      <c r="H11" s="82"/>
      <c r="I11" s="82"/>
      <c r="J11" s="82"/>
      <c r="K11" s="82"/>
      <c r="L11" s="10"/>
      <c r="M11" s="11"/>
      <c r="N11" s="10"/>
    </row>
    <row r="12" spans="5:14" ht="24.75" customHeight="1" thickBot="1" x14ac:dyDescent="0.35">
      <c r="F12" s="57" t="s">
        <v>7</v>
      </c>
      <c r="G12" s="257">
        <v>12</v>
      </c>
      <c r="H12" s="83">
        <v>273</v>
      </c>
      <c r="I12" s="83">
        <v>78.921999999999997</v>
      </c>
      <c r="J12" s="83">
        <v>25</v>
      </c>
      <c r="K12" s="11"/>
      <c r="L12" s="10"/>
      <c r="M12" s="11"/>
      <c r="N12" s="10"/>
    </row>
    <row r="13" spans="5:14" ht="26.25" customHeight="1" thickBot="1" x14ac:dyDescent="0.35">
      <c r="F13" s="57" t="s">
        <v>205</v>
      </c>
      <c r="G13" s="258"/>
      <c r="H13" s="94">
        <v>113.89400000000001</v>
      </c>
      <c r="I13" s="94">
        <v>88.894000000000005</v>
      </c>
      <c r="J13" s="94">
        <v>26</v>
      </c>
      <c r="K13" s="10" t="s">
        <v>221</v>
      </c>
      <c r="L13" s="10"/>
      <c r="M13" s="10"/>
      <c r="N13" s="10"/>
    </row>
    <row r="14" spans="5:14" ht="27" customHeight="1" thickBot="1" x14ac:dyDescent="0.35">
      <c r="F14" s="57" t="s">
        <v>8</v>
      </c>
      <c r="G14" s="84">
        <v>7.6</v>
      </c>
      <c r="H14" s="83">
        <v>73</v>
      </c>
      <c r="I14" s="83">
        <v>55</v>
      </c>
      <c r="J14" s="83">
        <v>28</v>
      </c>
      <c r="K14" s="11"/>
      <c r="L14" s="10"/>
      <c r="M14" s="11"/>
      <c r="N14" s="10"/>
    </row>
    <row r="15" spans="5:14" ht="23.25" customHeight="1" thickBot="1" x14ac:dyDescent="0.35">
      <c r="F15" s="57" t="s">
        <v>10</v>
      </c>
      <c r="G15" s="85">
        <v>10.199999999999999</v>
      </c>
      <c r="H15" s="94">
        <v>101.011</v>
      </c>
      <c r="I15" s="94">
        <v>76.355000000000004</v>
      </c>
      <c r="J15" s="94">
        <v>31.81</v>
      </c>
      <c r="K15" s="10"/>
      <c r="L15" s="10"/>
      <c r="M15" s="10"/>
      <c r="N15" s="10"/>
    </row>
    <row r="16" spans="5:14" ht="26.25" customHeight="1" thickBot="1" x14ac:dyDescent="0.35">
      <c r="F16" s="57" t="s">
        <v>63</v>
      </c>
      <c r="G16" s="262">
        <v>18</v>
      </c>
      <c r="H16" s="83">
        <v>282</v>
      </c>
      <c r="I16" s="83">
        <v>100.02</v>
      </c>
      <c r="J16" s="83">
        <v>24</v>
      </c>
      <c r="K16" s="11"/>
      <c r="L16" s="11"/>
      <c r="M16" s="11"/>
      <c r="N16" s="11"/>
    </row>
    <row r="17" spans="6:14" ht="22.5" customHeight="1" thickBot="1" x14ac:dyDescent="0.35">
      <c r="F17" s="57" t="s">
        <v>12</v>
      </c>
      <c r="G17" s="263"/>
      <c r="H17" s="94">
        <v>160.601</v>
      </c>
      <c r="I17" s="94">
        <v>117.206</v>
      </c>
      <c r="J17" s="94">
        <v>28.94</v>
      </c>
      <c r="K17" s="10"/>
      <c r="L17" s="10"/>
      <c r="M17" s="10"/>
      <c r="N17" s="10"/>
    </row>
    <row r="18" spans="6:14" ht="19.5" thickBot="1" x14ac:dyDescent="0.35">
      <c r="F18" s="78" t="s">
        <v>13</v>
      </c>
      <c r="G18" s="84">
        <v>40</v>
      </c>
      <c r="H18" s="84">
        <v>99.63</v>
      </c>
      <c r="I18" s="84">
        <v>74.638999999999996</v>
      </c>
      <c r="J18" s="84">
        <v>6.12</v>
      </c>
      <c r="K18" s="11"/>
      <c r="L18" s="10"/>
      <c r="M18" s="11"/>
      <c r="N18" s="10"/>
    </row>
    <row r="19" spans="6:14" ht="27" customHeight="1" thickBot="1" x14ac:dyDescent="0.35">
      <c r="F19" s="57" t="s">
        <v>15</v>
      </c>
      <c r="G19" s="82">
        <v>15</v>
      </c>
      <c r="H19" s="94">
        <v>175</v>
      </c>
      <c r="I19" s="94">
        <v>115</v>
      </c>
      <c r="J19" s="94">
        <v>24</v>
      </c>
      <c r="K19" s="10"/>
      <c r="L19" s="10"/>
      <c r="M19" s="10"/>
      <c r="N19" s="10"/>
    </row>
    <row r="20" spans="6:14" ht="28.5" customHeight="1" thickBot="1" x14ac:dyDescent="0.35">
      <c r="F20" s="57" t="s">
        <v>16</v>
      </c>
      <c r="G20" s="83">
        <v>6</v>
      </c>
      <c r="H20" s="83">
        <v>42.2</v>
      </c>
      <c r="I20" s="83">
        <v>40.200000000000003</v>
      </c>
      <c r="J20" s="83">
        <v>20</v>
      </c>
      <c r="K20" s="11"/>
      <c r="L20" s="10"/>
      <c r="M20" s="11"/>
      <c r="N20" s="10"/>
    </row>
  </sheetData>
  <mergeCells count="6">
    <mergeCell ref="G16:G17"/>
    <mergeCell ref="G1:J1"/>
    <mergeCell ref="G4:I4"/>
    <mergeCell ref="K7:L7"/>
    <mergeCell ref="G10:G11"/>
    <mergeCell ref="G12:G13"/>
  </mergeCell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N20"/>
  <sheetViews>
    <sheetView topLeftCell="A8" workbookViewId="0">
      <selection activeCell="J10" sqref="J10"/>
    </sheetView>
  </sheetViews>
  <sheetFormatPr baseColWidth="10" defaultRowHeight="15" x14ac:dyDescent="0.25"/>
  <cols>
    <col min="5" max="5" width="8.28515625" customWidth="1"/>
    <col min="6" max="6" width="14.85546875" customWidth="1"/>
    <col min="7" max="7" width="13.5703125" customWidth="1"/>
    <col min="8" max="8" width="13.140625" customWidth="1"/>
    <col min="9" max="9" width="14.140625" customWidth="1"/>
    <col min="10" max="10" width="13" customWidth="1"/>
  </cols>
  <sheetData>
    <row r="1" spans="5:14" ht="23.25" x14ac:dyDescent="0.35">
      <c r="G1" s="268">
        <v>43189</v>
      </c>
      <c r="H1" s="268"/>
      <c r="I1" s="268"/>
      <c r="J1" s="268"/>
    </row>
    <row r="4" spans="5:14" ht="23.25" x14ac:dyDescent="0.35">
      <c r="G4" s="253" t="s">
        <v>320</v>
      </c>
      <c r="H4" s="253"/>
      <c r="I4" s="253"/>
    </row>
    <row r="6" spans="5:14" ht="15.75" thickBot="1" x14ac:dyDescent="0.3"/>
    <row r="7" spans="5:14" ht="94.5" thickBot="1" x14ac:dyDescent="0.3">
      <c r="E7" s="14"/>
      <c r="F7" s="16" t="s">
        <v>0</v>
      </c>
      <c r="G7" s="2" t="s">
        <v>1</v>
      </c>
      <c r="H7" s="2" t="s">
        <v>66</v>
      </c>
      <c r="I7" s="2" t="s">
        <v>64</v>
      </c>
      <c r="J7" s="31" t="s">
        <v>65</v>
      </c>
      <c r="K7" s="261" t="s">
        <v>174</v>
      </c>
      <c r="L7" s="261"/>
      <c r="M7" s="116" t="s">
        <v>175</v>
      </c>
      <c r="N7" s="116" t="s">
        <v>179</v>
      </c>
    </row>
    <row r="8" spans="5:14" ht="38.25" thickTop="1" x14ac:dyDescent="0.3">
      <c r="F8" s="28"/>
      <c r="G8" s="29"/>
      <c r="H8" s="29"/>
      <c r="I8" s="67"/>
      <c r="J8" s="68"/>
      <c r="K8" s="116" t="s">
        <v>177</v>
      </c>
      <c r="L8" s="116" t="s">
        <v>178</v>
      </c>
      <c r="M8" s="116"/>
      <c r="N8" s="34"/>
    </row>
    <row r="9" spans="5:14" ht="27" customHeight="1" thickBot="1" x14ac:dyDescent="0.35">
      <c r="F9" s="118" t="s">
        <v>5</v>
      </c>
      <c r="G9" s="82">
        <v>85</v>
      </c>
      <c r="H9" s="82">
        <v>1320</v>
      </c>
      <c r="I9" s="82">
        <v>70</v>
      </c>
      <c r="J9" s="82">
        <v>3</v>
      </c>
      <c r="K9" s="10"/>
      <c r="L9" s="10"/>
      <c r="M9" s="10"/>
      <c r="N9" s="10"/>
    </row>
    <row r="10" spans="5:14" ht="27" customHeight="1" thickBot="1" x14ac:dyDescent="0.35">
      <c r="F10" s="45" t="s">
        <v>202</v>
      </c>
      <c r="G10" s="257">
        <v>64</v>
      </c>
      <c r="H10" s="82">
        <v>1654</v>
      </c>
      <c r="I10" s="82">
        <v>954</v>
      </c>
      <c r="J10" s="82">
        <v>68</v>
      </c>
      <c r="K10" s="11"/>
      <c r="L10" s="10"/>
      <c r="M10" s="11"/>
      <c r="N10" s="10"/>
    </row>
    <row r="11" spans="5:14" ht="27" customHeight="1" thickBot="1" x14ac:dyDescent="0.35">
      <c r="F11" s="45" t="s">
        <v>197</v>
      </c>
      <c r="G11" s="258"/>
      <c r="H11" s="82"/>
      <c r="I11" s="82"/>
      <c r="J11" s="82"/>
      <c r="K11" s="82"/>
      <c r="L11" s="10"/>
      <c r="M11" s="11"/>
      <c r="N11" s="10"/>
    </row>
    <row r="12" spans="5:14" ht="24.75" customHeight="1" thickBot="1" x14ac:dyDescent="0.35">
      <c r="F12" s="45" t="s">
        <v>7</v>
      </c>
      <c r="G12" s="257">
        <v>12</v>
      </c>
      <c r="H12" s="83">
        <v>233.52799999999999</v>
      </c>
      <c r="I12" s="83">
        <v>38.491999999999997</v>
      </c>
      <c r="J12" s="83">
        <v>12</v>
      </c>
      <c r="K12" s="11"/>
      <c r="L12" s="10"/>
      <c r="M12" s="11"/>
      <c r="N12" s="10"/>
    </row>
    <row r="13" spans="5:14" ht="26.25" customHeight="1" thickBot="1" x14ac:dyDescent="0.35">
      <c r="F13" s="45" t="s">
        <v>205</v>
      </c>
      <c r="G13" s="258"/>
      <c r="H13" s="94">
        <v>113.89400000000001</v>
      </c>
      <c r="I13" s="94">
        <v>88.894000000000005</v>
      </c>
      <c r="J13" s="94">
        <v>26</v>
      </c>
      <c r="K13" s="10" t="s">
        <v>221</v>
      </c>
      <c r="L13" s="10"/>
      <c r="M13" s="10"/>
      <c r="N13" s="10"/>
    </row>
    <row r="14" spans="5:14" ht="27" customHeight="1" thickBot="1" x14ac:dyDescent="0.35">
      <c r="F14" s="45" t="s">
        <v>8</v>
      </c>
      <c r="G14" s="84">
        <v>7.6</v>
      </c>
      <c r="H14" s="83">
        <v>68</v>
      </c>
      <c r="I14" s="83">
        <v>50</v>
      </c>
      <c r="J14" s="83">
        <v>25</v>
      </c>
      <c r="K14" s="11"/>
      <c r="L14" s="10"/>
      <c r="M14" s="11"/>
      <c r="N14" s="10"/>
    </row>
    <row r="15" spans="5:14" ht="23.25" customHeight="1" thickBot="1" x14ac:dyDescent="0.35">
      <c r="F15" s="45" t="s">
        <v>10</v>
      </c>
      <c r="G15" s="85">
        <v>10.199999999999999</v>
      </c>
      <c r="H15" s="94">
        <v>98.647000000000006</v>
      </c>
      <c r="I15" s="94">
        <v>73.991</v>
      </c>
      <c r="J15" s="94">
        <v>30.8</v>
      </c>
      <c r="K15" s="10"/>
      <c r="L15" s="10"/>
      <c r="M15" s="10"/>
      <c r="N15" s="10"/>
    </row>
    <row r="16" spans="5:14" ht="26.25" customHeight="1" thickBot="1" x14ac:dyDescent="0.35">
      <c r="F16" s="45" t="s">
        <v>63</v>
      </c>
      <c r="G16" s="262">
        <v>18</v>
      </c>
      <c r="H16" s="83">
        <v>266.85700000000003</v>
      </c>
      <c r="I16" s="83">
        <v>84.296999999999997</v>
      </c>
      <c r="J16" s="83">
        <v>20.81</v>
      </c>
      <c r="K16" s="11"/>
      <c r="L16" s="11"/>
      <c r="M16" s="11"/>
      <c r="N16" s="11"/>
    </row>
    <row r="17" spans="6:14" ht="22.5" customHeight="1" thickBot="1" x14ac:dyDescent="0.35">
      <c r="F17" s="45" t="s">
        <v>12</v>
      </c>
      <c r="G17" s="263"/>
      <c r="H17" s="94">
        <v>160.601</v>
      </c>
      <c r="I17" s="94">
        <v>117.206</v>
      </c>
      <c r="J17" s="94">
        <v>28.94</v>
      </c>
      <c r="K17" s="10"/>
      <c r="L17" s="10"/>
      <c r="M17" s="10"/>
      <c r="N17" s="10"/>
    </row>
    <row r="18" spans="6:14" ht="19.5" thickBot="1" x14ac:dyDescent="0.35">
      <c r="F18" s="119" t="s">
        <v>13</v>
      </c>
      <c r="G18" s="84">
        <v>40</v>
      </c>
      <c r="H18" s="84">
        <v>93.06</v>
      </c>
      <c r="I18" s="84">
        <v>68.06</v>
      </c>
      <c r="J18" s="84">
        <v>5.4</v>
      </c>
      <c r="K18" s="11"/>
      <c r="L18" s="10"/>
      <c r="M18" s="11"/>
      <c r="N18" s="10"/>
    </row>
    <row r="19" spans="6:14" ht="27" customHeight="1" thickBot="1" x14ac:dyDescent="0.35">
      <c r="F19" s="45" t="s">
        <v>15</v>
      </c>
      <c r="G19" s="82">
        <v>15</v>
      </c>
      <c r="H19" s="94">
        <v>157</v>
      </c>
      <c r="I19" s="94">
        <v>97</v>
      </c>
      <c r="J19" s="94">
        <v>20</v>
      </c>
      <c r="K19" s="10"/>
      <c r="L19" s="10"/>
      <c r="M19" s="10"/>
      <c r="N19" s="10"/>
    </row>
    <row r="20" spans="6:14" ht="28.5" customHeight="1" thickBot="1" x14ac:dyDescent="0.35">
      <c r="F20" s="45" t="s">
        <v>16</v>
      </c>
      <c r="G20" s="83">
        <v>6</v>
      </c>
      <c r="H20" s="83">
        <v>37.1</v>
      </c>
      <c r="I20" s="83">
        <v>35.1</v>
      </c>
      <c r="J20" s="83">
        <v>17</v>
      </c>
      <c r="K20" s="11"/>
      <c r="L20" s="10"/>
      <c r="M20" s="11"/>
      <c r="N20" s="10"/>
    </row>
  </sheetData>
  <mergeCells count="6">
    <mergeCell ref="G16:G17"/>
    <mergeCell ref="G1:J1"/>
    <mergeCell ref="G4:I4"/>
    <mergeCell ref="K7:L7"/>
    <mergeCell ref="G10:G11"/>
    <mergeCell ref="G12:G13"/>
  </mergeCell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20"/>
  <sheetViews>
    <sheetView topLeftCell="A8" workbookViewId="0">
      <selection activeCell="H14" sqref="H14"/>
    </sheetView>
  </sheetViews>
  <sheetFormatPr baseColWidth="10" defaultRowHeight="15" x14ac:dyDescent="0.25"/>
  <cols>
    <col min="5" max="5" width="16.5703125" customWidth="1"/>
    <col min="6" max="6" width="14.5703125" customWidth="1"/>
    <col min="7" max="7" width="12.7109375" customWidth="1"/>
  </cols>
  <sheetData>
    <row r="1" spans="4:13" ht="23.25" x14ac:dyDescent="0.35">
      <c r="G1" s="268">
        <v>43190</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6" t="s">
        <v>175</v>
      </c>
      <c r="M7" s="116" t="s">
        <v>179</v>
      </c>
    </row>
    <row r="8" spans="4:13" ht="38.25" thickTop="1" x14ac:dyDescent="0.3">
      <c r="E8" s="28"/>
      <c r="F8" s="29"/>
      <c r="G8" s="29"/>
      <c r="H8" s="67"/>
      <c r="I8" s="68"/>
      <c r="J8" s="116" t="s">
        <v>177</v>
      </c>
      <c r="K8" s="116" t="s">
        <v>178</v>
      </c>
      <c r="L8" s="116"/>
      <c r="M8" s="34"/>
    </row>
    <row r="9" spans="4:13" ht="23.25" customHeight="1" thickBot="1" x14ac:dyDescent="0.35">
      <c r="E9" s="118" t="s">
        <v>5</v>
      </c>
      <c r="F9" s="82">
        <v>85</v>
      </c>
      <c r="G9" s="82">
        <v>1260</v>
      </c>
      <c r="H9" s="82">
        <v>20</v>
      </c>
      <c r="I9" s="82">
        <v>1</v>
      </c>
      <c r="J9" s="10"/>
      <c r="K9" s="10"/>
      <c r="L9" s="10"/>
      <c r="M9" s="10"/>
    </row>
    <row r="10" spans="4:13" ht="23.25" customHeight="1" thickBot="1" x14ac:dyDescent="0.35">
      <c r="E10" s="45" t="s">
        <v>202</v>
      </c>
      <c r="F10" s="257">
        <v>64</v>
      </c>
      <c r="G10" s="82">
        <v>1574</v>
      </c>
      <c r="H10" s="82">
        <v>874</v>
      </c>
      <c r="I10" s="82">
        <v>50</v>
      </c>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v>196.32599999999999</v>
      </c>
      <c r="H12" s="83">
        <v>1.29</v>
      </c>
      <c r="I12" s="83">
        <v>0.5</v>
      </c>
      <c r="J12" s="11"/>
      <c r="K12" s="10"/>
      <c r="L12" s="11"/>
      <c r="M12" s="10"/>
    </row>
    <row r="13" spans="4:13" ht="24.75" customHeight="1" thickBot="1" x14ac:dyDescent="0.35">
      <c r="E13" s="45" t="s">
        <v>205</v>
      </c>
      <c r="F13" s="258"/>
      <c r="G13" s="94">
        <v>130.98699999999999</v>
      </c>
      <c r="H13" s="94">
        <v>105.98699999999999</v>
      </c>
      <c r="I13" s="94">
        <v>33.5</v>
      </c>
      <c r="J13" s="10" t="s">
        <v>221</v>
      </c>
      <c r="K13" s="10"/>
      <c r="L13" s="10"/>
      <c r="M13" s="10"/>
    </row>
    <row r="14" spans="4:13" ht="26.25" customHeight="1" thickBot="1" x14ac:dyDescent="0.35">
      <c r="E14" s="45" t="s">
        <v>8</v>
      </c>
      <c r="F14" s="84">
        <v>7.6</v>
      </c>
      <c r="G14" s="83"/>
      <c r="H14" s="83">
        <v>54</v>
      </c>
      <c r="I14" s="83">
        <v>24</v>
      </c>
      <c r="J14" s="11"/>
      <c r="K14" s="10"/>
      <c r="L14" s="11"/>
      <c r="M14" s="10"/>
    </row>
    <row r="15" spans="4:13" ht="24" customHeight="1" thickBot="1" x14ac:dyDescent="0.35">
      <c r="E15" s="45" t="s">
        <v>10</v>
      </c>
      <c r="F15" s="85">
        <v>10.199999999999999</v>
      </c>
      <c r="G15" s="94">
        <v>94.722999999999999</v>
      </c>
      <c r="H15" s="94">
        <v>70.066999999999993</v>
      </c>
      <c r="I15" s="94">
        <v>29</v>
      </c>
      <c r="J15" s="10"/>
      <c r="K15" s="10"/>
      <c r="L15" s="10"/>
      <c r="M15" s="10"/>
    </row>
    <row r="16" spans="4:13" ht="24" customHeight="1" thickBot="1" x14ac:dyDescent="0.35">
      <c r="E16" s="45" t="s">
        <v>63</v>
      </c>
      <c r="F16" s="262">
        <v>18</v>
      </c>
      <c r="G16" s="83">
        <v>252.98</v>
      </c>
      <c r="H16" s="83">
        <v>70.42</v>
      </c>
      <c r="I16" s="83">
        <v>17</v>
      </c>
      <c r="J16" s="11"/>
      <c r="K16" s="11"/>
      <c r="L16" s="11"/>
      <c r="M16" s="11"/>
    </row>
    <row r="17" spans="3:13" ht="23.25" customHeight="1" thickBot="1" x14ac:dyDescent="0.35">
      <c r="C17">
        <v>196.32599999999999</v>
      </c>
      <c r="E17" s="45" t="s">
        <v>12</v>
      </c>
      <c r="F17" s="263"/>
      <c r="G17" s="94">
        <v>160.601</v>
      </c>
      <c r="H17" s="94">
        <v>117.206</v>
      </c>
      <c r="I17" s="94">
        <v>28.94</v>
      </c>
      <c r="J17" s="10"/>
      <c r="K17" s="10"/>
      <c r="L17" s="10"/>
      <c r="M17" s="10"/>
    </row>
    <row r="18" spans="3:13" ht="24.75" customHeight="1" thickBot="1" x14ac:dyDescent="0.35">
      <c r="E18" s="119" t="s">
        <v>13</v>
      </c>
      <c r="F18" s="84">
        <v>40</v>
      </c>
      <c r="G18" s="84">
        <v>89.611999999999995</v>
      </c>
      <c r="H18" s="84">
        <v>64.611999999999995</v>
      </c>
      <c r="I18" s="84">
        <v>5.22</v>
      </c>
      <c r="J18" s="11"/>
      <c r="K18" s="10"/>
      <c r="L18" s="11"/>
      <c r="M18" s="10"/>
    </row>
    <row r="19" spans="3:13" ht="24.75" customHeight="1" thickBot="1" x14ac:dyDescent="0.35">
      <c r="E19" s="120" t="s">
        <v>15</v>
      </c>
      <c r="F19" s="82">
        <v>15</v>
      </c>
      <c r="G19" s="94">
        <v>161</v>
      </c>
      <c r="H19" s="94">
        <v>101</v>
      </c>
      <c r="I19" s="94">
        <v>21</v>
      </c>
      <c r="J19" s="10"/>
      <c r="K19" s="10"/>
      <c r="L19" s="10"/>
      <c r="M19" s="10"/>
    </row>
    <row r="20" spans="3:13" ht="25.5" customHeight="1" thickBot="1" x14ac:dyDescent="0.35">
      <c r="E20" s="45" t="s">
        <v>16</v>
      </c>
      <c r="F20" s="83">
        <v>6</v>
      </c>
      <c r="G20" s="83">
        <v>35.1</v>
      </c>
      <c r="H20" s="83">
        <v>33.1</v>
      </c>
      <c r="I20" s="83">
        <v>16</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20"/>
  <sheetViews>
    <sheetView topLeftCell="A2" workbookViewId="0">
      <selection activeCell="I31" sqref="I31"/>
    </sheetView>
  </sheetViews>
  <sheetFormatPr baseColWidth="10" defaultRowHeight="15" x14ac:dyDescent="0.25"/>
  <cols>
    <col min="5" max="5" width="16.5703125" customWidth="1"/>
    <col min="6" max="6" width="14.5703125" customWidth="1"/>
    <col min="7" max="7" width="12.7109375" customWidth="1"/>
  </cols>
  <sheetData>
    <row r="1" spans="4:13" ht="23.25" x14ac:dyDescent="0.35">
      <c r="G1" s="268">
        <v>43190</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6" t="s">
        <v>175</v>
      </c>
      <c r="M7" s="116" t="s">
        <v>179</v>
      </c>
    </row>
    <row r="8" spans="4:13" ht="38.25" thickTop="1" x14ac:dyDescent="0.3">
      <c r="E8" s="28"/>
      <c r="F8" s="29"/>
      <c r="G8" s="29"/>
      <c r="H8" s="67"/>
      <c r="I8" s="68"/>
      <c r="J8" s="116" t="s">
        <v>177</v>
      </c>
      <c r="K8" s="116" t="s">
        <v>178</v>
      </c>
      <c r="L8" s="116"/>
      <c r="M8" s="34"/>
    </row>
    <row r="9" spans="4:13" ht="23.25" customHeight="1" thickBot="1" x14ac:dyDescent="0.35">
      <c r="E9" s="118" t="s">
        <v>5</v>
      </c>
      <c r="F9" s="82">
        <v>85</v>
      </c>
      <c r="G9" s="82"/>
      <c r="H9" s="82">
        <v>110</v>
      </c>
      <c r="I9" s="82">
        <v>5</v>
      </c>
      <c r="J9" s="10"/>
      <c r="K9" s="10"/>
      <c r="L9" s="10"/>
      <c r="M9" s="10"/>
    </row>
    <row r="10" spans="4:13" ht="23.25" customHeight="1" thickBot="1" x14ac:dyDescent="0.35">
      <c r="E10" s="45" t="s">
        <v>202</v>
      </c>
      <c r="F10" s="257">
        <v>64</v>
      </c>
      <c r="G10" s="82"/>
      <c r="H10" s="82"/>
      <c r="I10" s="82"/>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v>196.32599999999999</v>
      </c>
      <c r="H12" s="83">
        <v>1.29</v>
      </c>
      <c r="I12" s="83">
        <v>0.5</v>
      </c>
      <c r="J12" s="11"/>
      <c r="K12" s="10"/>
      <c r="L12" s="11"/>
      <c r="M12" s="10"/>
    </row>
    <row r="13" spans="4:13" ht="24.75" customHeight="1" thickBot="1" x14ac:dyDescent="0.35">
      <c r="E13" s="45" t="s">
        <v>205</v>
      </c>
      <c r="F13" s="258"/>
      <c r="G13" s="94">
        <v>130.98699999999999</v>
      </c>
      <c r="H13" s="94">
        <v>105.98699999999999</v>
      </c>
      <c r="I13" s="94">
        <v>33.5</v>
      </c>
      <c r="J13" s="10" t="s">
        <v>221</v>
      </c>
      <c r="K13" s="10"/>
      <c r="L13" s="10"/>
      <c r="M13" s="10"/>
    </row>
    <row r="14" spans="4:13" ht="26.25" customHeight="1" thickBot="1" x14ac:dyDescent="0.35">
      <c r="E14" s="45" t="s">
        <v>8</v>
      </c>
      <c r="F14" s="84">
        <v>7.6</v>
      </c>
      <c r="G14" s="83"/>
      <c r="H14" s="83">
        <v>49.862000000000002</v>
      </c>
      <c r="I14" s="83">
        <v>21</v>
      </c>
      <c r="J14" s="11"/>
      <c r="K14" s="10"/>
      <c r="L14" s="11"/>
      <c r="M14" s="10"/>
    </row>
    <row r="15" spans="4:13" ht="24" customHeight="1" thickBot="1" x14ac:dyDescent="0.35">
      <c r="E15" s="45" t="s">
        <v>10</v>
      </c>
      <c r="F15" s="85">
        <v>10.199999999999999</v>
      </c>
      <c r="G15" s="94">
        <v>92.289000000000001</v>
      </c>
      <c r="H15" s="94">
        <v>67.632999999999996</v>
      </c>
      <c r="I15" s="94">
        <v>28</v>
      </c>
      <c r="J15" s="10"/>
      <c r="K15" s="10"/>
      <c r="L15" s="10"/>
      <c r="M15" s="10"/>
    </row>
    <row r="16" spans="4:13" ht="24" customHeight="1" thickBot="1" x14ac:dyDescent="0.35">
      <c r="E16" s="45" t="s">
        <v>63</v>
      </c>
      <c r="F16" s="262">
        <v>18</v>
      </c>
      <c r="G16" s="83">
        <v>230.36099999999999</v>
      </c>
      <c r="H16" s="83">
        <v>47.801000000000002</v>
      </c>
      <c r="I16" s="83">
        <v>12.8</v>
      </c>
      <c r="J16" s="11"/>
      <c r="K16" s="11"/>
      <c r="L16" s="11"/>
      <c r="M16" s="11"/>
    </row>
    <row r="17" spans="3:13" ht="23.25" customHeight="1" thickBot="1" x14ac:dyDescent="0.35">
      <c r="C17">
        <v>196.32599999999999</v>
      </c>
      <c r="E17" s="45" t="s">
        <v>12</v>
      </c>
      <c r="F17" s="263"/>
      <c r="G17" s="94">
        <v>160.601</v>
      </c>
      <c r="H17" s="94">
        <v>117.206</v>
      </c>
      <c r="I17" s="94">
        <v>28.94</v>
      </c>
      <c r="J17" s="10"/>
      <c r="K17" s="10"/>
      <c r="L17" s="10"/>
      <c r="M17" s="10"/>
    </row>
    <row r="18" spans="3:13" ht="24.75" customHeight="1" thickBot="1" x14ac:dyDescent="0.35">
      <c r="E18" s="119" t="s">
        <v>13</v>
      </c>
      <c r="F18" s="84">
        <v>40</v>
      </c>
      <c r="G18" s="84">
        <v>84.9</v>
      </c>
      <c r="H18" s="84">
        <v>59.9</v>
      </c>
      <c r="I18" s="84">
        <v>5</v>
      </c>
      <c r="J18" s="11"/>
      <c r="K18" s="10"/>
      <c r="L18" s="11"/>
      <c r="M18" s="10"/>
    </row>
    <row r="19" spans="3:13" ht="24.75" customHeight="1" thickBot="1" x14ac:dyDescent="0.35">
      <c r="E19" s="120" t="s">
        <v>15</v>
      </c>
      <c r="F19" s="82">
        <v>15</v>
      </c>
      <c r="G19" s="94">
        <v>150</v>
      </c>
      <c r="H19" s="94">
        <v>90</v>
      </c>
      <c r="I19" s="94">
        <v>19</v>
      </c>
      <c r="J19" s="10"/>
      <c r="K19" s="10"/>
      <c r="L19" s="10"/>
      <c r="M19" s="10"/>
    </row>
    <row r="20" spans="3:13" ht="25.5" customHeight="1" thickBot="1" x14ac:dyDescent="0.35">
      <c r="E20" s="45" t="s">
        <v>16</v>
      </c>
      <c r="F20" s="83">
        <v>6</v>
      </c>
      <c r="G20" s="83">
        <v>33</v>
      </c>
      <c r="H20" s="83">
        <v>31</v>
      </c>
      <c r="I20" s="83">
        <v>15</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I12" sqref="I12"/>
    </sheetView>
  </sheetViews>
  <sheetFormatPr baseColWidth="10" defaultRowHeight="15" x14ac:dyDescent="0.25"/>
  <cols>
    <col min="5" max="5" width="16.5703125" customWidth="1"/>
    <col min="6" max="6" width="14.5703125" customWidth="1"/>
    <col min="7" max="7" width="12.7109375" customWidth="1"/>
  </cols>
  <sheetData>
    <row r="1" spans="4:13" ht="23.25" x14ac:dyDescent="0.35">
      <c r="G1" s="268">
        <v>43192</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6" t="s">
        <v>175</v>
      </c>
      <c r="M7" s="116" t="s">
        <v>179</v>
      </c>
    </row>
    <row r="8" spans="4:13" ht="38.25" thickTop="1" x14ac:dyDescent="0.3">
      <c r="E8" s="28"/>
      <c r="F8" s="29"/>
      <c r="G8" s="29"/>
      <c r="H8" s="67"/>
      <c r="I8" s="68"/>
      <c r="J8" s="116" t="s">
        <v>177</v>
      </c>
      <c r="K8" s="116" t="s">
        <v>178</v>
      </c>
      <c r="L8" s="116"/>
      <c r="M8" s="34"/>
    </row>
    <row r="9" spans="4:13" ht="23.25" customHeight="1" thickBot="1" x14ac:dyDescent="0.35">
      <c r="E9" s="118" t="s">
        <v>5</v>
      </c>
      <c r="F9" s="82">
        <v>85</v>
      </c>
      <c r="G9" s="82">
        <v>840</v>
      </c>
      <c r="H9" s="82">
        <v>90</v>
      </c>
      <c r="I9" s="82">
        <v>4.8</v>
      </c>
      <c r="J9" s="10"/>
      <c r="K9" s="10"/>
      <c r="L9" s="10"/>
      <c r="M9" s="10"/>
    </row>
    <row r="10" spans="4:13" ht="23.25" customHeight="1" thickBot="1" x14ac:dyDescent="0.35">
      <c r="E10" s="45" t="s">
        <v>202</v>
      </c>
      <c r="F10" s="257">
        <v>64</v>
      </c>
      <c r="G10" s="82"/>
      <c r="H10" s="82"/>
      <c r="I10" s="82"/>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c r="H12" s="83"/>
      <c r="I12" s="83"/>
      <c r="J12" s="11"/>
      <c r="K12" s="10"/>
      <c r="L12" s="11"/>
      <c r="M12" s="10"/>
    </row>
    <row r="13" spans="4:13" ht="24.75" customHeight="1" thickBot="1" x14ac:dyDescent="0.35">
      <c r="E13" s="45" t="s">
        <v>205</v>
      </c>
      <c r="F13" s="258"/>
      <c r="G13" s="94">
        <v>130.98699999999999</v>
      </c>
      <c r="H13" s="94">
        <v>105.98699999999999</v>
      </c>
      <c r="I13" s="94">
        <v>33.5</v>
      </c>
      <c r="J13" s="10" t="s">
        <v>221</v>
      </c>
      <c r="K13" s="10"/>
      <c r="L13" s="10"/>
      <c r="M13" s="10"/>
    </row>
    <row r="14" spans="4:13" ht="26.25" customHeight="1" thickBot="1" x14ac:dyDescent="0.35">
      <c r="E14" s="45" t="s">
        <v>8</v>
      </c>
      <c r="F14" s="84">
        <v>7.6</v>
      </c>
      <c r="G14" s="83"/>
      <c r="H14" s="83"/>
      <c r="I14" s="83"/>
      <c r="J14" s="11"/>
      <c r="K14" s="10"/>
      <c r="L14" s="11"/>
      <c r="M14" s="10"/>
    </row>
    <row r="15" spans="4:13" ht="24" customHeight="1" thickBot="1" x14ac:dyDescent="0.35">
      <c r="E15" s="45" t="s">
        <v>10</v>
      </c>
      <c r="F15" s="85">
        <v>10.199999999999999</v>
      </c>
      <c r="G15" s="94">
        <v>92.289000000000001</v>
      </c>
      <c r="H15" s="94">
        <v>67.632999999999996</v>
      </c>
      <c r="I15" s="94">
        <v>28</v>
      </c>
      <c r="J15" s="10"/>
      <c r="K15" s="10"/>
      <c r="L15" s="10"/>
      <c r="M15" s="10"/>
    </row>
    <row r="16" spans="4:13" ht="24" customHeight="1" thickBot="1" x14ac:dyDescent="0.35">
      <c r="E16" s="45" t="s">
        <v>63</v>
      </c>
      <c r="F16" s="262">
        <v>18</v>
      </c>
      <c r="G16" s="83">
        <v>217.952</v>
      </c>
      <c r="H16" s="83">
        <v>35.392000000000003</v>
      </c>
      <c r="I16" s="83">
        <v>8.74</v>
      </c>
      <c r="J16" s="11"/>
      <c r="K16" s="11"/>
      <c r="L16" s="11"/>
      <c r="M16" s="11"/>
    </row>
    <row r="17" spans="5:13" ht="23.25" customHeight="1" thickBot="1" x14ac:dyDescent="0.35">
      <c r="E17" s="45" t="s">
        <v>12</v>
      </c>
      <c r="F17" s="263"/>
      <c r="G17" s="94">
        <v>160.601</v>
      </c>
      <c r="H17" s="94">
        <v>117.206</v>
      </c>
      <c r="I17" s="94">
        <v>28.94</v>
      </c>
      <c r="J17" s="10"/>
      <c r="K17" s="10"/>
      <c r="L17" s="10"/>
      <c r="M17" s="10"/>
    </row>
    <row r="18" spans="5:13" ht="24.75" customHeight="1" thickBot="1" x14ac:dyDescent="0.35">
      <c r="E18" s="119" t="s">
        <v>13</v>
      </c>
      <c r="F18" s="84">
        <v>40</v>
      </c>
      <c r="G18" s="84">
        <v>84.9</v>
      </c>
      <c r="H18" s="84">
        <v>59.9</v>
      </c>
      <c r="I18" s="84">
        <v>5</v>
      </c>
      <c r="J18" s="11"/>
      <c r="K18" s="10"/>
      <c r="L18" s="11"/>
      <c r="M18" s="10"/>
    </row>
    <row r="19" spans="5:13" ht="24.75" customHeight="1" thickBot="1" x14ac:dyDescent="0.35">
      <c r="E19" s="119" t="s">
        <v>15</v>
      </c>
      <c r="F19" s="82">
        <v>15</v>
      </c>
      <c r="G19" s="94">
        <v>141</v>
      </c>
      <c r="H19" s="94">
        <v>81</v>
      </c>
      <c r="I19" s="94">
        <v>17</v>
      </c>
      <c r="J19" s="10"/>
      <c r="K19" s="10"/>
      <c r="L19" s="10"/>
      <c r="M19" s="10"/>
    </row>
    <row r="20" spans="5:13" ht="25.5" customHeight="1" thickBot="1" x14ac:dyDescent="0.35">
      <c r="E20" s="45" t="s">
        <v>16</v>
      </c>
      <c r="F20" s="83">
        <v>6</v>
      </c>
      <c r="G20" s="83">
        <v>25.7</v>
      </c>
      <c r="H20" s="83">
        <v>23.7</v>
      </c>
      <c r="I20" s="83">
        <v>12</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10" workbookViewId="0">
      <selection activeCell="G12" sqref="G12"/>
    </sheetView>
  </sheetViews>
  <sheetFormatPr baseColWidth="10" defaultRowHeight="15" x14ac:dyDescent="0.25"/>
  <cols>
    <col min="5" max="5" width="16.5703125" customWidth="1"/>
    <col min="6" max="6" width="14.5703125" customWidth="1"/>
    <col min="7" max="7" width="12.7109375" customWidth="1"/>
    <col min="9" max="9" width="14.85546875" bestFit="1" customWidth="1"/>
  </cols>
  <sheetData>
    <row r="1" spans="4:13" ht="23.25" x14ac:dyDescent="0.35">
      <c r="G1" s="268">
        <v>43192</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6" t="s">
        <v>175</v>
      </c>
      <c r="M7" s="116" t="s">
        <v>179</v>
      </c>
    </row>
    <row r="8" spans="4:13" ht="38.25" thickTop="1" x14ac:dyDescent="0.3">
      <c r="E8" s="28"/>
      <c r="F8" s="29"/>
      <c r="G8" s="29"/>
      <c r="H8" s="67"/>
      <c r="I8" s="68"/>
      <c r="J8" s="116" t="s">
        <v>177</v>
      </c>
      <c r="K8" s="116" t="s">
        <v>178</v>
      </c>
      <c r="L8" s="116"/>
      <c r="M8" s="34"/>
    </row>
    <row r="9" spans="4:13" ht="23.25" customHeight="1" thickBot="1" x14ac:dyDescent="0.35">
      <c r="E9" s="118" t="s">
        <v>5</v>
      </c>
      <c r="F9" s="82">
        <v>85</v>
      </c>
      <c r="G9" s="82">
        <v>1350</v>
      </c>
      <c r="H9" s="82">
        <v>100</v>
      </c>
      <c r="I9" s="82">
        <v>5</v>
      </c>
      <c r="J9" s="10"/>
      <c r="K9" s="10"/>
      <c r="L9" s="10"/>
      <c r="M9" s="10"/>
    </row>
    <row r="10" spans="4:13" ht="23.25" customHeight="1" thickBot="1" x14ac:dyDescent="0.35">
      <c r="E10" s="45" t="s">
        <v>202</v>
      </c>
      <c r="F10" s="257">
        <v>64</v>
      </c>
      <c r="G10" s="82">
        <v>1789</v>
      </c>
      <c r="H10" s="82">
        <v>1089</v>
      </c>
      <c r="I10" s="82">
        <f>+H10/14</f>
        <v>77.785714285714292</v>
      </c>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c r="H12" s="83"/>
      <c r="I12" s="83"/>
      <c r="J12" s="11"/>
      <c r="K12" s="10"/>
      <c r="L12" s="11"/>
      <c r="M12" s="10"/>
    </row>
    <row r="13" spans="4:13" ht="24.75" customHeight="1" thickBot="1" x14ac:dyDescent="0.35">
      <c r="E13" s="45" t="s">
        <v>205</v>
      </c>
      <c r="F13" s="258"/>
      <c r="G13" s="94">
        <v>130.98699999999999</v>
      </c>
      <c r="H13" s="94">
        <v>105.98699999999999</v>
      </c>
      <c r="I13" s="94">
        <v>33.5</v>
      </c>
      <c r="J13" s="10" t="s">
        <v>221</v>
      </c>
      <c r="K13" s="10"/>
      <c r="L13" s="10"/>
      <c r="M13" s="10"/>
    </row>
    <row r="14" spans="4:13" ht="26.25" customHeight="1" thickBot="1" x14ac:dyDescent="0.35">
      <c r="E14" s="45" t="s">
        <v>8</v>
      </c>
      <c r="F14" s="84">
        <v>7.6</v>
      </c>
      <c r="G14" s="83"/>
      <c r="H14" s="83">
        <v>45.853000000000002</v>
      </c>
      <c r="I14" s="83">
        <v>19</v>
      </c>
      <c r="J14" s="11"/>
      <c r="K14" s="10"/>
      <c r="L14" s="11"/>
      <c r="M14" s="10"/>
    </row>
    <row r="15" spans="4:13" ht="24" customHeight="1" thickBot="1" x14ac:dyDescent="0.35">
      <c r="E15" s="45" t="s">
        <v>10</v>
      </c>
      <c r="F15" s="85">
        <v>10.199999999999999</v>
      </c>
      <c r="G15" s="94">
        <v>87.823999999999998</v>
      </c>
      <c r="H15" s="94">
        <v>63.165999999999997</v>
      </c>
      <c r="I15" s="94">
        <v>26</v>
      </c>
      <c r="J15" s="10"/>
      <c r="K15" s="10"/>
      <c r="L15" s="10"/>
      <c r="M15" s="10"/>
    </row>
    <row r="16" spans="4:13" ht="24" customHeight="1" thickBot="1" x14ac:dyDescent="0.35">
      <c r="E16" s="45" t="s">
        <v>63</v>
      </c>
      <c r="F16" s="262">
        <v>18</v>
      </c>
      <c r="G16" s="83">
        <v>206.124</v>
      </c>
      <c r="H16" s="83">
        <v>23.564</v>
      </c>
      <c r="I16" s="83">
        <v>5.82</v>
      </c>
      <c r="J16" s="11"/>
      <c r="K16" s="11"/>
      <c r="L16" s="11"/>
      <c r="M16" s="11"/>
    </row>
    <row r="17" spans="5:13" ht="23.25" customHeight="1" thickBot="1" x14ac:dyDescent="0.35">
      <c r="E17" s="45" t="s">
        <v>12</v>
      </c>
      <c r="F17" s="263"/>
      <c r="G17" s="94">
        <v>160.601</v>
      </c>
      <c r="H17" s="94">
        <v>117.206</v>
      </c>
      <c r="I17" s="94">
        <v>28.94</v>
      </c>
      <c r="J17" s="10"/>
      <c r="K17" s="10"/>
      <c r="L17" s="10"/>
      <c r="M17" s="10"/>
    </row>
    <row r="18" spans="5:13" ht="24.75" customHeight="1" thickBot="1" x14ac:dyDescent="0.35">
      <c r="E18" s="119" t="s">
        <v>13</v>
      </c>
      <c r="F18" s="84">
        <v>40</v>
      </c>
      <c r="G18" s="84"/>
      <c r="H18" s="84">
        <v>57.445</v>
      </c>
      <c r="I18" s="84" t="s">
        <v>360</v>
      </c>
      <c r="J18" s="11"/>
      <c r="K18" s="10"/>
      <c r="L18" s="11"/>
      <c r="M18" s="10"/>
    </row>
    <row r="19" spans="5:13" ht="24.75" customHeight="1" thickBot="1" x14ac:dyDescent="0.35">
      <c r="E19" s="119" t="s">
        <v>15</v>
      </c>
      <c r="F19" s="82">
        <v>15</v>
      </c>
      <c r="G19" s="94">
        <v>134</v>
      </c>
      <c r="H19" s="94">
        <v>74</v>
      </c>
      <c r="I19" s="94">
        <v>15</v>
      </c>
      <c r="J19" s="10"/>
      <c r="K19" s="10"/>
      <c r="L19" s="10"/>
      <c r="M19" s="10"/>
    </row>
    <row r="20" spans="5:13" ht="25.5" customHeight="1" thickBot="1" x14ac:dyDescent="0.35">
      <c r="E20" s="45" t="s">
        <v>16</v>
      </c>
      <c r="F20" s="83">
        <v>6</v>
      </c>
      <c r="G20" s="83">
        <v>19.972999999999999</v>
      </c>
      <c r="H20" s="83">
        <v>7.9729999999999999</v>
      </c>
      <c r="I20" s="83" t="s">
        <v>361</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8" workbookViewId="0">
      <selection activeCell="G13" sqref="G13:I13"/>
    </sheetView>
  </sheetViews>
  <sheetFormatPr baseColWidth="10" defaultRowHeight="15" x14ac:dyDescent="0.25"/>
  <cols>
    <col min="5" max="5" width="16.5703125" customWidth="1"/>
    <col min="6" max="6" width="14.5703125" customWidth="1"/>
    <col min="7" max="7" width="12.7109375" customWidth="1"/>
    <col min="9" max="9" width="14.28515625" customWidth="1"/>
  </cols>
  <sheetData>
    <row r="1" spans="4:13" ht="23.25" x14ac:dyDescent="0.35">
      <c r="G1" s="268">
        <v>43192</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7" t="s">
        <v>175</v>
      </c>
      <c r="M7" s="117" t="s">
        <v>179</v>
      </c>
    </row>
    <row r="8" spans="4:13" ht="38.25" thickTop="1" x14ac:dyDescent="0.3">
      <c r="E8" s="28"/>
      <c r="F8" s="29"/>
      <c r="G8" s="29"/>
      <c r="H8" s="67"/>
      <c r="I8" s="68"/>
      <c r="J8" s="117" t="s">
        <v>177</v>
      </c>
      <c r="K8" s="117" t="s">
        <v>178</v>
      </c>
      <c r="L8" s="117"/>
      <c r="M8" s="34"/>
    </row>
    <row r="9" spans="4:13" ht="23.25" customHeight="1" thickBot="1" x14ac:dyDescent="0.35">
      <c r="E9" s="118" t="s">
        <v>5</v>
      </c>
      <c r="F9" s="82">
        <v>85</v>
      </c>
      <c r="G9" s="82">
        <v>1350</v>
      </c>
      <c r="H9" s="82">
        <v>110</v>
      </c>
      <c r="I9" s="82">
        <v>5</v>
      </c>
      <c r="J9" s="10"/>
      <c r="K9" s="10"/>
      <c r="L9" s="10"/>
      <c r="M9" s="10"/>
    </row>
    <row r="10" spans="4:13" ht="23.25" customHeight="1" thickBot="1" x14ac:dyDescent="0.35">
      <c r="E10" s="45" t="s">
        <v>202</v>
      </c>
      <c r="F10" s="257">
        <v>64</v>
      </c>
      <c r="G10" s="82">
        <v>1688.33</v>
      </c>
      <c r="H10" s="82">
        <v>988.36099999999999</v>
      </c>
      <c r="I10" s="82">
        <f>H10/14</f>
        <v>70.597214285714287</v>
      </c>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v>248.21700000000001</v>
      </c>
      <c r="H12" s="83">
        <v>53.180999999999997</v>
      </c>
      <c r="I12" s="83">
        <v>17</v>
      </c>
      <c r="J12" s="11"/>
      <c r="K12" s="10"/>
      <c r="L12" s="11"/>
      <c r="M12" s="10"/>
    </row>
    <row r="13" spans="4:13" ht="24.75" customHeight="1" thickBot="1" x14ac:dyDescent="0.35">
      <c r="E13" s="45" t="s">
        <v>205</v>
      </c>
      <c r="F13" s="258"/>
      <c r="G13" s="94">
        <v>124.574</v>
      </c>
      <c r="H13" s="94">
        <v>99.573999999999998</v>
      </c>
      <c r="I13" s="94">
        <v>31</v>
      </c>
      <c r="J13" s="10" t="s">
        <v>221</v>
      </c>
      <c r="K13" s="10"/>
      <c r="L13" s="10"/>
      <c r="M13" s="10"/>
    </row>
    <row r="14" spans="4:13" ht="26.25" customHeight="1" thickBot="1" x14ac:dyDescent="0.35">
      <c r="E14" s="45" t="s">
        <v>8</v>
      </c>
      <c r="F14" s="84">
        <v>7.6</v>
      </c>
      <c r="G14" s="83">
        <v>47</v>
      </c>
      <c r="H14" s="83">
        <v>29</v>
      </c>
      <c r="I14" s="83">
        <v>15</v>
      </c>
      <c r="J14" s="11"/>
      <c r="K14" s="10"/>
      <c r="L14" s="11"/>
      <c r="M14" s="10"/>
    </row>
    <row r="15" spans="4:13" ht="24" customHeight="1" thickBot="1" x14ac:dyDescent="0.35">
      <c r="E15" s="45" t="s">
        <v>10</v>
      </c>
      <c r="F15" s="85">
        <v>10.199999999999999</v>
      </c>
      <c r="G15" s="94">
        <v>82.850999999999999</v>
      </c>
      <c r="H15" s="94">
        <v>58.895000000000003</v>
      </c>
      <c r="I15" s="94">
        <v>24.29</v>
      </c>
      <c r="J15" s="10"/>
      <c r="K15" s="10"/>
      <c r="L15" s="10"/>
      <c r="M15" s="10"/>
    </row>
    <row r="16" spans="4:13" ht="24" customHeight="1" thickBot="1" x14ac:dyDescent="0.35">
      <c r="E16" s="45" t="s">
        <v>63</v>
      </c>
      <c r="F16" s="262">
        <v>18</v>
      </c>
      <c r="G16" s="83">
        <v>189.547</v>
      </c>
      <c r="H16" s="83">
        <v>6.9870000000000001</v>
      </c>
      <c r="I16" s="83">
        <v>1.73</v>
      </c>
      <c r="J16" s="11"/>
      <c r="K16" s="11"/>
      <c r="L16" s="11"/>
      <c r="M16" s="11"/>
    </row>
    <row r="17" spans="5:13" ht="23.25" customHeight="1" thickBot="1" x14ac:dyDescent="0.35">
      <c r="E17" s="45" t="s">
        <v>12</v>
      </c>
      <c r="F17" s="263"/>
      <c r="G17" s="94">
        <v>160.601</v>
      </c>
      <c r="H17" s="94">
        <v>117.206</v>
      </c>
      <c r="I17" s="94">
        <v>28.94</v>
      </c>
      <c r="J17" s="10"/>
      <c r="K17" s="10"/>
      <c r="L17" s="10"/>
      <c r="M17" s="10"/>
    </row>
    <row r="18" spans="5:13" ht="24.75" customHeight="1" thickBot="1" x14ac:dyDescent="0.35">
      <c r="E18" s="119" t="s">
        <v>13</v>
      </c>
      <c r="F18" s="84">
        <v>40</v>
      </c>
      <c r="G18" s="84">
        <v>78.866</v>
      </c>
      <c r="H18" s="84">
        <v>53.866</v>
      </c>
      <c r="I18" s="84" t="s">
        <v>362</v>
      </c>
      <c r="J18" s="11"/>
      <c r="K18" s="10"/>
      <c r="L18" s="11"/>
      <c r="M18" s="10"/>
    </row>
    <row r="19" spans="5:13" ht="24.75" customHeight="1" thickBot="1" x14ac:dyDescent="0.35">
      <c r="E19" s="119" t="s">
        <v>15</v>
      </c>
      <c r="F19" s="82">
        <v>15</v>
      </c>
      <c r="G19" s="94">
        <v>127</v>
      </c>
      <c r="H19" s="94">
        <v>67</v>
      </c>
      <c r="I19" s="94">
        <v>14</v>
      </c>
      <c r="J19" s="10"/>
      <c r="K19" s="10"/>
      <c r="L19" s="10"/>
      <c r="M19" s="10"/>
    </row>
    <row r="20" spans="5:13" ht="25.5" customHeight="1" thickBot="1" x14ac:dyDescent="0.35">
      <c r="E20" s="45" t="s">
        <v>16</v>
      </c>
      <c r="F20" s="83">
        <v>6</v>
      </c>
      <c r="G20" s="83">
        <v>23.7</v>
      </c>
      <c r="H20" s="83">
        <v>21.7</v>
      </c>
      <c r="I20" s="83">
        <v>11</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8" workbookViewId="0">
      <selection activeCell="G17" sqref="G17:I17"/>
    </sheetView>
  </sheetViews>
  <sheetFormatPr baseColWidth="10" defaultRowHeight="15" x14ac:dyDescent="0.25"/>
  <cols>
    <col min="5" max="5" width="16.5703125" customWidth="1"/>
    <col min="6" max="6" width="14.5703125" customWidth="1"/>
    <col min="7" max="7" width="12.7109375" customWidth="1"/>
    <col min="9" max="9" width="14.28515625" customWidth="1"/>
  </cols>
  <sheetData>
    <row r="1" spans="4:13" ht="23.25" x14ac:dyDescent="0.35">
      <c r="G1" s="268">
        <v>43192</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7" t="s">
        <v>175</v>
      </c>
      <c r="M7" s="117" t="s">
        <v>179</v>
      </c>
    </row>
    <row r="8" spans="4:13" ht="38.25" thickTop="1" x14ac:dyDescent="0.3">
      <c r="E8" s="28"/>
      <c r="F8" s="29"/>
      <c r="G8" s="29"/>
      <c r="H8" s="67"/>
      <c r="I8" s="68"/>
      <c r="J8" s="117" t="s">
        <v>177</v>
      </c>
      <c r="K8" s="117" t="s">
        <v>178</v>
      </c>
      <c r="L8" s="117"/>
      <c r="M8" s="34"/>
    </row>
    <row r="9" spans="4:13" ht="23.25" customHeight="1" thickBot="1" x14ac:dyDescent="0.35">
      <c r="E9" s="118" t="s">
        <v>5</v>
      </c>
      <c r="F9" s="82">
        <v>85</v>
      </c>
      <c r="G9" s="82"/>
      <c r="H9" s="82"/>
      <c r="I9" s="82">
        <v>0</v>
      </c>
      <c r="J9" s="10"/>
      <c r="K9" s="10"/>
      <c r="L9" s="10"/>
      <c r="M9" s="10"/>
    </row>
    <row r="10" spans="4:13" ht="23.25" customHeight="1" thickBot="1" x14ac:dyDescent="0.35">
      <c r="E10" s="45" t="s">
        <v>202</v>
      </c>
      <c r="F10" s="257">
        <v>64</v>
      </c>
      <c r="G10" s="82"/>
      <c r="H10" s="82"/>
      <c r="I10" s="82"/>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v>266.07499999999999</v>
      </c>
      <c r="H12" s="83">
        <v>71.039000000000001</v>
      </c>
      <c r="I12" s="83">
        <v>22</v>
      </c>
      <c r="J12" s="11"/>
      <c r="K12" s="10"/>
      <c r="L12" s="11"/>
      <c r="M12" s="10"/>
    </row>
    <row r="13" spans="4:13" ht="24.75" customHeight="1" thickBot="1" x14ac:dyDescent="0.35">
      <c r="E13" s="45" t="s">
        <v>205</v>
      </c>
      <c r="F13" s="258"/>
      <c r="G13" s="94">
        <v>124.574</v>
      </c>
      <c r="H13" s="94">
        <v>99.573999999999998</v>
      </c>
      <c r="I13" s="94">
        <v>31</v>
      </c>
      <c r="J13" s="10" t="s">
        <v>221</v>
      </c>
      <c r="K13" s="10"/>
      <c r="L13" s="10"/>
      <c r="M13" s="10"/>
    </row>
    <row r="14" spans="4:13" ht="26.25" customHeight="1" thickBot="1" x14ac:dyDescent="0.35">
      <c r="E14" s="45" t="s">
        <v>8</v>
      </c>
      <c r="F14" s="84">
        <v>7.6</v>
      </c>
      <c r="G14" s="83"/>
      <c r="H14" s="83"/>
      <c r="I14" s="83"/>
      <c r="J14" s="11"/>
      <c r="K14" s="10"/>
      <c r="L14" s="11"/>
      <c r="M14" s="10"/>
    </row>
    <row r="15" spans="4:13" ht="24" customHeight="1" thickBot="1" x14ac:dyDescent="0.35">
      <c r="E15" s="45" t="s">
        <v>10</v>
      </c>
      <c r="F15" s="85">
        <v>10.199999999999999</v>
      </c>
      <c r="G15" s="94">
        <v>77.430000000000007</v>
      </c>
      <c r="H15" s="94">
        <v>52.774000000000001</v>
      </c>
      <c r="I15" s="94">
        <v>21</v>
      </c>
      <c r="J15" s="10"/>
      <c r="K15" s="10"/>
      <c r="L15" s="10"/>
      <c r="M15" s="10"/>
    </row>
    <row r="16" spans="4:13" ht="24" customHeight="1" thickBot="1" x14ac:dyDescent="0.35">
      <c r="E16" s="45" t="s">
        <v>63</v>
      </c>
      <c r="F16" s="262">
        <v>18</v>
      </c>
      <c r="G16" s="83">
        <v>203.096</v>
      </c>
      <c r="H16" s="83">
        <v>20.533000000000001</v>
      </c>
      <c r="I16" s="83">
        <v>5.07</v>
      </c>
      <c r="J16" s="11"/>
      <c r="K16" s="11"/>
      <c r="L16" s="11"/>
      <c r="M16" s="11"/>
    </row>
    <row r="17" spans="5:13" ht="23.25" customHeight="1" thickBot="1" x14ac:dyDescent="0.35">
      <c r="E17" s="45" t="s">
        <v>12</v>
      </c>
      <c r="F17" s="263"/>
      <c r="G17" s="94">
        <v>160.601</v>
      </c>
      <c r="H17" s="94">
        <v>117.206</v>
      </c>
      <c r="I17" s="94">
        <v>28.94</v>
      </c>
      <c r="J17" s="10"/>
      <c r="K17" s="10"/>
      <c r="L17" s="10"/>
      <c r="M17" s="10"/>
    </row>
    <row r="18" spans="5:13" ht="24.75" customHeight="1" thickBot="1" x14ac:dyDescent="0.35">
      <c r="E18" s="119" t="s">
        <v>13</v>
      </c>
      <c r="F18" s="84">
        <v>40</v>
      </c>
      <c r="G18" s="84">
        <v>95.462000000000003</v>
      </c>
      <c r="H18" s="84">
        <v>70.462000000000003</v>
      </c>
      <c r="I18" s="84" t="s">
        <v>363</v>
      </c>
      <c r="J18" s="11"/>
      <c r="K18" s="10"/>
      <c r="L18" s="11"/>
      <c r="M18" s="10"/>
    </row>
    <row r="19" spans="5:13" ht="24.75" customHeight="1" thickBot="1" x14ac:dyDescent="0.35">
      <c r="E19" s="119" t="s">
        <v>15</v>
      </c>
      <c r="F19" s="82">
        <v>15</v>
      </c>
      <c r="G19" s="94">
        <v>138</v>
      </c>
      <c r="H19" s="94">
        <v>78</v>
      </c>
      <c r="I19" s="94">
        <v>16</v>
      </c>
      <c r="J19" s="10"/>
      <c r="K19" s="10"/>
      <c r="L19" s="10"/>
      <c r="M19" s="10"/>
    </row>
    <row r="20" spans="5:13" ht="25.5" customHeight="1" thickBot="1" x14ac:dyDescent="0.35">
      <c r="E20" s="45" t="s">
        <v>16</v>
      </c>
      <c r="F20" s="83">
        <v>6</v>
      </c>
      <c r="G20" s="83">
        <v>31.4</v>
      </c>
      <c r="H20" s="83">
        <v>29.4</v>
      </c>
      <c r="I20" s="83">
        <v>15</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7" workbookViewId="0">
      <selection activeCell="O14" sqref="O14"/>
    </sheetView>
  </sheetViews>
  <sheetFormatPr baseColWidth="10" defaultRowHeight="15" x14ac:dyDescent="0.25"/>
  <cols>
    <col min="5" max="5" width="16.5703125" customWidth="1"/>
    <col min="6" max="6" width="14.5703125" customWidth="1"/>
    <col min="7" max="7" width="12.7109375" customWidth="1"/>
    <col min="9" max="9" width="14.28515625" customWidth="1"/>
  </cols>
  <sheetData>
    <row r="1" spans="4:13" ht="23.25" x14ac:dyDescent="0.35">
      <c r="G1" s="268">
        <v>43192</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7" t="s">
        <v>175</v>
      </c>
      <c r="M7" s="117" t="s">
        <v>179</v>
      </c>
    </row>
    <row r="8" spans="4:13" ht="38.25" thickTop="1" x14ac:dyDescent="0.3">
      <c r="E8" s="28"/>
      <c r="F8" s="29"/>
      <c r="G8" s="29"/>
      <c r="H8" s="67"/>
      <c r="I8" s="68"/>
      <c r="J8" s="117" t="s">
        <v>177</v>
      </c>
      <c r="K8" s="117" t="s">
        <v>178</v>
      </c>
      <c r="L8" s="117"/>
      <c r="M8" s="34"/>
    </row>
    <row r="9" spans="4:13" ht="23.25" customHeight="1" thickBot="1" x14ac:dyDescent="0.35">
      <c r="E9" s="118" t="s">
        <v>5</v>
      </c>
      <c r="F9" s="82">
        <v>85</v>
      </c>
      <c r="G9" s="82">
        <v>1450</v>
      </c>
      <c r="H9" s="82">
        <v>210</v>
      </c>
      <c r="I9" s="82">
        <v>11</v>
      </c>
      <c r="J9" s="10"/>
      <c r="K9" s="10"/>
      <c r="L9" s="10"/>
      <c r="M9" s="10"/>
    </row>
    <row r="10" spans="4:13" ht="23.25" customHeight="1" thickBot="1" x14ac:dyDescent="0.35">
      <c r="E10" s="45" t="s">
        <v>202</v>
      </c>
      <c r="F10" s="257">
        <v>64</v>
      </c>
      <c r="G10" s="82">
        <v>1800</v>
      </c>
      <c r="H10" s="82">
        <v>1100</v>
      </c>
      <c r="I10" s="82">
        <v>78</v>
      </c>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v>228.53299999999999</v>
      </c>
      <c r="H12" s="83">
        <v>33.497</v>
      </c>
      <c r="I12" s="83">
        <v>10</v>
      </c>
      <c r="J12" s="11"/>
      <c r="K12" s="10"/>
      <c r="L12" s="11"/>
      <c r="M12" s="10"/>
    </row>
    <row r="13" spans="4:13" ht="24.75" customHeight="1" thickBot="1" x14ac:dyDescent="0.35">
      <c r="E13" s="45" t="s">
        <v>205</v>
      </c>
      <c r="F13" s="258"/>
      <c r="G13" s="94">
        <v>124.574</v>
      </c>
      <c r="H13" s="94">
        <v>99.573999999999998</v>
      </c>
      <c r="I13" s="94">
        <v>31</v>
      </c>
      <c r="J13" s="10" t="s">
        <v>221</v>
      </c>
      <c r="K13" s="10"/>
      <c r="L13" s="10"/>
      <c r="M13" s="10"/>
    </row>
    <row r="14" spans="4:13" ht="26.25" customHeight="1" thickBot="1" x14ac:dyDescent="0.35">
      <c r="E14" s="45" t="s">
        <v>8</v>
      </c>
      <c r="F14" s="84">
        <v>7.6</v>
      </c>
      <c r="G14" s="83">
        <v>77</v>
      </c>
      <c r="H14" s="83">
        <v>63</v>
      </c>
      <c r="I14" s="83">
        <v>23</v>
      </c>
      <c r="J14" s="11"/>
      <c r="K14" s="10"/>
      <c r="L14" s="11"/>
      <c r="M14" s="10"/>
    </row>
    <row r="15" spans="4:13" ht="24" customHeight="1" thickBot="1" x14ac:dyDescent="0.35">
      <c r="E15" s="45" t="s">
        <v>10</v>
      </c>
      <c r="F15" s="85">
        <v>10.199999999999999</v>
      </c>
      <c r="G15" s="94">
        <v>70</v>
      </c>
      <c r="H15" s="94">
        <v>45.344000000000001</v>
      </c>
      <c r="I15" s="94">
        <v>18</v>
      </c>
      <c r="J15" s="10"/>
      <c r="K15" s="10"/>
      <c r="L15" s="10"/>
      <c r="M15" s="10"/>
    </row>
    <row r="16" spans="4:13" ht="24" customHeight="1" thickBot="1" x14ac:dyDescent="0.35">
      <c r="E16" s="45" t="s">
        <v>63</v>
      </c>
      <c r="F16" s="262">
        <v>18</v>
      </c>
      <c r="G16" s="83">
        <v>216.12100000000001</v>
      </c>
      <c r="H16" s="83">
        <v>33.561</v>
      </c>
      <c r="I16" s="83">
        <v>8.2899999999999991</v>
      </c>
      <c r="J16" s="11"/>
      <c r="K16" s="11"/>
      <c r="L16" s="11"/>
      <c r="M16" s="11"/>
    </row>
    <row r="17" spans="5:13" ht="23.25" customHeight="1" thickBot="1" x14ac:dyDescent="0.35">
      <c r="E17" s="45" t="s">
        <v>12</v>
      </c>
      <c r="F17" s="263"/>
      <c r="G17" s="94">
        <v>160.601</v>
      </c>
      <c r="H17" s="94">
        <v>117.206</v>
      </c>
      <c r="I17" s="94">
        <v>28.94</v>
      </c>
      <c r="J17" s="10"/>
      <c r="K17" s="10"/>
      <c r="L17" s="10"/>
      <c r="M17" s="10"/>
    </row>
    <row r="18" spans="5:13" ht="24.75" customHeight="1" thickBot="1" x14ac:dyDescent="0.35">
      <c r="E18" s="119" t="s">
        <v>13</v>
      </c>
      <c r="F18" s="84">
        <v>40</v>
      </c>
      <c r="G18" s="84">
        <v>108.452</v>
      </c>
      <c r="H18" s="84">
        <v>83.451999999999998</v>
      </c>
      <c r="I18" s="84" t="s">
        <v>364</v>
      </c>
      <c r="J18" s="11"/>
      <c r="K18" s="10"/>
      <c r="L18" s="11"/>
      <c r="M18" s="10"/>
    </row>
    <row r="19" spans="5:13" ht="24.75" customHeight="1" thickBot="1" x14ac:dyDescent="0.35">
      <c r="E19" s="119" t="s">
        <v>15</v>
      </c>
      <c r="F19" s="82">
        <v>15</v>
      </c>
      <c r="G19" s="94">
        <v>140</v>
      </c>
      <c r="H19" s="94">
        <v>80</v>
      </c>
      <c r="I19" s="94">
        <v>16</v>
      </c>
      <c r="J19" s="10"/>
      <c r="K19" s="10"/>
      <c r="L19" s="10"/>
      <c r="M19" s="10"/>
    </row>
    <row r="20" spans="5:13" ht="25.5" customHeight="1" thickBot="1" x14ac:dyDescent="0.35">
      <c r="E20" s="45" t="s">
        <v>16</v>
      </c>
      <c r="F20" s="83">
        <v>6</v>
      </c>
      <c r="G20" s="83">
        <v>31.059000000000001</v>
      </c>
      <c r="H20" s="83">
        <v>29.058</v>
      </c>
      <c r="I20" s="83">
        <v>14</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13" workbookViewId="0">
      <selection activeCell="H23" sqref="H23"/>
    </sheetView>
  </sheetViews>
  <sheetFormatPr baseColWidth="10" defaultRowHeight="15" x14ac:dyDescent="0.25"/>
  <cols>
    <col min="5" max="5" width="16.5703125" customWidth="1"/>
    <col min="6" max="6" width="14.5703125" customWidth="1"/>
    <col min="7" max="7" width="12.7109375" customWidth="1"/>
    <col min="9" max="9" width="14.28515625" customWidth="1"/>
  </cols>
  <sheetData>
    <row r="1" spans="4:13" ht="23.25" x14ac:dyDescent="0.35">
      <c r="G1" s="268">
        <v>43197</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7" t="s">
        <v>175</v>
      </c>
      <c r="M7" s="117" t="s">
        <v>179</v>
      </c>
    </row>
    <row r="8" spans="4:13" ht="38.25" thickTop="1" x14ac:dyDescent="0.3">
      <c r="E8" s="28"/>
      <c r="F8" s="29"/>
      <c r="G8" s="29"/>
      <c r="H8" s="67"/>
      <c r="I8" s="68"/>
      <c r="J8" s="117" t="s">
        <v>177</v>
      </c>
      <c r="K8" s="117" t="s">
        <v>178</v>
      </c>
      <c r="L8" s="117"/>
      <c r="M8" s="34"/>
    </row>
    <row r="9" spans="4:13" ht="23.25" customHeight="1" thickBot="1" x14ac:dyDescent="0.35">
      <c r="E9" s="118" t="s">
        <v>5</v>
      </c>
      <c r="F9" s="82">
        <v>85</v>
      </c>
      <c r="G9" s="82">
        <v>1625</v>
      </c>
      <c r="H9" s="82">
        <v>385</v>
      </c>
      <c r="I9" s="82">
        <v>20</v>
      </c>
      <c r="J9" s="10"/>
      <c r="K9" s="10"/>
      <c r="L9" s="10"/>
      <c r="M9" s="10"/>
    </row>
    <row r="10" spans="4:13" ht="23.25" customHeight="1" thickBot="1" x14ac:dyDescent="0.35">
      <c r="E10" s="45" t="s">
        <v>202</v>
      </c>
      <c r="F10" s="257">
        <v>64</v>
      </c>
      <c r="G10" s="82">
        <v>1683</v>
      </c>
      <c r="H10" s="82">
        <v>983</v>
      </c>
      <c r="I10" s="82">
        <v>70</v>
      </c>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v>242.63900000000001</v>
      </c>
      <c r="H12" s="83">
        <v>47.603000000000002</v>
      </c>
      <c r="I12" s="83">
        <v>15</v>
      </c>
      <c r="J12" s="11"/>
      <c r="K12" s="10"/>
      <c r="L12" s="11"/>
      <c r="M12" s="10"/>
    </row>
    <row r="13" spans="4:13" ht="24.75" customHeight="1" thickBot="1" x14ac:dyDescent="0.35">
      <c r="E13" s="45" t="s">
        <v>205</v>
      </c>
      <c r="F13" s="258"/>
      <c r="G13" s="94">
        <v>124.574</v>
      </c>
      <c r="H13" s="94">
        <v>99.573999999999998</v>
      </c>
      <c r="I13" s="94">
        <v>31</v>
      </c>
      <c r="J13" s="10" t="s">
        <v>221</v>
      </c>
      <c r="K13" s="10"/>
      <c r="L13" s="10"/>
      <c r="M13" s="10"/>
    </row>
    <row r="14" spans="4:13" ht="26.25" customHeight="1" thickBot="1" x14ac:dyDescent="0.35">
      <c r="E14" s="45" t="s">
        <v>8</v>
      </c>
      <c r="F14" s="84">
        <v>7.6</v>
      </c>
      <c r="G14" s="83">
        <v>79</v>
      </c>
      <c r="H14" s="83">
        <v>64</v>
      </c>
      <c r="I14" s="83">
        <v>20</v>
      </c>
      <c r="J14" s="11"/>
      <c r="K14" s="10"/>
      <c r="L14" s="11"/>
      <c r="M14" s="10"/>
    </row>
    <row r="15" spans="4:13" ht="24" customHeight="1" thickBot="1" x14ac:dyDescent="0.35">
      <c r="E15" s="45" t="s">
        <v>10</v>
      </c>
      <c r="F15" s="85">
        <v>10.199999999999999</v>
      </c>
      <c r="G15" s="94">
        <v>84</v>
      </c>
      <c r="H15" s="94">
        <v>60</v>
      </c>
      <c r="I15" s="94">
        <v>25</v>
      </c>
      <c r="J15" s="10"/>
      <c r="K15" s="10"/>
      <c r="L15" s="10"/>
      <c r="M15" s="10"/>
    </row>
    <row r="16" spans="4:13" ht="24" customHeight="1" thickBot="1" x14ac:dyDescent="0.35">
      <c r="E16" s="45" t="s">
        <v>63</v>
      </c>
      <c r="F16" s="262">
        <v>18</v>
      </c>
      <c r="G16" s="83">
        <v>201.351</v>
      </c>
      <c r="H16" s="83">
        <v>18.79</v>
      </c>
      <c r="I16" s="83">
        <v>4.5</v>
      </c>
      <c r="J16" s="11"/>
      <c r="K16" s="11"/>
      <c r="L16" s="11"/>
      <c r="M16" s="11"/>
    </row>
    <row r="17" spans="5:13" ht="23.25" customHeight="1" thickBot="1" x14ac:dyDescent="0.35">
      <c r="E17" s="45" t="s">
        <v>12</v>
      </c>
      <c r="F17" s="263"/>
      <c r="G17" s="94">
        <v>160.601</v>
      </c>
      <c r="H17" s="94">
        <v>117.206</v>
      </c>
      <c r="I17" s="94">
        <v>28.94</v>
      </c>
      <c r="J17" s="10"/>
      <c r="K17" s="10"/>
      <c r="L17" s="10"/>
      <c r="M17" s="10"/>
    </row>
    <row r="18" spans="5:13" ht="24.75" customHeight="1" thickBot="1" x14ac:dyDescent="0.35">
      <c r="E18" s="119" t="s">
        <v>13</v>
      </c>
      <c r="F18" s="84">
        <v>40</v>
      </c>
      <c r="G18" s="84">
        <v>102.565</v>
      </c>
      <c r="H18" s="84">
        <v>77.765000000000001</v>
      </c>
      <c r="I18" s="84">
        <v>6.5</v>
      </c>
      <c r="J18" s="11"/>
      <c r="K18" s="10"/>
      <c r="L18" s="11"/>
      <c r="M18" s="10"/>
    </row>
    <row r="19" spans="5:13" ht="24.75" customHeight="1" thickBot="1" x14ac:dyDescent="0.35">
      <c r="E19" s="119" t="s">
        <v>15</v>
      </c>
      <c r="F19" s="82">
        <v>15</v>
      </c>
      <c r="G19" s="94">
        <v>167</v>
      </c>
      <c r="H19" s="94">
        <v>107</v>
      </c>
      <c r="I19" s="94">
        <v>22</v>
      </c>
      <c r="J19" s="10"/>
      <c r="K19" s="10"/>
      <c r="L19" s="10"/>
      <c r="M19" s="10"/>
    </row>
    <row r="20" spans="5:13" ht="25.5" customHeight="1" thickBot="1" x14ac:dyDescent="0.35">
      <c r="E20" s="45" t="s">
        <v>16</v>
      </c>
      <c r="F20" s="83">
        <v>6</v>
      </c>
      <c r="G20" s="83"/>
      <c r="H20" s="83"/>
      <c r="I20" s="83"/>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activeCell="K21" sqref="K21"/>
    </sheetView>
  </sheetViews>
  <sheetFormatPr baseColWidth="10" defaultRowHeight="15" x14ac:dyDescent="0.25"/>
  <cols>
    <col min="4" max="4" width="15.5703125" customWidth="1"/>
    <col min="5" max="5" width="14.85546875" customWidth="1"/>
    <col min="6" max="6" width="14.5703125" customWidth="1"/>
    <col min="7" max="7" width="18.42578125" customWidth="1"/>
    <col min="8" max="8" width="18.85546875" customWidth="1"/>
  </cols>
  <sheetData>
    <row r="5" spans="4:8" ht="23.25" x14ac:dyDescent="0.35">
      <c r="E5" s="250" t="s">
        <v>78</v>
      </c>
      <c r="F5" s="250"/>
      <c r="G5" s="250"/>
    </row>
    <row r="6" spans="4:8" x14ac:dyDescent="0.25">
      <c r="D6" s="15"/>
      <c r="E6" s="15"/>
      <c r="F6" s="15"/>
      <c r="G6" s="15"/>
      <c r="H6" s="15"/>
    </row>
    <row r="7" spans="4:8" ht="23.25" x14ac:dyDescent="0.35">
      <c r="E7" s="253" t="s">
        <v>80</v>
      </c>
      <c r="F7" s="253"/>
      <c r="G7" s="253"/>
    </row>
    <row r="8" spans="4:8" ht="15.75" thickBot="1" x14ac:dyDescent="0.3"/>
    <row r="9" spans="4:8" ht="60" thickBot="1" x14ac:dyDescent="0.3">
      <c r="D9" s="16" t="s">
        <v>0</v>
      </c>
      <c r="E9" s="2" t="s">
        <v>1</v>
      </c>
      <c r="F9" s="2" t="s">
        <v>66</v>
      </c>
      <c r="G9" s="2" t="s">
        <v>64</v>
      </c>
      <c r="H9" s="2" t="s">
        <v>65</v>
      </c>
    </row>
    <row r="10" spans="4:8" ht="20.25" thickTop="1" thickBot="1" x14ac:dyDescent="0.3">
      <c r="D10" s="3" t="s">
        <v>5</v>
      </c>
      <c r="E10" s="10">
        <v>80</v>
      </c>
      <c r="F10" s="10"/>
      <c r="G10" s="10">
        <v>159</v>
      </c>
      <c r="H10" s="10">
        <v>8</v>
      </c>
    </row>
    <row r="11" spans="4:8" ht="19.5" thickBot="1" x14ac:dyDescent="0.3">
      <c r="D11" s="4" t="s">
        <v>6</v>
      </c>
      <c r="E11" s="11">
        <v>80</v>
      </c>
      <c r="F11" s="11">
        <v>1166.7950000000001</v>
      </c>
      <c r="G11" s="17">
        <v>466.79500000000002</v>
      </c>
      <c r="H11" s="11">
        <v>27.45</v>
      </c>
    </row>
    <row r="12" spans="4:8" ht="19.5" thickBot="1" x14ac:dyDescent="0.3">
      <c r="D12" s="3" t="s">
        <v>7</v>
      </c>
      <c r="E12" s="10">
        <v>12</v>
      </c>
      <c r="F12" s="10">
        <v>326.02699999999999</v>
      </c>
      <c r="G12" s="10">
        <v>136.02699999999999</v>
      </c>
      <c r="H12" s="10">
        <v>45</v>
      </c>
    </row>
    <row r="13" spans="4:8" ht="19.5" thickBot="1" x14ac:dyDescent="0.3">
      <c r="D13" s="4" t="s">
        <v>8</v>
      </c>
      <c r="E13" s="11" t="s">
        <v>44</v>
      </c>
      <c r="F13" s="11"/>
      <c r="G13" s="13">
        <v>116.67100000000001</v>
      </c>
      <c r="H13" s="11">
        <v>77</v>
      </c>
    </row>
    <row r="14" spans="4:8" ht="19.5" thickBot="1" x14ac:dyDescent="0.3">
      <c r="D14" s="3" t="s">
        <v>10</v>
      </c>
      <c r="E14" s="10" t="s">
        <v>45</v>
      </c>
      <c r="F14" s="10">
        <v>150.27500000000001</v>
      </c>
      <c r="G14" s="10">
        <v>133.91499999999999</v>
      </c>
      <c r="H14" s="10">
        <v>74.39</v>
      </c>
    </row>
    <row r="15" spans="4:8" ht="19.5" thickBot="1" x14ac:dyDescent="0.3">
      <c r="D15" s="4" t="s">
        <v>63</v>
      </c>
      <c r="E15" s="255">
        <v>6</v>
      </c>
      <c r="F15" s="11">
        <v>332.04</v>
      </c>
      <c r="G15" s="11">
        <v>47.04</v>
      </c>
      <c r="H15" s="11">
        <v>33.36</v>
      </c>
    </row>
    <row r="16" spans="4:8" ht="19.5" thickBot="1" x14ac:dyDescent="0.3">
      <c r="D16" s="3" t="s">
        <v>12</v>
      </c>
      <c r="E16" s="256"/>
      <c r="F16" s="10">
        <v>119.7</v>
      </c>
      <c r="G16" s="10">
        <v>79.7</v>
      </c>
      <c r="H16" s="10">
        <v>56.53</v>
      </c>
    </row>
    <row r="17" spans="4:8" ht="19.5" thickBot="1" x14ac:dyDescent="0.3">
      <c r="D17" s="4" t="s">
        <v>13</v>
      </c>
      <c r="E17" s="11">
        <v>40</v>
      </c>
      <c r="F17" s="11">
        <v>202.291</v>
      </c>
      <c r="G17" s="11">
        <v>127.291</v>
      </c>
      <c r="H17" s="11" t="s">
        <v>79</v>
      </c>
    </row>
    <row r="18" spans="4:8" ht="19.5" thickBot="1" x14ac:dyDescent="0.3">
      <c r="D18" s="3" t="s">
        <v>15</v>
      </c>
      <c r="E18" s="10">
        <v>17</v>
      </c>
      <c r="F18" s="10">
        <v>338.23399999999998</v>
      </c>
      <c r="G18" s="10">
        <v>258.23399999999998</v>
      </c>
      <c r="H18" s="10">
        <v>55</v>
      </c>
    </row>
    <row r="19" spans="4:8" ht="19.5" thickBot="1" x14ac:dyDescent="0.3">
      <c r="D19" s="4" t="s">
        <v>16</v>
      </c>
      <c r="E19" s="11">
        <v>3</v>
      </c>
      <c r="F19" s="11"/>
      <c r="G19" s="11">
        <v>77.3</v>
      </c>
      <c r="H19" s="11">
        <v>72</v>
      </c>
    </row>
  </sheetData>
  <mergeCells count="3">
    <mergeCell ref="E5:G5"/>
    <mergeCell ref="E7:G7"/>
    <mergeCell ref="E15:E16"/>
  </mergeCell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13" workbookViewId="0">
      <selection activeCell="G17" sqref="G17:I17"/>
    </sheetView>
  </sheetViews>
  <sheetFormatPr baseColWidth="10" defaultRowHeight="15" x14ac:dyDescent="0.25"/>
  <cols>
    <col min="5" max="5" width="16.5703125" customWidth="1"/>
    <col min="6" max="6" width="14.5703125" customWidth="1"/>
    <col min="7" max="7" width="12.7109375" customWidth="1"/>
    <col min="9" max="9" width="14.28515625" customWidth="1"/>
  </cols>
  <sheetData>
    <row r="1" spans="4:13" ht="23.25" x14ac:dyDescent="0.35">
      <c r="G1" s="268">
        <v>43198</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7" t="s">
        <v>175</v>
      </c>
      <c r="M7" s="117" t="s">
        <v>179</v>
      </c>
    </row>
    <row r="8" spans="4:13" ht="38.25" thickTop="1" x14ac:dyDescent="0.3">
      <c r="E8" s="28"/>
      <c r="F8" s="29"/>
      <c r="G8" s="29"/>
      <c r="H8" s="67"/>
      <c r="I8" s="68"/>
      <c r="J8" s="117" t="s">
        <v>177</v>
      </c>
      <c r="K8" s="117" t="s">
        <v>178</v>
      </c>
      <c r="L8" s="117"/>
      <c r="M8" s="34"/>
    </row>
    <row r="9" spans="4:13" ht="23.25" customHeight="1" thickBot="1" x14ac:dyDescent="0.35">
      <c r="E9" s="118" t="s">
        <v>5</v>
      </c>
      <c r="F9" s="82">
        <v>85</v>
      </c>
      <c r="G9" s="82">
        <v>550</v>
      </c>
      <c r="H9" s="82">
        <v>300</v>
      </c>
      <c r="I9" s="82">
        <v>16</v>
      </c>
      <c r="J9" s="10"/>
      <c r="K9" s="10"/>
      <c r="L9" s="10"/>
      <c r="M9" s="10"/>
    </row>
    <row r="10" spans="4:13" ht="23.25" customHeight="1" thickBot="1" x14ac:dyDescent="0.35">
      <c r="E10" s="45" t="s">
        <v>202</v>
      </c>
      <c r="F10" s="257">
        <v>64</v>
      </c>
      <c r="G10" s="82">
        <v>1601</v>
      </c>
      <c r="H10" s="82">
        <v>901.5</v>
      </c>
      <c r="I10" s="82">
        <f>H10/14</f>
        <v>64.392857142857139</v>
      </c>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v>205.3</v>
      </c>
      <c r="H12" s="83">
        <v>9.94</v>
      </c>
      <c r="I12" s="83">
        <v>3</v>
      </c>
      <c r="J12" s="11"/>
      <c r="K12" s="10"/>
      <c r="L12" s="11"/>
      <c r="M12" s="10"/>
    </row>
    <row r="13" spans="4:13" ht="24.75" customHeight="1" thickBot="1" x14ac:dyDescent="0.35">
      <c r="E13" s="45" t="s">
        <v>205</v>
      </c>
      <c r="F13" s="258"/>
      <c r="G13" s="94">
        <v>124.574</v>
      </c>
      <c r="H13" s="94">
        <v>99.573999999999998</v>
      </c>
      <c r="I13" s="94">
        <v>31</v>
      </c>
      <c r="J13" s="10" t="s">
        <v>221</v>
      </c>
      <c r="K13" s="10"/>
      <c r="L13" s="10"/>
      <c r="M13" s="10"/>
    </row>
    <row r="14" spans="4:13" ht="26.25" customHeight="1" thickBot="1" x14ac:dyDescent="0.35">
      <c r="E14" s="45" t="s">
        <v>8</v>
      </c>
      <c r="F14" s="84">
        <v>7.6</v>
      </c>
      <c r="G14" s="83">
        <v>74</v>
      </c>
      <c r="H14" s="83">
        <v>59.572000000000003</v>
      </c>
      <c r="I14" s="83">
        <v>18</v>
      </c>
      <c r="J14" s="11"/>
      <c r="K14" s="10"/>
      <c r="L14" s="11"/>
      <c r="M14" s="10"/>
    </row>
    <row r="15" spans="4:13" ht="24" customHeight="1" thickBot="1" x14ac:dyDescent="0.35">
      <c r="E15" s="45" t="s">
        <v>10</v>
      </c>
      <c r="F15" s="85">
        <v>10.199999999999999</v>
      </c>
      <c r="G15" s="94">
        <v>88.4</v>
      </c>
      <c r="H15" s="94">
        <v>55.427999999999997</v>
      </c>
      <c r="I15" s="94">
        <v>23</v>
      </c>
      <c r="J15" s="10"/>
      <c r="K15" s="10"/>
      <c r="L15" s="10"/>
      <c r="M15" s="10"/>
    </row>
    <row r="16" spans="4:13" ht="24" customHeight="1" thickBot="1" x14ac:dyDescent="0.35">
      <c r="E16" s="45" t="s">
        <v>63</v>
      </c>
      <c r="F16" s="262">
        <v>18</v>
      </c>
      <c r="G16" s="83">
        <v>217</v>
      </c>
      <c r="H16" s="83">
        <v>34.6</v>
      </c>
      <c r="I16" s="83">
        <v>8.5</v>
      </c>
      <c r="J16" s="11"/>
      <c r="K16" s="11"/>
      <c r="L16" s="11"/>
      <c r="M16" s="11"/>
    </row>
    <row r="17" spans="5:13" ht="23.25" customHeight="1" thickBot="1" x14ac:dyDescent="0.35">
      <c r="E17" s="45" t="s">
        <v>12</v>
      </c>
      <c r="F17" s="263"/>
      <c r="G17" s="94">
        <v>160.601</v>
      </c>
      <c r="H17" s="94">
        <v>117.206</v>
      </c>
      <c r="I17" s="94">
        <v>28.94</v>
      </c>
      <c r="J17" s="10"/>
      <c r="K17" s="10"/>
      <c r="L17" s="10"/>
      <c r="M17" s="10"/>
    </row>
    <row r="18" spans="5:13" ht="24.75" customHeight="1" thickBot="1" x14ac:dyDescent="0.35">
      <c r="E18" s="119" t="s">
        <v>13</v>
      </c>
      <c r="F18" s="84">
        <v>40</v>
      </c>
      <c r="G18" s="84">
        <v>102.765</v>
      </c>
      <c r="H18" s="84">
        <v>67.765000000000001</v>
      </c>
      <c r="I18" s="84">
        <v>6.5</v>
      </c>
      <c r="J18" s="11"/>
      <c r="K18" s="10"/>
      <c r="L18" s="11"/>
      <c r="M18" s="10"/>
    </row>
    <row r="19" spans="5:13" ht="24.75" customHeight="1" thickBot="1" x14ac:dyDescent="0.35">
      <c r="E19" s="119" t="s">
        <v>15</v>
      </c>
      <c r="F19" s="82">
        <v>15</v>
      </c>
      <c r="G19" s="94"/>
      <c r="H19" s="94"/>
      <c r="I19" s="94"/>
      <c r="J19" s="10"/>
      <c r="K19" s="10"/>
      <c r="L19" s="10"/>
      <c r="M19" s="10"/>
    </row>
    <row r="20" spans="5:13" ht="25.5" customHeight="1" thickBot="1" x14ac:dyDescent="0.35">
      <c r="E20" s="45" t="s">
        <v>16</v>
      </c>
      <c r="F20" s="83">
        <v>6</v>
      </c>
      <c r="G20" s="83"/>
      <c r="H20" s="83"/>
      <c r="I20" s="83"/>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8" workbookViewId="0">
      <selection activeCell="D6" sqref="D6:N21"/>
    </sheetView>
  </sheetViews>
  <sheetFormatPr baseColWidth="10" defaultRowHeight="15" x14ac:dyDescent="0.25"/>
  <cols>
    <col min="5" max="5" width="16.5703125" customWidth="1"/>
    <col min="6" max="6" width="14.5703125" customWidth="1"/>
    <col min="7" max="7" width="12.7109375" customWidth="1"/>
    <col min="9" max="9" width="14.28515625" customWidth="1"/>
  </cols>
  <sheetData>
    <row r="1" spans="4:13" ht="23.25" x14ac:dyDescent="0.35">
      <c r="G1" s="268">
        <v>43199</v>
      </c>
      <c r="H1" s="268"/>
      <c r="I1" s="268"/>
      <c r="J1" s="268"/>
    </row>
    <row r="4" spans="4:13" ht="23.25" x14ac:dyDescent="0.35">
      <c r="G4" s="253" t="s">
        <v>320</v>
      </c>
      <c r="H4" s="253"/>
      <c r="I4" s="253"/>
    </row>
    <row r="6" spans="4:13" ht="15.75" thickBot="1" x14ac:dyDescent="0.3"/>
    <row r="7" spans="4:13" ht="94.5" thickBot="1" x14ac:dyDescent="0.3">
      <c r="D7" s="14"/>
      <c r="E7" s="16" t="s">
        <v>0</v>
      </c>
      <c r="F7" s="2" t="s">
        <v>1</v>
      </c>
      <c r="G7" s="2" t="s">
        <v>66</v>
      </c>
      <c r="H7" s="2" t="s">
        <v>64</v>
      </c>
      <c r="I7" s="31" t="s">
        <v>65</v>
      </c>
      <c r="J7" s="261" t="s">
        <v>174</v>
      </c>
      <c r="K7" s="261"/>
      <c r="L7" s="117" t="s">
        <v>175</v>
      </c>
      <c r="M7" s="117" t="s">
        <v>179</v>
      </c>
    </row>
    <row r="8" spans="4:13" ht="38.25" thickTop="1" x14ac:dyDescent="0.3">
      <c r="E8" s="28"/>
      <c r="F8" s="29"/>
      <c r="G8" s="29"/>
      <c r="H8" s="67"/>
      <c r="I8" s="68"/>
      <c r="J8" s="117" t="s">
        <v>177</v>
      </c>
      <c r="K8" s="117" t="s">
        <v>178</v>
      </c>
      <c r="L8" s="117"/>
      <c r="M8" s="34"/>
    </row>
    <row r="9" spans="4:13" ht="23.25" customHeight="1" thickBot="1" x14ac:dyDescent="0.35">
      <c r="E9" s="118" t="s">
        <v>5</v>
      </c>
      <c r="F9" s="82">
        <v>85</v>
      </c>
      <c r="G9" s="82">
        <v>1550</v>
      </c>
      <c r="H9" s="82">
        <v>300</v>
      </c>
      <c r="I9" s="82">
        <v>16</v>
      </c>
      <c r="J9" s="10"/>
      <c r="K9" s="10"/>
      <c r="L9" s="10"/>
      <c r="M9" s="10"/>
    </row>
    <row r="10" spans="4:13" ht="23.25" customHeight="1" thickBot="1" x14ac:dyDescent="0.35">
      <c r="E10" s="45" t="s">
        <v>202</v>
      </c>
      <c r="F10" s="257">
        <v>64</v>
      </c>
      <c r="G10" s="82">
        <v>1523.5</v>
      </c>
      <c r="H10" s="82">
        <v>823.5</v>
      </c>
      <c r="I10" s="82">
        <f>H10/14</f>
        <v>58.821428571428569</v>
      </c>
      <c r="J10" s="11"/>
      <c r="K10" s="10"/>
      <c r="L10" s="11"/>
      <c r="M10" s="10"/>
    </row>
    <row r="11" spans="4:13" ht="24" customHeight="1" thickBot="1" x14ac:dyDescent="0.35">
      <c r="E11" s="45" t="s">
        <v>197</v>
      </c>
      <c r="F11" s="258"/>
      <c r="G11" s="82"/>
      <c r="H11" s="82"/>
      <c r="I11" s="82"/>
      <c r="J11" s="82"/>
      <c r="K11" s="10"/>
      <c r="L11" s="11"/>
      <c r="M11" s="10"/>
    </row>
    <row r="12" spans="4:13" ht="25.5" customHeight="1" thickBot="1" x14ac:dyDescent="0.35">
      <c r="E12" s="45" t="s">
        <v>7</v>
      </c>
      <c r="F12" s="257">
        <v>12</v>
      </c>
      <c r="G12" s="83">
        <v>205.3</v>
      </c>
      <c r="H12" s="83">
        <v>9.94</v>
      </c>
      <c r="I12" s="83">
        <v>3</v>
      </c>
      <c r="J12" s="11"/>
      <c r="K12" s="10"/>
      <c r="L12" s="11"/>
      <c r="M12" s="10"/>
    </row>
    <row r="13" spans="4:13" ht="24.75" customHeight="1" thickBot="1" x14ac:dyDescent="0.35">
      <c r="E13" s="45" t="s">
        <v>205</v>
      </c>
      <c r="F13" s="258"/>
      <c r="G13" s="94">
        <v>124.574</v>
      </c>
      <c r="H13" s="94">
        <v>99.573999999999998</v>
      </c>
      <c r="I13" s="94">
        <v>31</v>
      </c>
      <c r="J13" s="10" t="s">
        <v>221</v>
      </c>
      <c r="K13" s="10"/>
      <c r="L13" s="10"/>
      <c r="M13" s="10"/>
    </row>
    <row r="14" spans="4:13" ht="26.25" customHeight="1" thickBot="1" x14ac:dyDescent="0.35">
      <c r="E14" s="45" t="s">
        <v>8</v>
      </c>
      <c r="F14" s="84">
        <v>7.6</v>
      </c>
      <c r="G14" s="83">
        <v>64</v>
      </c>
      <c r="H14" s="83">
        <v>46</v>
      </c>
      <c r="I14" s="83">
        <v>23</v>
      </c>
      <c r="J14" s="11"/>
      <c r="K14" s="10"/>
      <c r="L14" s="11"/>
      <c r="M14" s="10"/>
    </row>
    <row r="15" spans="4:13" ht="24" customHeight="1" thickBot="1" x14ac:dyDescent="0.35">
      <c r="E15" s="45" t="s">
        <v>10</v>
      </c>
      <c r="F15" s="85">
        <v>10.199999999999999</v>
      </c>
      <c r="G15" s="94">
        <v>75.867000000000004</v>
      </c>
      <c r="H15" s="94">
        <v>50.210999999999999</v>
      </c>
      <c r="I15" s="94">
        <v>20</v>
      </c>
      <c r="J15" s="10"/>
      <c r="K15" s="10"/>
      <c r="L15" s="10"/>
      <c r="M15" s="10"/>
    </row>
    <row r="16" spans="4:13" ht="24" customHeight="1" thickBot="1" x14ac:dyDescent="0.35">
      <c r="E16" s="45" t="s">
        <v>63</v>
      </c>
      <c r="F16" s="262">
        <v>18</v>
      </c>
      <c r="G16" s="83">
        <v>199.77799999999999</v>
      </c>
      <c r="H16" s="83">
        <v>17.218</v>
      </c>
      <c r="I16" s="83">
        <v>4.25</v>
      </c>
      <c r="J16" s="11"/>
      <c r="K16" s="11"/>
      <c r="L16" s="11"/>
      <c r="M16" s="11"/>
    </row>
    <row r="17" spans="5:13" ht="23.25" customHeight="1" thickBot="1" x14ac:dyDescent="0.35">
      <c r="E17" s="45" t="s">
        <v>12</v>
      </c>
      <c r="F17" s="263"/>
      <c r="G17" s="94">
        <v>160.601</v>
      </c>
      <c r="H17" s="94">
        <v>117.206</v>
      </c>
      <c r="I17" s="94">
        <v>28.94</v>
      </c>
      <c r="J17" s="10"/>
      <c r="K17" s="10"/>
      <c r="L17" s="10"/>
      <c r="M17" s="10"/>
    </row>
    <row r="18" spans="5:13" ht="24.75" customHeight="1" thickBot="1" x14ac:dyDescent="0.35">
      <c r="E18" s="119" t="s">
        <v>13</v>
      </c>
      <c r="F18" s="84">
        <v>40</v>
      </c>
      <c r="G18" s="84">
        <v>102.765</v>
      </c>
      <c r="H18" s="84">
        <v>67.765000000000001</v>
      </c>
      <c r="I18" s="84">
        <v>6.5</v>
      </c>
      <c r="J18" s="11"/>
      <c r="K18" s="10"/>
      <c r="L18" s="11"/>
      <c r="M18" s="10"/>
    </row>
    <row r="19" spans="5:13" ht="24.75" customHeight="1" thickBot="1" x14ac:dyDescent="0.35">
      <c r="E19" s="119" t="s">
        <v>15</v>
      </c>
      <c r="F19" s="82">
        <v>15</v>
      </c>
      <c r="G19" s="94">
        <v>53</v>
      </c>
      <c r="H19" s="94">
        <v>93</v>
      </c>
      <c r="I19" s="94">
        <v>19</v>
      </c>
      <c r="J19" s="10"/>
      <c r="K19" s="10"/>
      <c r="L19" s="10"/>
      <c r="M19" s="10"/>
    </row>
    <row r="20" spans="5:13" ht="25.5" customHeight="1" thickBot="1" x14ac:dyDescent="0.35">
      <c r="E20" s="45" t="s">
        <v>16</v>
      </c>
      <c r="F20" s="83">
        <v>6</v>
      </c>
      <c r="G20" s="83">
        <v>24.558</v>
      </c>
      <c r="H20" s="83">
        <v>22.558</v>
      </c>
      <c r="I20" s="83">
        <v>11</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8" workbookViewId="0">
      <selection activeCell="D6" sqref="D6:N21"/>
    </sheetView>
  </sheetViews>
  <sheetFormatPr baseColWidth="10" defaultRowHeight="15" x14ac:dyDescent="0.25"/>
  <cols>
    <col min="5" max="5" width="15.85546875" customWidth="1"/>
    <col min="6" max="6" width="14.140625" customWidth="1"/>
    <col min="7" max="7" width="13.42578125" customWidth="1"/>
    <col min="8" max="8" width="13.5703125" customWidth="1"/>
    <col min="9" max="9" width="14.140625" customWidth="1"/>
  </cols>
  <sheetData>
    <row r="1" spans="4:13" ht="23.25" x14ac:dyDescent="0.35">
      <c r="G1" s="268">
        <v>43200</v>
      </c>
      <c r="H1" s="268"/>
      <c r="I1" s="268"/>
      <c r="J1" s="268"/>
    </row>
    <row r="4" spans="4:13" ht="23.25" x14ac:dyDescent="0.35">
      <c r="G4" s="253" t="s">
        <v>350</v>
      </c>
      <c r="H4" s="253"/>
      <c r="I4" s="253"/>
    </row>
    <row r="6" spans="4:13" ht="15.75" thickBot="1" x14ac:dyDescent="0.3"/>
    <row r="7" spans="4:13" ht="94.5" thickBot="1" x14ac:dyDescent="0.3">
      <c r="D7" s="14"/>
      <c r="E7" s="16" t="s">
        <v>0</v>
      </c>
      <c r="F7" s="2" t="s">
        <v>1</v>
      </c>
      <c r="G7" s="2" t="s">
        <v>66</v>
      </c>
      <c r="H7" s="2" t="s">
        <v>64</v>
      </c>
      <c r="I7" s="31" t="s">
        <v>65</v>
      </c>
      <c r="J7" s="261" t="s">
        <v>174</v>
      </c>
      <c r="K7" s="261"/>
      <c r="L7" s="117" t="s">
        <v>175</v>
      </c>
      <c r="M7" s="117" t="s">
        <v>179</v>
      </c>
    </row>
    <row r="8" spans="4:13" ht="38.25" thickTop="1" x14ac:dyDescent="0.3">
      <c r="E8" s="28"/>
      <c r="F8" s="29"/>
      <c r="G8" s="29"/>
      <c r="H8" s="67"/>
      <c r="I8" s="68"/>
      <c r="J8" s="117" t="s">
        <v>177</v>
      </c>
      <c r="K8" s="117" t="s">
        <v>178</v>
      </c>
      <c r="L8" s="117"/>
      <c r="M8" s="34"/>
    </row>
    <row r="9" spans="4:13" ht="25.5" customHeight="1" thickBot="1" x14ac:dyDescent="0.35">
      <c r="E9" s="118" t="s">
        <v>5</v>
      </c>
      <c r="F9" s="82">
        <v>85</v>
      </c>
      <c r="G9" s="82">
        <v>1140</v>
      </c>
      <c r="H9" s="82">
        <v>390</v>
      </c>
      <c r="I9" s="82">
        <v>21</v>
      </c>
      <c r="J9" s="10"/>
      <c r="K9" s="10"/>
      <c r="L9" s="10"/>
      <c r="M9" s="10"/>
    </row>
    <row r="10" spans="4:13" ht="24.75" customHeight="1" thickBot="1" x14ac:dyDescent="0.35">
      <c r="E10" s="45" t="s">
        <v>202</v>
      </c>
      <c r="F10" s="257">
        <v>64</v>
      </c>
      <c r="G10" s="82">
        <v>1923.8150000000001</v>
      </c>
      <c r="H10" s="82">
        <v>1223.8150000000001</v>
      </c>
      <c r="I10" s="82">
        <v>87</v>
      </c>
      <c r="J10" s="11"/>
      <c r="K10" s="10"/>
      <c r="L10" s="11"/>
      <c r="M10" s="10"/>
    </row>
    <row r="11" spans="4:13" ht="26.25" customHeight="1" thickBot="1" x14ac:dyDescent="0.35">
      <c r="E11" s="45" t="s">
        <v>197</v>
      </c>
      <c r="F11" s="258"/>
      <c r="G11" s="82"/>
      <c r="H11" s="82"/>
      <c r="I11" s="82"/>
      <c r="J11" s="82"/>
      <c r="K11" s="10"/>
      <c r="L11" s="11"/>
      <c r="M11" s="10"/>
    </row>
    <row r="12" spans="4:13" ht="23.25" customHeight="1" thickBot="1" x14ac:dyDescent="0.35">
      <c r="E12" s="45" t="s">
        <v>7</v>
      </c>
      <c r="F12" s="257">
        <v>12</v>
      </c>
      <c r="G12" s="83">
        <v>258</v>
      </c>
      <c r="H12" s="83">
        <v>63</v>
      </c>
      <c r="I12" s="83">
        <v>20</v>
      </c>
      <c r="J12" s="11"/>
      <c r="K12" s="10"/>
      <c r="L12" s="11"/>
      <c r="M12" s="10"/>
    </row>
    <row r="13" spans="4:13" ht="23.25" customHeight="1" thickBot="1" x14ac:dyDescent="0.35">
      <c r="E13" s="45" t="s">
        <v>205</v>
      </c>
      <c r="F13" s="258"/>
      <c r="G13" s="94">
        <v>124.574</v>
      </c>
      <c r="H13" s="94">
        <v>99.573999999999998</v>
      </c>
      <c r="I13" s="94">
        <v>31</v>
      </c>
      <c r="J13" s="10" t="s">
        <v>221</v>
      </c>
      <c r="K13" s="10"/>
      <c r="L13" s="10"/>
      <c r="M13" s="10"/>
    </row>
    <row r="14" spans="4:13" ht="22.5" customHeight="1" thickBot="1" x14ac:dyDescent="0.35">
      <c r="E14" s="45" t="s">
        <v>8</v>
      </c>
      <c r="F14" s="84">
        <v>7.6</v>
      </c>
      <c r="G14" s="83">
        <v>49.133000000000003</v>
      </c>
      <c r="H14" s="83">
        <v>49.133000000000003</v>
      </c>
      <c r="I14" s="83">
        <v>20</v>
      </c>
      <c r="J14" s="11"/>
      <c r="K14" s="10"/>
      <c r="L14" s="11"/>
      <c r="M14" s="10"/>
    </row>
    <row r="15" spans="4:13" ht="26.25" customHeight="1" thickBot="1" x14ac:dyDescent="0.35">
      <c r="E15" s="45" t="s">
        <v>10</v>
      </c>
      <c r="F15" s="85">
        <v>10.199999999999999</v>
      </c>
      <c r="G15" s="94">
        <v>68.031999999999996</v>
      </c>
      <c r="H15" s="94">
        <v>43.375999999999998</v>
      </c>
      <c r="I15" s="94">
        <v>18.07</v>
      </c>
      <c r="J15" s="10"/>
      <c r="K15" s="10"/>
      <c r="L15" s="10"/>
      <c r="M15" s="10"/>
    </row>
    <row r="16" spans="4:13" ht="27.75" customHeight="1" thickBot="1" x14ac:dyDescent="0.35">
      <c r="E16" s="45" t="s">
        <v>63</v>
      </c>
      <c r="F16" s="262">
        <v>18</v>
      </c>
      <c r="G16" s="83">
        <v>186.63800000000001</v>
      </c>
      <c r="H16" s="83">
        <v>4.0679999999999996</v>
      </c>
      <c r="I16" s="83">
        <v>0.5</v>
      </c>
      <c r="J16" s="11"/>
      <c r="K16" s="11"/>
      <c r="L16" s="11"/>
      <c r="M16" s="11"/>
    </row>
    <row r="17" spans="5:13" ht="24.75" customHeight="1" thickBot="1" x14ac:dyDescent="0.35">
      <c r="E17" s="45" t="s">
        <v>12</v>
      </c>
      <c r="F17" s="263"/>
      <c r="G17" s="94">
        <v>160.601</v>
      </c>
      <c r="H17" s="94">
        <v>117.206</v>
      </c>
      <c r="I17" s="94">
        <v>28.94</v>
      </c>
      <c r="J17" s="10"/>
      <c r="K17" s="10"/>
      <c r="L17" s="10"/>
      <c r="M17" s="10"/>
    </row>
    <row r="18" spans="5:13" ht="19.5" thickBot="1" x14ac:dyDescent="0.35">
      <c r="E18" s="119" t="s">
        <v>13</v>
      </c>
      <c r="F18" s="84">
        <v>40</v>
      </c>
      <c r="G18" s="84">
        <v>102.765</v>
      </c>
      <c r="H18" s="84">
        <v>67.765000000000001</v>
      </c>
      <c r="I18" s="84">
        <v>6.5</v>
      </c>
      <c r="J18" s="11"/>
      <c r="K18" s="10"/>
      <c r="L18" s="11"/>
      <c r="M18" s="10"/>
    </row>
    <row r="19" spans="5:13" ht="22.5" customHeight="1" thickBot="1" x14ac:dyDescent="0.35">
      <c r="E19" s="119" t="s">
        <v>15</v>
      </c>
      <c r="F19" s="82">
        <v>15</v>
      </c>
      <c r="G19" s="94">
        <v>160</v>
      </c>
      <c r="H19" s="94">
        <v>100</v>
      </c>
      <c r="I19" s="94">
        <v>21</v>
      </c>
      <c r="J19" s="10"/>
      <c r="K19" s="10"/>
      <c r="L19" s="10"/>
      <c r="M19" s="10"/>
    </row>
    <row r="20" spans="5:13" ht="24.75" customHeight="1" thickBot="1" x14ac:dyDescent="0.35">
      <c r="E20" s="45" t="s">
        <v>16</v>
      </c>
      <c r="F20" s="83">
        <v>6</v>
      </c>
      <c r="G20" s="83">
        <v>33</v>
      </c>
      <c r="H20" s="83">
        <v>31</v>
      </c>
      <c r="I20" s="83">
        <v>15</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0"/>
  <sheetViews>
    <sheetView topLeftCell="A8" workbookViewId="0">
      <selection activeCell="D6" sqref="D6:N21"/>
    </sheetView>
  </sheetViews>
  <sheetFormatPr baseColWidth="10" defaultRowHeight="15" x14ac:dyDescent="0.25"/>
  <cols>
    <col min="5" max="5" width="17.140625" customWidth="1"/>
    <col min="6" max="6" width="13.7109375" customWidth="1"/>
    <col min="7" max="7" width="13.42578125" customWidth="1"/>
    <col min="8" max="8" width="13.5703125" customWidth="1"/>
    <col min="9" max="9" width="14.28515625" customWidth="1"/>
  </cols>
  <sheetData>
    <row r="1" spans="4:13" ht="23.25" x14ac:dyDescent="0.35">
      <c r="G1" s="268">
        <v>43201</v>
      </c>
      <c r="H1" s="268"/>
      <c r="I1" s="268"/>
      <c r="J1" s="268"/>
    </row>
    <row r="4" spans="4:13" ht="23.25" x14ac:dyDescent="0.35">
      <c r="G4" s="253" t="s">
        <v>350</v>
      </c>
      <c r="H4" s="253"/>
      <c r="I4" s="253"/>
    </row>
    <row r="6" spans="4:13" ht="15.75" thickBot="1" x14ac:dyDescent="0.3"/>
    <row r="7" spans="4:13" ht="94.5" thickBot="1" x14ac:dyDescent="0.3">
      <c r="D7" s="14"/>
      <c r="E7" s="16" t="s">
        <v>0</v>
      </c>
      <c r="F7" s="2" t="s">
        <v>1</v>
      </c>
      <c r="G7" s="2" t="s">
        <v>66</v>
      </c>
      <c r="H7" s="2" t="s">
        <v>64</v>
      </c>
      <c r="I7" s="31" t="s">
        <v>65</v>
      </c>
      <c r="J7" s="261" t="s">
        <v>174</v>
      </c>
      <c r="K7" s="261"/>
      <c r="L7" s="117" t="s">
        <v>175</v>
      </c>
      <c r="M7" s="117" t="s">
        <v>179</v>
      </c>
    </row>
    <row r="8" spans="4:13" ht="38.25" thickTop="1" x14ac:dyDescent="0.3">
      <c r="E8" s="28"/>
      <c r="F8" s="29"/>
      <c r="G8" s="29"/>
      <c r="H8" s="67"/>
      <c r="I8" s="68"/>
      <c r="J8" s="117" t="s">
        <v>177</v>
      </c>
      <c r="K8" s="117" t="s">
        <v>178</v>
      </c>
      <c r="L8" s="117"/>
      <c r="M8" s="34"/>
    </row>
    <row r="9" spans="4:13" ht="23.25" customHeight="1" thickBot="1" x14ac:dyDescent="0.35">
      <c r="E9" s="118" t="s">
        <v>5</v>
      </c>
      <c r="F9" s="82">
        <v>85</v>
      </c>
      <c r="G9" s="82">
        <v>1500</v>
      </c>
      <c r="H9" s="82">
        <v>250</v>
      </c>
      <c r="I9" s="82">
        <v>16</v>
      </c>
      <c r="J9" s="10"/>
      <c r="K9" s="10"/>
      <c r="L9" s="10"/>
      <c r="M9" s="10"/>
    </row>
    <row r="10" spans="4:13" ht="24" customHeight="1" thickBot="1" x14ac:dyDescent="0.35">
      <c r="E10" s="45" t="s">
        <v>202</v>
      </c>
      <c r="F10" s="257">
        <v>64</v>
      </c>
      <c r="G10" s="82">
        <v>1830.2739999999999</v>
      </c>
      <c r="H10" s="82">
        <v>1130.2739999999999</v>
      </c>
      <c r="I10" s="82">
        <v>80</v>
      </c>
      <c r="J10" s="11"/>
      <c r="K10" s="10"/>
      <c r="L10" s="11"/>
      <c r="M10" s="10"/>
    </row>
    <row r="11" spans="4:13" ht="22.5" customHeight="1" thickBot="1" x14ac:dyDescent="0.35">
      <c r="E11" s="45" t="s">
        <v>197</v>
      </c>
      <c r="F11" s="258"/>
      <c r="G11" s="82"/>
      <c r="H11" s="82"/>
      <c r="I11" s="82"/>
      <c r="J11" s="82"/>
      <c r="K11" s="10"/>
      <c r="L11" s="11"/>
      <c r="M11" s="10"/>
    </row>
    <row r="12" spans="4:13" ht="22.5" customHeight="1" thickBot="1" x14ac:dyDescent="0.35">
      <c r="E12" s="45" t="s">
        <v>7</v>
      </c>
      <c r="F12" s="257">
        <v>12</v>
      </c>
      <c r="G12" s="83">
        <v>219.124</v>
      </c>
      <c r="H12" s="83">
        <v>24.088000000000001</v>
      </c>
      <c r="I12" s="83">
        <v>7</v>
      </c>
      <c r="J12" s="11"/>
      <c r="K12" s="10"/>
      <c r="L12" s="11"/>
      <c r="M12" s="10"/>
    </row>
    <row r="13" spans="4:13" ht="23.25" customHeight="1" thickBot="1" x14ac:dyDescent="0.35">
      <c r="E13" s="45" t="s">
        <v>205</v>
      </c>
      <c r="F13" s="258"/>
      <c r="G13" s="94">
        <v>124.574</v>
      </c>
      <c r="H13" s="94">
        <v>99.573999999999998</v>
      </c>
      <c r="I13" s="94">
        <v>31</v>
      </c>
      <c r="J13" s="10" t="s">
        <v>221</v>
      </c>
      <c r="K13" s="10"/>
      <c r="L13" s="10"/>
      <c r="M13" s="10"/>
    </row>
    <row r="14" spans="4:13" ht="21.75" customHeight="1" thickBot="1" x14ac:dyDescent="0.35">
      <c r="E14" s="45" t="s">
        <v>8</v>
      </c>
      <c r="F14" s="84">
        <v>7.6</v>
      </c>
      <c r="G14" s="83">
        <v>44.762999999999998</v>
      </c>
      <c r="H14" s="83">
        <v>44.762999999999998</v>
      </c>
      <c r="I14" s="83">
        <v>18</v>
      </c>
      <c r="J14" s="11"/>
      <c r="K14" s="10"/>
      <c r="L14" s="11"/>
      <c r="M14" s="10"/>
    </row>
    <row r="15" spans="4:13" ht="19.5" customHeight="1" thickBot="1" x14ac:dyDescent="0.35">
      <c r="E15" s="45" t="s">
        <v>10</v>
      </c>
      <c r="F15" s="85">
        <v>10.199999999999999</v>
      </c>
      <c r="G15" s="94">
        <v>80.891999999999996</v>
      </c>
      <c r="H15" s="94">
        <v>56.235999999999997</v>
      </c>
      <c r="I15" s="94">
        <v>23</v>
      </c>
      <c r="J15" s="10"/>
      <c r="K15" s="10"/>
      <c r="L15" s="10"/>
      <c r="M15" s="10"/>
    </row>
    <row r="16" spans="4:13" ht="22.5" customHeight="1" thickBot="1" x14ac:dyDescent="0.35">
      <c r="E16" s="45" t="s">
        <v>63</v>
      </c>
      <c r="F16" s="262">
        <v>18</v>
      </c>
      <c r="G16" s="83">
        <v>183.87799999999999</v>
      </c>
      <c r="H16" s="83">
        <v>1.3180000000000001</v>
      </c>
      <c r="I16" s="83">
        <v>0.33</v>
      </c>
      <c r="J16" s="11"/>
      <c r="K16" s="11"/>
      <c r="L16" s="11"/>
      <c r="M16" s="11"/>
    </row>
    <row r="17" spans="5:13" ht="24" customHeight="1" thickBot="1" x14ac:dyDescent="0.35">
      <c r="E17" s="45" t="s">
        <v>12</v>
      </c>
      <c r="F17" s="263"/>
      <c r="G17" s="94">
        <v>149.75200000000001</v>
      </c>
      <c r="H17" s="94">
        <v>106.358</v>
      </c>
      <c r="I17" s="94">
        <v>26.26</v>
      </c>
      <c r="J17" s="10"/>
      <c r="K17" s="10"/>
      <c r="L17" s="10"/>
      <c r="M17" s="10"/>
    </row>
    <row r="18" spans="5:13" ht="19.5" thickBot="1" x14ac:dyDescent="0.35">
      <c r="E18" s="119" t="s">
        <v>13</v>
      </c>
      <c r="F18" s="84">
        <v>40</v>
      </c>
      <c r="G18" s="84">
        <v>99.171000000000006</v>
      </c>
      <c r="H18" s="84">
        <v>74.171000000000006</v>
      </c>
      <c r="I18" s="84">
        <v>6</v>
      </c>
      <c r="J18" s="11"/>
      <c r="K18" s="10"/>
      <c r="L18" s="11"/>
      <c r="M18" s="10"/>
    </row>
    <row r="19" spans="5:13" ht="21.75" customHeight="1" thickBot="1" x14ac:dyDescent="0.35">
      <c r="E19" s="119" t="s">
        <v>15</v>
      </c>
      <c r="F19" s="82">
        <v>15</v>
      </c>
      <c r="G19" s="94">
        <v>159</v>
      </c>
      <c r="H19" s="94">
        <v>99</v>
      </c>
      <c r="I19" s="94">
        <v>20</v>
      </c>
      <c r="J19" s="10"/>
      <c r="K19" s="10"/>
      <c r="L19" s="10"/>
      <c r="M19" s="10"/>
    </row>
    <row r="20" spans="5:13" ht="21" customHeight="1" thickBot="1" x14ac:dyDescent="0.35">
      <c r="E20" s="120" t="s">
        <v>16</v>
      </c>
      <c r="F20" s="83">
        <v>6</v>
      </c>
      <c r="G20" s="83">
        <v>33</v>
      </c>
      <c r="H20" s="83">
        <v>31</v>
      </c>
      <c r="I20" s="83">
        <v>15</v>
      </c>
      <c r="J20" s="11"/>
      <c r="K20" s="10"/>
      <c r="L20" s="11"/>
      <c r="M20" s="10"/>
    </row>
  </sheetData>
  <mergeCells count="6">
    <mergeCell ref="F16:F17"/>
    <mergeCell ref="G1:J1"/>
    <mergeCell ref="G4:I4"/>
    <mergeCell ref="J7:K7"/>
    <mergeCell ref="F10:F11"/>
    <mergeCell ref="F12:F13"/>
  </mergeCell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N20"/>
  <sheetViews>
    <sheetView topLeftCell="A7" workbookViewId="0">
      <selection activeCell="P9" sqref="P9"/>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43202</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7.75" customHeight="1" thickBot="1" x14ac:dyDescent="0.35">
      <c r="F9" s="118" t="s">
        <v>5</v>
      </c>
      <c r="G9" s="82">
        <v>85</v>
      </c>
      <c r="H9" s="82">
        <v>1000</v>
      </c>
      <c r="I9" s="82">
        <v>250</v>
      </c>
      <c r="J9" s="82">
        <v>13</v>
      </c>
      <c r="K9" s="10"/>
      <c r="L9" s="10"/>
      <c r="M9" s="10"/>
      <c r="N9" s="10"/>
    </row>
    <row r="10" spans="5:14" ht="20.25" customHeight="1" thickBot="1" x14ac:dyDescent="0.35">
      <c r="F10" s="45" t="s">
        <v>202</v>
      </c>
      <c r="G10" s="257">
        <v>64</v>
      </c>
      <c r="H10" s="82">
        <v>1675</v>
      </c>
      <c r="I10" s="82">
        <v>975</v>
      </c>
      <c r="J10" s="82">
        <v>57</v>
      </c>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249.38</v>
      </c>
      <c r="I12" s="83">
        <v>54.34</v>
      </c>
      <c r="J12" s="83">
        <v>17</v>
      </c>
      <c r="K12" s="11"/>
      <c r="L12" s="10"/>
      <c r="M12" s="11"/>
      <c r="N12" s="10"/>
    </row>
    <row r="13" spans="5:14" ht="19.5" customHeight="1" thickBot="1" x14ac:dyDescent="0.35">
      <c r="F13" s="45" t="s">
        <v>205</v>
      </c>
      <c r="G13" s="258"/>
      <c r="H13" s="94">
        <v>124.574</v>
      </c>
      <c r="I13" s="94">
        <v>99.573999999999998</v>
      </c>
      <c r="J13" s="94">
        <v>31</v>
      </c>
      <c r="K13" s="10" t="s">
        <v>221</v>
      </c>
      <c r="L13" s="10"/>
      <c r="M13" s="10"/>
      <c r="N13" s="10"/>
    </row>
    <row r="14" spans="5:14" ht="21.75" customHeight="1" thickBot="1" x14ac:dyDescent="0.35">
      <c r="F14" s="45" t="s">
        <v>8</v>
      </c>
      <c r="G14" s="84">
        <v>7.6</v>
      </c>
      <c r="H14" s="83">
        <v>70</v>
      </c>
      <c r="I14" s="83">
        <v>52</v>
      </c>
      <c r="J14" s="83">
        <v>27</v>
      </c>
      <c r="K14" s="11"/>
      <c r="L14" s="10"/>
      <c r="M14" s="11"/>
      <c r="N14" s="10"/>
    </row>
    <row r="15" spans="5:14" ht="22.5" customHeight="1" thickBot="1" x14ac:dyDescent="0.35">
      <c r="F15" s="45" t="s">
        <v>10</v>
      </c>
      <c r="G15" s="85">
        <v>10.199999999999999</v>
      </c>
      <c r="H15" s="94">
        <v>73.736999999999995</v>
      </c>
      <c r="I15" s="94">
        <v>49.79</v>
      </c>
      <c r="J15" s="94">
        <v>20</v>
      </c>
      <c r="K15" s="10"/>
      <c r="L15" s="10"/>
      <c r="M15" s="10"/>
      <c r="N15" s="10"/>
    </row>
    <row r="16" spans="5:14" ht="21.75" customHeight="1" thickBot="1" x14ac:dyDescent="0.35">
      <c r="F16" s="45" t="s">
        <v>63</v>
      </c>
      <c r="G16" s="262">
        <v>18</v>
      </c>
      <c r="H16" s="83">
        <v>183.87799999999999</v>
      </c>
      <c r="I16" s="83">
        <v>1.3180000000000001</v>
      </c>
      <c r="J16" s="83">
        <v>0.33</v>
      </c>
      <c r="K16" s="11"/>
      <c r="L16" s="11"/>
      <c r="M16" s="11"/>
      <c r="N16" s="11"/>
    </row>
    <row r="17" spans="6:14" ht="23.25" customHeight="1" thickBot="1" x14ac:dyDescent="0.35">
      <c r="F17" s="45" t="s">
        <v>12</v>
      </c>
      <c r="G17" s="263"/>
      <c r="H17" s="94">
        <v>134.88999999999999</v>
      </c>
      <c r="I17" s="94">
        <v>91.495000000000005</v>
      </c>
      <c r="J17" s="94">
        <v>22.5</v>
      </c>
      <c r="K17" s="10"/>
      <c r="L17" s="10"/>
      <c r="M17" s="10"/>
      <c r="N17" s="10"/>
    </row>
    <row r="18" spans="6:14" ht="19.5" thickBot="1" x14ac:dyDescent="0.35">
      <c r="F18" s="119" t="s">
        <v>13</v>
      </c>
      <c r="G18" s="84">
        <v>40</v>
      </c>
      <c r="H18" s="84">
        <v>114.32599999999999</v>
      </c>
      <c r="I18" s="84">
        <v>89.325999999999993</v>
      </c>
      <c r="J18" s="84">
        <v>7.26</v>
      </c>
      <c r="K18" s="11"/>
      <c r="L18" s="10"/>
      <c r="M18" s="11"/>
      <c r="N18" s="10"/>
    </row>
    <row r="19" spans="6:14" ht="21" customHeight="1" thickBot="1" x14ac:dyDescent="0.35">
      <c r="F19" s="119" t="s">
        <v>15</v>
      </c>
      <c r="G19" s="82">
        <v>15</v>
      </c>
      <c r="H19" s="94">
        <v>150</v>
      </c>
      <c r="I19" s="94">
        <v>90</v>
      </c>
      <c r="J19" s="94">
        <v>18</v>
      </c>
      <c r="K19" s="10"/>
      <c r="L19" s="10"/>
      <c r="M19" s="10"/>
      <c r="N19" s="10"/>
    </row>
    <row r="20" spans="6:14" ht="21" customHeight="1" thickBot="1" x14ac:dyDescent="0.35">
      <c r="F20" s="120" t="s">
        <v>16</v>
      </c>
      <c r="G20" s="83">
        <v>6</v>
      </c>
      <c r="H20" s="83">
        <v>33</v>
      </c>
      <c r="I20" s="83">
        <v>31</v>
      </c>
      <c r="J20" s="83">
        <v>15</v>
      </c>
      <c r="K20" s="11"/>
      <c r="L20" s="10"/>
      <c r="M20" s="11"/>
      <c r="N20" s="10"/>
    </row>
  </sheetData>
  <mergeCells count="6">
    <mergeCell ref="G16:G17"/>
    <mergeCell ref="H1:K1"/>
    <mergeCell ref="H4:J4"/>
    <mergeCell ref="K7:L7"/>
    <mergeCell ref="G10:G11"/>
    <mergeCell ref="G12:G13"/>
  </mergeCell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N20"/>
  <sheetViews>
    <sheetView topLeftCell="A7" workbookViewId="0">
      <selection activeCell="D7" sqref="D7"/>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43203</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7.75" customHeight="1" thickBot="1" x14ac:dyDescent="0.35">
      <c r="F9" s="118" t="s">
        <v>5</v>
      </c>
      <c r="G9" s="82">
        <v>85</v>
      </c>
      <c r="H9" s="82">
        <v>1500</v>
      </c>
      <c r="I9" s="82">
        <v>250</v>
      </c>
      <c r="J9" s="82">
        <v>13</v>
      </c>
      <c r="K9" s="10"/>
      <c r="L9" s="10"/>
      <c r="M9" s="10"/>
      <c r="N9" s="10"/>
    </row>
    <row r="10" spans="5:14" ht="20.25" customHeight="1" thickBot="1" x14ac:dyDescent="0.35">
      <c r="F10" s="45" t="s">
        <v>202</v>
      </c>
      <c r="G10" s="257">
        <v>64</v>
      </c>
      <c r="H10" s="82">
        <v>1894.7159999999999</v>
      </c>
      <c r="I10" s="82">
        <v>1194.7170000000001</v>
      </c>
      <c r="J10" s="82">
        <v>70</v>
      </c>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231.34</v>
      </c>
      <c r="I12" s="83">
        <v>36.304000000000002</v>
      </c>
      <c r="J12" s="83">
        <v>11</v>
      </c>
      <c r="K12" s="11"/>
      <c r="L12" s="10"/>
      <c r="M12" s="11"/>
      <c r="N12" s="10"/>
    </row>
    <row r="13" spans="5:14" ht="19.5" customHeight="1" thickBot="1" x14ac:dyDescent="0.35">
      <c r="F13" s="45" t="s">
        <v>205</v>
      </c>
      <c r="G13" s="258"/>
      <c r="H13" s="94">
        <v>116.852</v>
      </c>
      <c r="I13" s="94">
        <v>91.852000000000004</v>
      </c>
      <c r="J13" s="94">
        <v>29</v>
      </c>
      <c r="K13" s="10" t="s">
        <v>221</v>
      </c>
      <c r="L13" s="10"/>
      <c r="M13" s="10"/>
      <c r="N13" s="10"/>
    </row>
    <row r="14" spans="5:14" ht="21.75" customHeight="1" thickBot="1" x14ac:dyDescent="0.35">
      <c r="F14" s="45" t="s">
        <v>8</v>
      </c>
      <c r="G14" s="84">
        <v>7.6</v>
      </c>
      <c r="H14" s="83">
        <v>72.69</v>
      </c>
      <c r="I14" s="83">
        <v>57.69</v>
      </c>
      <c r="J14" s="83">
        <v>30</v>
      </c>
      <c r="K14" s="11"/>
      <c r="L14" s="10"/>
      <c r="M14" s="11"/>
      <c r="N14" s="10"/>
    </row>
    <row r="15" spans="5:14" ht="22.5" customHeight="1" thickBot="1" x14ac:dyDescent="0.35">
      <c r="F15" s="45" t="s">
        <v>10</v>
      </c>
      <c r="G15" s="85">
        <v>10.199999999999999</v>
      </c>
      <c r="H15" s="94">
        <v>66.855000000000004</v>
      </c>
      <c r="I15" s="94">
        <v>42.198999999999998</v>
      </c>
      <c r="J15" s="94">
        <v>17</v>
      </c>
      <c r="K15" s="10"/>
      <c r="L15" s="10"/>
      <c r="M15" s="10"/>
      <c r="N15" s="10"/>
    </row>
    <row r="16" spans="5:14" ht="21.75" customHeight="1" thickBot="1" x14ac:dyDescent="0.35">
      <c r="F16" s="45" t="s">
        <v>63</v>
      </c>
      <c r="G16" s="262">
        <v>18</v>
      </c>
      <c r="H16" s="83">
        <v>258.05500000000001</v>
      </c>
      <c r="I16" s="83">
        <v>70.495000000000005</v>
      </c>
      <c r="J16" s="83">
        <v>17.41</v>
      </c>
      <c r="K16" s="11"/>
      <c r="L16" s="11"/>
      <c r="M16" s="11"/>
      <c r="N16" s="11"/>
    </row>
    <row r="17" spans="6:14" ht="23.25" customHeight="1" thickBot="1" x14ac:dyDescent="0.35">
      <c r="F17" s="45" t="s">
        <v>12</v>
      </c>
      <c r="G17" s="263"/>
      <c r="H17" s="94">
        <v>134.88999999999999</v>
      </c>
      <c r="I17" s="94">
        <v>91.495000000000005</v>
      </c>
      <c r="J17" s="94">
        <v>22.59</v>
      </c>
      <c r="K17" s="10"/>
      <c r="L17" s="10"/>
      <c r="M17" s="10"/>
      <c r="N17" s="10"/>
    </row>
    <row r="18" spans="6:14" ht="19.5" thickBot="1" x14ac:dyDescent="0.35">
      <c r="F18" s="119" t="s">
        <v>13</v>
      </c>
      <c r="G18" s="84">
        <v>40</v>
      </c>
      <c r="H18" s="84">
        <v>108.996</v>
      </c>
      <c r="I18" s="84">
        <v>83.995999999999995</v>
      </c>
      <c r="J18" s="84">
        <v>7</v>
      </c>
      <c r="K18" s="11"/>
      <c r="L18" s="10"/>
      <c r="M18" s="11"/>
      <c r="N18" s="10"/>
    </row>
    <row r="19" spans="6:14" ht="21" customHeight="1" thickBot="1" x14ac:dyDescent="0.35">
      <c r="F19" s="119" t="s">
        <v>15</v>
      </c>
      <c r="G19" s="82">
        <v>15</v>
      </c>
      <c r="H19" s="94">
        <v>163</v>
      </c>
      <c r="I19" s="94">
        <v>103</v>
      </c>
      <c r="J19" s="94">
        <v>21</v>
      </c>
      <c r="K19" s="10"/>
      <c r="L19" s="10"/>
      <c r="M19" s="10"/>
      <c r="N19" s="10"/>
    </row>
    <row r="20" spans="6:14" ht="21" customHeight="1" thickBot="1" x14ac:dyDescent="0.35">
      <c r="F20" s="120" t="s">
        <v>16</v>
      </c>
      <c r="G20" s="83">
        <v>6</v>
      </c>
      <c r="H20" s="83">
        <v>33</v>
      </c>
      <c r="I20" s="83">
        <v>31</v>
      </c>
      <c r="J20" s="83">
        <v>15</v>
      </c>
      <c r="K20" s="11"/>
      <c r="L20" s="10"/>
      <c r="M20" s="11"/>
      <c r="N20" s="10"/>
    </row>
  </sheetData>
  <mergeCells count="6">
    <mergeCell ref="G16:G17"/>
    <mergeCell ref="H1:K1"/>
    <mergeCell ref="H4:J4"/>
    <mergeCell ref="K7:L7"/>
    <mergeCell ref="G10:G11"/>
    <mergeCell ref="G12:G13"/>
  </mergeCells>
  <pageMargins left="0.7" right="0.7" top="0.75" bottom="0.75" header="0.3" footer="0.3"/>
</worksheet>
</file>

<file path=xl/worksheets/sheet2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8" workbookViewId="0">
      <selection activeCell="J12" sqref="J12"/>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43204</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7.75" customHeight="1" thickBot="1" x14ac:dyDescent="0.35">
      <c r="F9" s="118" t="s">
        <v>5</v>
      </c>
      <c r="G9" s="82">
        <v>85</v>
      </c>
      <c r="H9" s="82">
        <v>1480</v>
      </c>
      <c r="I9" s="82">
        <v>230</v>
      </c>
      <c r="J9" s="82">
        <v>12</v>
      </c>
      <c r="K9" s="10"/>
      <c r="L9" s="10"/>
      <c r="M9" s="10"/>
      <c r="N9" s="10"/>
    </row>
    <row r="10" spans="5:14" ht="20.25" customHeight="1" thickBot="1" x14ac:dyDescent="0.35">
      <c r="F10" s="45" t="s">
        <v>202</v>
      </c>
      <c r="G10" s="257">
        <v>64</v>
      </c>
      <c r="H10" s="82">
        <v>1754</v>
      </c>
      <c r="I10" s="82">
        <v>1054</v>
      </c>
      <c r="J10" s="82">
        <v>75</v>
      </c>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221.54499999999999</v>
      </c>
      <c r="I12" s="83">
        <v>26.509</v>
      </c>
      <c r="J12" s="83">
        <v>8</v>
      </c>
      <c r="K12" s="11"/>
      <c r="L12" s="10"/>
      <c r="M12" s="11"/>
      <c r="N12" s="10"/>
    </row>
    <row r="13" spans="5:14" ht="19.5" customHeight="1" thickBot="1" x14ac:dyDescent="0.35">
      <c r="F13" s="45" t="s">
        <v>205</v>
      </c>
      <c r="G13" s="258"/>
      <c r="H13" s="94">
        <v>116.852</v>
      </c>
      <c r="I13" s="94">
        <v>91.852000000000004</v>
      </c>
      <c r="J13" s="94">
        <v>29</v>
      </c>
      <c r="K13" s="10" t="s">
        <v>221</v>
      </c>
      <c r="L13" s="10"/>
      <c r="M13" s="10"/>
      <c r="N13" s="10"/>
    </row>
    <row r="14" spans="5:14" ht="21.75" customHeight="1" thickBot="1" x14ac:dyDescent="0.35">
      <c r="F14" s="45" t="s">
        <v>8</v>
      </c>
      <c r="G14" s="84">
        <v>7.6</v>
      </c>
      <c r="H14" s="83">
        <v>72.69</v>
      </c>
      <c r="I14" s="83">
        <v>50.771999999999998</v>
      </c>
      <c r="J14" s="83">
        <v>27</v>
      </c>
      <c r="K14" s="11"/>
      <c r="L14" s="10"/>
      <c r="M14" s="11"/>
      <c r="N14" s="10"/>
    </row>
    <row r="15" spans="5:14" ht="22.5" customHeight="1" thickBot="1" x14ac:dyDescent="0.35">
      <c r="F15" s="45" t="s">
        <v>10</v>
      </c>
      <c r="G15" s="85">
        <v>10.199999999999999</v>
      </c>
      <c r="H15" s="94">
        <v>60.963999999999999</v>
      </c>
      <c r="I15" s="94">
        <v>36.308</v>
      </c>
      <c r="J15" s="94">
        <v>15</v>
      </c>
      <c r="K15" s="10"/>
      <c r="L15" s="10"/>
      <c r="M15" s="10"/>
      <c r="N15" s="10"/>
    </row>
    <row r="16" spans="5:14" ht="21.75" customHeight="1" thickBot="1" x14ac:dyDescent="0.35">
      <c r="F16" s="45" t="s">
        <v>63</v>
      </c>
      <c r="G16" s="262">
        <v>18</v>
      </c>
      <c r="H16" s="83">
        <v>238.37899999999999</v>
      </c>
      <c r="I16" s="83">
        <v>55.819000000000003</v>
      </c>
      <c r="J16" s="83">
        <v>13.78</v>
      </c>
      <c r="K16" s="11"/>
      <c r="L16" s="11"/>
      <c r="M16" s="11"/>
      <c r="N16" s="11"/>
    </row>
    <row r="17" spans="6:14" ht="23.25" customHeight="1" thickBot="1" x14ac:dyDescent="0.35">
      <c r="F17" s="45" t="s">
        <v>12</v>
      </c>
      <c r="G17" s="263"/>
      <c r="H17" s="94">
        <v>134.88999999999999</v>
      </c>
      <c r="I17" s="94">
        <v>91.495000000000005</v>
      </c>
      <c r="J17" s="94">
        <v>22.59</v>
      </c>
      <c r="K17" s="10"/>
      <c r="L17" s="10"/>
      <c r="M17" s="10"/>
      <c r="N17" s="10"/>
    </row>
    <row r="18" spans="6:14" ht="19.5" thickBot="1" x14ac:dyDescent="0.35">
      <c r="F18" s="119" t="s">
        <v>13</v>
      </c>
      <c r="G18" s="84">
        <v>40</v>
      </c>
      <c r="H18" s="84">
        <v>106.34</v>
      </c>
      <c r="I18" s="84">
        <v>81.34</v>
      </c>
      <c r="J18" s="84">
        <v>6.46</v>
      </c>
      <c r="K18" s="11"/>
      <c r="L18" s="10"/>
      <c r="M18" s="11"/>
      <c r="N18" s="10"/>
    </row>
    <row r="19" spans="6:14" ht="21" customHeight="1" thickBot="1" x14ac:dyDescent="0.35">
      <c r="F19" s="119" t="s">
        <v>15</v>
      </c>
      <c r="G19" s="82">
        <v>15</v>
      </c>
      <c r="H19" s="94">
        <v>158</v>
      </c>
      <c r="I19" s="94">
        <v>98</v>
      </c>
      <c r="J19" s="94">
        <v>20</v>
      </c>
      <c r="K19" s="10"/>
      <c r="L19" s="10"/>
      <c r="M19" s="10"/>
      <c r="N19" s="10"/>
    </row>
    <row r="20" spans="6:14" ht="21" customHeight="1" thickBot="1" x14ac:dyDescent="0.35">
      <c r="F20" s="120" t="s">
        <v>16</v>
      </c>
      <c r="G20" s="83">
        <v>6</v>
      </c>
      <c r="H20" s="83">
        <v>33</v>
      </c>
      <c r="I20" s="83">
        <v>31</v>
      </c>
      <c r="J20" s="83">
        <v>15</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J20" sqref="J20"/>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43205</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7.75" customHeight="1" thickBot="1" x14ac:dyDescent="0.35">
      <c r="F9" s="118" t="s">
        <v>5</v>
      </c>
      <c r="G9" s="82">
        <v>85</v>
      </c>
      <c r="H9" s="82">
        <v>975</v>
      </c>
      <c r="I9" s="82">
        <v>235</v>
      </c>
      <c r="J9" s="82">
        <v>12</v>
      </c>
      <c r="K9" s="10"/>
      <c r="L9" s="10"/>
      <c r="M9" s="10"/>
      <c r="N9" s="10"/>
    </row>
    <row r="10" spans="5:14" ht="20.25" customHeight="1" thickBot="1" x14ac:dyDescent="0.35">
      <c r="F10" s="45" t="s">
        <v>202</v>
      </c>
      <c r="G10" s="257">
        <v>64</v>
      </c>
      <c r="H10" s="82">
        <v>1680</v>
      </c>
      <c r="I10" s="82">
        <v>982</v>
      </c>
      <c r="J10" s="82">
        <v>70</v>
      </c>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195.39699999999999</v>
      </c>
      <c r="I12" s="83">
        <v>8.31</v>
      </c>
      <c r="J12" s="121">
        <v>43191</v>
      </c>
      <c r="K12" s="11"/>
      <c r="L12" s="10"/>
      <c r="M12" s="11"/>
      <c r="N12" s="10"/>
    </row>
    <row r="13" spans="5:14" ht="19.5" customHeight="1" thickBot="1" x14ac:dyDescent="0.35">
      <c r="F13" s="45" t="s">
        <v>205</v>
      </c>
      <c r="G13" s="258"/>
      <c r="H13" s="94">
        <v>116.852</v>
      </c>
      <c r="I13" s="94">
        <v>91.852000000000004</v>
      </c>
      <c r="J13" s="94">
        <v>29</v>
      </c>
      <c r="K13" s="10" t="s">
        <v>221</v>
      </c>
      <c r="L13" s="10"/>
      <c r="M13" s="10"/>
      <c r="N13" s="10"/>
    </row>
    <row r="14" spans="5:14" ht="21.75" customHeight="1" thickBot="1" x14ac:dyDescent="0.35">
      <c r="F14" s="45" t="s">
        <v>8</v>
      </c>
      <c r="G14" s="84">
        <v>7.6</v>
      </c>
      <c r="H14" s="83">
        <v>72.69</v>
      </c>
      <c r="I14" s="83">
        <v>50.771999999999998</v>
      </c>
      <c r="J14" s="83">
        <v>27</v>
      </c>
      <c r="K14" s="11"/>
      <c r="L14" s="10"/>
      <c r="M14" s="11"/>
      <c r="N14" s="10"/>
    </row>
    <row r="15" spans="5:14" ht="22.5" customHeight="1" thickBot="1" x14ac:dyDescent="0.35">
      <c r="F15" s="45" t="s">
        <v>10</v>
      </c>
      <c r="G15" s="85">
        <v>10.199999999999999</v>
      </c>
      <c r="H15" s="94">
        <v>60.472000000000001</v>
      </c>
      <c r="I15" s="94">
        <v>35.816000000000003</v>
      </c>
      <c r="J15" s="94">
        <v>14</v>
      </c>
      <c r="K15" s="10"/>
      <c r="L15" s="10"/>
      <c r="M15" s="10"/>
      <c r="N15" s="10"/>
    </row>
    <row r="16" spans="5:14" ht="21.75" customHeight="1" thickBot="1" x14ac:dyDescent="0.35">
      <c r="F16" s="45" t="s">
        <v>63</v>
      </c>
      <c r="G16" s="262">
        <v>12</v>
      </c>
      <c r="H16" s="83">
        <v>228.696</v>
      </c>
      <c r="I16" s="83">
        <v>46.136000000000003</v>
      </c>
      <c r="J16" s="83">
        <v>17.09</v>
      </c>
      <c r="K16" s="11"/>
      <c r="L16" s="11"/>
      <c r="M16" s="11"/>
      <c r="N16" s="11"/>
    </row>
    <row r="17" spans="6:14" ht="23.25" customHeight="1" thickBot="1" x14ac:dyDescent="0.35">
      <c r="F17" s="45" t="s">
        <v>12</v>
      </c>
      <c r="G17" s="263"/>
      <c r="H17" s="94">
        <v>134.88999999999999</v>
      </c>
      <c r="I17" s="94">
        <v>91.495000000000005</v>
      </c>
      <c r="J17" s="94">
        <v>22.59</v>
      </c>
      <c r="K17" s="10"/>
      <c r="L17" s="10"/>
      <c r="M17" s="10"/>
      <c r="N17" s="10"/>
    </row>
    <row r="18" spans="6:14" ht="19.5" thickBot="1" x14ac:dyDescent="0.35">
      <c r="F18" s="119" t="s">
        <v>13</v>
      </c>
      <c r="G18" s="84">
        <v>40</v>
      </c>
      <c r="H18" s="84">
        <v>106.34</v>
      </c>
      <c r="I18" s="84">
        <v>81.34</v>
      </c>
      <c r="J18" s="84">
        <v>6.46</v>
      </c>
      <c r="K18" s="11"/>
      <c r="L18" s="10"/>
      <c r="M18" s="11"/>
      <c r="N18" s="10"/>
    </row>
    <row r="19" spans="6:14" ht="21" customHeight="1" thickBot="1" x14ac:dyDescent="0.35">
      <c r="F19" s="119" t="s">
        <v>15</v>
      </c>
      <c r="G19" s="82">
        <v>15</v>
      </c>
      <c r="H19" s="94">
        <v>184</v>
      </c>
      <c r="I19" s="94">
        <v>124</v>
      </c>
      <c r="J19" s="94">
        <v>26</v>
      </c>
      <c r="K19" s="10"/>
      <c r="L19" s="10"/>
      <c r="M19" s="10"/>
      <c r="N19" s="10"/>
    </row>
    <row r="20" spans="6:14" ht="21" customHeight="1" thickBot="1" x14ac:dyDescent="0.35">
      <c r="F20" s="120" t="s">
        <v>16</v>
      </c>
      <c r="G20" s="83">
        <v>6</v>
      </c>
      <c r="H20" s="83">
        <v>33</v>
      </c>
      <c r="I20" s="83">
        <v>31</v>
      </c>
      <c r="J20" s="83">
        <v>15</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4" workbookViewId="0">
      <selection activeCell="H17" sqref="H17:J17"/>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43205</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7.75" customHeight="1" thickBot="1" x14ac:dyDescent="0.35">
      <c r="F9" s="118" t="s">
        <v>5</v>
      </c>
      <c r="G9" s="82">
        <v>85</v>
      </c>
      <c r="H9" s="82">
        <v>1475</v>
      </c>
      <c r="I9" s="82">
        <v>225</v>
      </c>
      <c r="J9" s="82">
        <v>12</v>
      </c>
      <c r="K9" s="10"/>
      <c r="L9" s="10"/>
      <c r="M9" s="10"/>
      <c r="N9" s="10"/>
    </row>
    <row r="10" spans="5:14" ht="20.25" customHeight="1" thickBot="1" x14ac:dyDescent="0.35">
      <c r="F10" s="45" t="s">
        <v>202</v>
      </c>
      <c r="G10" s="257">
        <v>64</v>
      </c>
      <c r="H10" s="82">
        <v>1633</v>
      </c>
      <c r="I10" s="82">
        <v>933</v>
      </c>
      <c r="J10" s="82">
        <v>67</v>
      </c>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191.601</v>
      </c>
      <c r="I12" s="83">
        <v>0</v>
      </c>
      <c r="J12" s="121">
        <v>0</v>
      </c>
      <c r="K12" s="11"/>
      <c r="L12" s="10"/>
      <c r="M12" s="11"/>
      <c r="N12" s="10"/>
    </row>
    <row r="13" spans="5:14" ht="19.5" customHeight="1" thickBot="1" x14ac:dyDescent="0.35">
      <c r="F13" s="45" t="s">
        <v>205</v>
      </c>
      <c r="G13" s="258"/>
      <c r="H13" s="94">
        <v>112.551</v>
      </c>
      <c r="I13" s="94">
        <v>87.551000000000002</v>
      </c>
      <c r="J13" s="94">
        <v>28</v>
      </c>
      <c r="K13" s="10" t="s">
        <v>221</v>
      </c>
      <c r="L13" s="10"/>
      <c r="M13" s="10"/>
      <c r="N13" s="10"/>
    </row>
    <row r="14" spans="5:14" ht="21.75" customHeight="1" thickBot="1" x14ac:dyDescent="0.35">
      <c r="F14" s="45" t="s">
        <v>8</v>
      </c>
      <c r="G14" s="84">
        <v>7.6</v>
      </c>
      <c r="H14" s="83">
        <v>55</v>
      </c>
      <c r="I14" s="83">
        <v>36</v>
      </c>
      <c r="J14" s="83">
        <v>19</v>
      </c>
      <c r="K14" s="11"/>
      <c r="L14" s="10"/>
      <c r="M14" s="11"/>
      <c r="N14" s="10"/>
    </row>
    <row r="15" spans="5:14" ht="22.5" customHeight="1" thickBot="1" x14ac:dyDescent="0.35">
      <c r="F15" s="45" t="s">
        <v>10</v>
      </c>
      <c r="G15" s="85">
        <v>10.199999999999999</v>
      </c>
      <c r="H15" s="94">
        <v>54.497999999999998</v>
      </c>
      <c r="I15" s="94">
        <v>29.841999999999999</v>
      </c>
      <c r="J15" s="94">
        <v>12.43</v>
      </c>
      <c r="K15" s="10"/>
      <c r="L15" s="10"/>
      <c r="M15" s="10"/>
      <c r="N15" s="10"/>
    </row>
    <row r="16" spans="5:14" ht="21.75" customHeight="1" thickBot="1" x14ac:dyDescent="0.35">
      <c r="F16" s="45" t="s">
        <v>63</v>
      </c>
      <c r="G16" s="262">
        <v>12</v>
      </c>
      <c r="H16" s="83">
        <v>220</v>
      </c>
      <c r="I16" s="83">
        <v>37</v>
      </c>
      <c r="J16" s="83">
        <v>13</v>
      </c>
      <c r="K16" s="11"/>
      <c r="L16" s="11"/>
      <c r="M16" s="11"/>
      <c r="N16" s="11"/>
    </row>
    <row r="17" spans="6:14" ht="23.25" customHeight="1" thickBot="1" x14ac:dyDescent="0.35">
      <c r="F17" s="45" t="s">
        <v>12</v>
      </c>
      <c r="G17" s="263"/>
      <c r="H17" s="94">
        <v>134.88999999999999</v>
      </c>
      <c r="I17" s="94">
        <v>91.495000000000005</v>
      </c>
      <c r="J17" s="94">
        <v>33.89</v>
      </c>
      <c r="K17" s="10"/>
      <c r="L17" s="10"/>
      <c r="M17" s="10"/>
      <c r="N17" s="10"/>
    </row>
    <row r="18" spans="6:14" ht="19.5" thickBot="1" x14ac:dyDescent="0.35">
      <c r="F18" s="119" t="s">
        <v>13</v>
      </c>
      <c r="G18" s="84">
        <v>40</v>
      </c>
      <c r="H18" s="84">
        <v>106.34</v>
      </c>
      <c r="I18" s="84">
        <v>81.34</v>
      </c>
      <c r="J18" s="84" t="s">
        <v>365</v>
      </c>
      <c r="K18" s="11"/>
      <c r="L18" s="10"/>
      <c r="M18" s="11"/>
      <c r="N18" s="10"/>
    </row>
    <row r="19" spans="6:14" ht="21" customHeight="1" thickBot="1" x14ac:dyDescent="0.35">
      <c r="F19" s="119" t="s">
        <v>15</v>
      </c>
      <c r="G19" s="82">
        <v>15</v>
      </c>
      <c r="H19" s="94">
        <v>180</v>
      </c>
      <c r="I19" s="94">
        <v>120</v>
      </c>
      <c r="J19" s="94">
        <v>24</v>
      </c>
      <c r="K19" s="10"/>
      <c r="L19" s="10"/>
      <c r="M19" s="10"/>
      <c r="N19" s="10"/>
    </row>
    <row r="20" spans="6:14" ht="21" customHeight="1" thickBot="1" x14ac:dyDescent="0.35">
      <c r="F20" s="120" t="s">
        <v>16</v>
      </c>
      <c r="G20" s="83">
        <v>6</v>
      </c>
      <c r="H20" s="83"/>
      <c r="I20" s="83"/>
      <c r="J20" s="83"/>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6" workbookViewId="0">
      <selection activeCell="I15" sqref="I15"/>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43207</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7.75" customHeight="1" thickBot="1" x14ac:dyDescent="0.35">
      <c r="F9" s="118" t="s">
        <v>5</v>
      </c>
      <c r="G9" s="82">
        <v>85</v>
      </c>
      <c r="H9" s="82">
        <v>1375</v>
      </c>
      <c r="I9" s="82">
        <v>125</v>
      </c>
      <c r="J9" s="82">
        <v>6</v>
      </c>
      <c r="K9" s="10">
        <f>+J9*G9</f>
        <v>510</v>
      </c>
      <c r="L9" s="10"/>
      <c r="M9" s="10"/>
      <c r="N9" s="10"/>
    </row>
    <row r="10" spans="5:14" ht="20.25" customHeight="1" thickBot="1" x14ac:dyDescent="0.35">
      <c r="F10" s="45" t="s">
        <v>202</v>
      </c>
      <c r="G10" s="257">
        <v>64</v>
      </c>
      <c r="H10" s="82">
        <v>1882.616</v>
      </c>
      <c r="I10" s="82">
        <v>1182</v>
      </c>
      <c r="J10" s="82">
        <v>69</v>
      </c>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248.334</v>
      </c>
      <c r="I12" s="83">
        <v>53.298000000000002</v>
      </c>
      <c r="J12" s="121" t="s">
        <v>367</v>
      </c>
      <c r="K12" s="11"/>
      <c r="L12" s="10"/>
      <c r="M12" s="11"/>
      <c r="N12" s="10"/>
    </row>
    <row r="13" spans="5:14" ht="19.5" customHeight="1" thickBot="1" x14ac:dyDescent="0.35">
      <c r="F13" s="45" t="s">
        <v>205</v>
      </c>
      <c r="G13" s="258"/>
      <c r="H13" s="94">
        <v>107.889</v>
      </c>
      <c r="I13" s="94">
        <v>82.888999999999996</v>
      </c>
      <c r="J13" s="94" t="s">
        <v>366</v>
      </c>
      <c r="K13" s="10" t="s">
        <v>221</v>
      </c>
      <c r="L13" s="10"/>
      <c r="M13" s="10"/>
      <c r="N13" s="10"/>
    </row>
    <row r="14" spans="5:14" ht="21.75" customHeight="1" thickBot="1" x14ac:dyDescent="0.35">
      <c r="F14" s="45" t="s">
        <v>8</v>
      </c>
      <c r="G14" s="84">
        <v>7.6</v>
      </c>
      <c r="H14" s="83">
        <v>55</v>
      </c>
      <c r="I14" s="83">
        <v>33</v>
      </c>
      <c r="J14" s="83">
        <v>18</v>
      </c>
      <c r="K14" s="11"/>
      <c r="L14" s="10"/>
      <c r="M14" s="11"/>
      <c r="N14" s="10"/>
    </row>
    <row r="15" spans="5:14" ht="22.5" customHeight="1" thickBot="1" x14ac:dyDescent="0.35">
      <c r="F15" s="45" t="s">
        <v>10</v>
      </c>
      <c r="G15" s="85">
        <v>10.199999999999999</v>
      </c>
      <c r="H15" s="94">
        <v>51.139000000000003</v>
      </c>
      <c r="I15" s="94">
        <v>26.483000000000001</v>
      </c>
      <c r="J15" s="94">
        <v>11</v>
      </c>
      <c r="K15" s="10"/>
      <c r="L15" s="10"/>
      <c r="M15" s="10"/>
      <c r="N15" s="10"/>
    </row>
    <row r="16" spans="5:14" ht="21.75" customHeight="1" thickBot="1" x14ac:dyDescent="0.35">
      <c r="F16" s="45" t="s">
        <v>63</v>
      </c>
      <c r="G16" s="262">
        <v>12</v>
      </c>
      <c r="H16" s="83">
        <v>211.25</v>
      </c>
      <c r="I16" s="83">
        <v>28.69</v>
      </c>
      <c r="J16" s="83">
        <v>10.63</v>
      </c>
      <c r="K16" s="11"/>
      <c r="L16" s="11"/>
      <c r="M16" s="11"/>
      <c r="N16" s="11"/>
    </row>
    <row r="17" spans="6:14" ht="23.25" customHeight="1" thickBot="1" x14ac:dyDescent="0.35">
      <c r="F17" s="45" t="s">
        <v>12</v>
      </c>
      <c r="G17" s="263"/>
      <c r="H17" s="94">
        <v>134.88999999999999</v>
      </c>
      <c r="I17" s="94">
        <v>91.495000000000005</v>
      </c>
      <c r="J17" s="94">
        <v>33.89</v>
      </c>
      <c r="K17" s="10"/>
      <c r="L17" s="10"/>
      <c r="M17" s="10"/>
      <c r="N17" s="10"/>
    </row>
    <row r="18" spans="6:14" ht="19.5" thickBot="1" x14ac:dyDescent="0.35">
      <c r="F18" s="119" t="s">
        <v>13</v>
      </c>
      <c r="G18" s="84">
        <v>40</v>
      </c>
      <c r="H18" s="84">
        <v>104.2</v>
      </c>
      <c r="I18" s="84">
        <v>79.2</v>
      </c>
      <c r="J18" s="84">
        <v>6.36</v>
      </c>
      <c r="K18" s="11"/>
      <c r="L18" s="10"/>
      <c r="M18" s="11"/>
      <c r="N18" s="10"/>
    </row>
    <row r="19" spans="6:14" ht="21" customHeight="1" thickBot="1" x14ac:dyDescent="0.35">
      <c r="F19" s="119" t="s">
        <v>15</v>
      </c>
      <c r="G19" s="82">
        <v>15</v>
      </c>
      <c r="H19" s="94">
        <v>172</v>
      </c>
      <c r="I19" s="94">
        <v>112</v>
      </c>
      <c r="J19" s="94">
        <v>23</v>
      </c>
      <c r="K19" s="10"/>
      <c r="L19" s="10"/>
      <c r="M19" s="10"/>
      <c r="N19" s="10"/>
    </row>
    <row r="20" spans="6:14" ht="21" customHeight="1" thickBot="1" x14ac:dyDescent="0.35">
      <c r="F20" s="120" t="s">
        <v>16</v>
      </c>
      <c r="G20" s="83">
        <v>6</v>
      </c>
      <c r="H20" s="83"/>
      <c r="I20" s="83"/>
      <c r="J20" s="83"/>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topLeftCell="A4" workbookViewId="0">
      <selection activeCell="A4" sqref="A1:IV65536"/>
    </sheetView>
  </sheetViews>
  <sheetFormatPr baseColWidth="10" defaultRowHeight="15" x14ac:dyDescent="0.25"/>
  <cols>
    <col min="4" max="4" width="14" customWidth="1"/>
    <col min="5" max="5" width="13.5703125" customWidth="1"/>
    <col min="6" max="6" width="12.85546875" customWidth="1"/>
    <col min="7" max="7" width="14.42578125" customWidth="1"/>
    <col min="8" max="8" width="15.28515625" customWidth="1"/>
  </cols>
  <sheetData>
    <row r="5" spans="4:8" ht="23.25" x14ac:dyDescent="0.35">
      <c r="E5" s="250" t="s">
        <v>81</v>
      </c>
      <c r="F5" s="250"/>
      <c r="G5" s="250"/>
    </row>
    <row r="6" spans="4:8" x14ac:dyDescent="0.25">
      <c r="D6" s="15"/>
      <c r="E6" s="15"/>
      <c r="F6" s="15"/>
      <c r="G6" s="15"/>
      <c r="H6" s="15"/>
    </row>
    <row r="7" spans="4:8" ht="23.25" x14ac:dyDescent="0.35">
      <c r="E7" s="253" t="s">
        <v>61</v>
      </c>
      <c r="F7" s="253"/>
      <c r="G7" s="253"/>
    </row>
    <row r="8" spans="4:8" ht="15.75" thickBot="1" x14ac:dyDescent="0.3"/>
    <row r="9" spans="4:8" ht="78" customHeight="1" thickBot="1" x14ac:dyDescent="0.3">
      <c r="D9" s="16" t="s">
        <v>0</v>
      </c>
      <c r="E9" s="2" t="s">
        <v>1</v>
      </c>
      <c r="F9" s="2" t="s">
        <v>66</v>
      </c>
      <c r="G9" s="2" t="s">
        <v>64</v>
      </c>
      <c r="H9" s="2" t="s">
        <v>65</v>
      </c>
    </row>
    <row r="10" spans="4:8" ht="25.5" customHeight="1" thickTop="1" thickBot="1" x14ac:dyDescent="0.3">
      <c r="D10" s="3" t="s">
        <v>5</v>
      </c>
      <c r="E10" s="10">
        <v>80</v>
      </c>
      <c r="F10" s="10"/>
      <c r="G10" s="10">
        <v>125</v>
      </c>
      <c r="H10" s="10">
        <v>6</v>
      </c>
    </row>
    <row r="11" spans="4:8" ht="19.5" thickBot="1" x14ac:dyDescent="0.3">
      <c r="D11" s="4" t="s">
        <v>6</v>
      </c>
      <c r="E11" s="11">
        <v>80</v>
      </c>
      <c r="F11" s="11">
        <v>1054</v>
      </c>
      <c r="G11" s="17">
        <v>354</v>
      </c>
      <c r="H11" s="11">
        <v>20</v>
      </c>
    </row>
    <row r="12" spans="4:8" ht="24" customHeight="1" thickBot="1" x14ac:dyDescent="0.3">
      <c r="D12" s="3" t="s">
        <v>7</v>
      </c>
      <c r="E12" s="10">
        <v>12</v>
      </c>
      <c r="F12" s="10">
        <v>326.02699999999999</v>
      </c>
      <c r="G12" s="10">
        <v>136.02699999999999</v>
      </c>
      <c r="H12" s="10">
        <v>45</v>
      </c>
    </row>
    <row r="13" spans="4:8" ht="23.25" customHeight="1" thickBot="1" x14ac:dyDescent="0.3">
      <c r="D13" s="4" t="s">
        <v>8</v>
      </c>
      <c r="E13" s="11" t="s">
        <v>44</v>
      </c>
      <c r="F13" s="11"/>
      <c r="G13" s="13">
        <v>113.67</v>
      </c>
      <c r="H13" s="11">
        <v>77</v>
      </c>
    </row>
    <row r="14" spans="4:8" ht="21.75" customHeight="1" thickBot="1" x14ac:dyDescent="0.3">
      <c r="D14" s="3" t="s">
        <v>10</v>
      </c>
      <c r="E14" s="10" t="s">
        <v>45</v>
      </c>
      <c r="F14" s="10">
        <v>188.58</v>
      </c>
      <c r="G14" s="10">
        <v>172.22</v>
      </c>
      <c r="H14" s="10">
        <v>95.67</v>
      </c>
    </row>
    <row r="15" spans="4:8" ht="25.5" customHeight="1" thickBot="1" x14ac:dyDescent="0.3">
      <c r="D15" s="4" t="s">
        <v>63</v>
      </c>
      <c r="E15" s="255">
        <v>6</v>
      </c>
      <c r="F15" s="11">
        <v>342.55</v>
      </c>
      <c r="G15" s="11">
        <v>67.55</v>
      </c>
      <c r="H15" s="11">
        <v>47.9</v>
      </c>
    </row>
    <row r="16" spans="4:8" ht="25.5" customHeight="1" thickBot="1" x14ac:dyDescent="0.3">
      <c r="D16" s="3" t="s">
        <v>12</v>
      </c>
      <c r="E16" s="256"/>
      <c r="F16" s="10">
        <v>119.7</v>
      </c>
      <c r="G16" s="10">
        <v>79.7</v>
      </c>
      <c r="H16" s="10">
        <v>56.53</v>
      </c>
    </row>
    <row r="17" spans="4:8" ht="19.5" thickBot="1" x14ac:dyDescent="0.3">
      <c r="D17" s="4" t="s">
        <v>13</v>
      </c>
      <c r="E17" s="11">
        <v>40</v>
      </c>
      <c r="F17" s="11">
        <v>233.04</v>
      </c>
      <c r="G17" s="11">
        <v>158.04</v>
      </c>
      <c r="H17" s="11">
        <v>13.16</v>
      </c>
    </row>
    <row r="18" spans="4:8" ht="24" customHeight="1" thickBot="1" x14ac:dyDescent="0.3">
      <c r="D18" s="3" t="s">
        <v>15</v>
      </c>
      <c r="E18" s="10">
        <v>17</v>
      </c>
      <c r="F18" s="10">
        <v>371</v>
      </c>
      <c r="G18" s="10">
        <v>291.02999999999997</v>
      </c>
      <c r="H18" s="10">
        <v>62</v>
      </c>
    </row>
    <row r="19" spans="4:8" ht="21.75" customHeight="1" thickBot="1" x14ac:dyDescent="0.3">
      <c r="D19" s="4" t="s">
        <v>16</v>
      </c>
      <c r="E19" s="11">
        <v>3</v>
      </c>
      <c r="F19" s="11"/>
      <c r="G19" s="11">
        <v>93.82</v>
      </c>
      <c r="H19" s="11">
        <v>100</v>
      </c>
    </row>
  </sheetData>
  <mergeCells count="3">
    <mergeCell ref="E5:G5"/>
    <mergeCell ref="E7:G7"/>
    <mergeCell ref="E15:E16"/>
  </mergeCells>
  <pageMargins left="0.7" right="0.7" top="0.75" bottom="0.75" header="0.3" footer="0.3"/>
</worksheet>
</file>

<file path=xl/worksheets/sheet2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4"/>
  <sheetViews>
    <sheetView topLeftCell="A4" workbookViewId="0">
      <selection activeCell="J13" sqref="J13"/>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43207</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7.75" customHeight="1" thickBot="1" x14ac:dyDescent="0.35">
      <c r="F9" s="118" t="s">
        <v>5</v>
      </c>
      <c r="G9" s="82">
        <v>85</v>
      </c>
      <c r="H9" s="82">
        <v>1375</v>
      </c>
      <c r="I9" s="82">
        <v>125</v>
      </c>
      <c r="J9" s="82">
        <v>6</v>
      </c>
      <c r="K9" s="10">
        <f>G9*J9*2</f>
        <v>1020</v>
      </c>
      <c r="L9" s="10"/>
      <c r="M9" s="10"/>
      <c r="N9" s="10"/>
    </row>
    <row r="10" spans="5:14" ht="20.25" customHeight="1" thickBot="1" x14ac:dyDescent="0.35">
      <c r="F10" s="45" t="s">
        <v>202</v>
      </c>
      <c r="G10" s="257">
        <v>64</v>
      </c>
      <c r="H10" s="82">
        <v>1745.748</v>
      </c>
      <c r="I10" s="82">
        <v>1045.748</v>
      </c>
      <c r="J10" s="82">
        <v>75</v>
      </c>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244.45099999999999</v>
      </c>
      <c r="I12" s="83">
        <v>49.414999999999999</v>
      </c>
      <c r="J12" s="122">
        <v>15</v>
      </c>
      <c r="K12" s="11"/>
      <c r="L12" s="10"/>
      <c r="M12" s="11"/>
      <c r="N12" s="10"/>
    </row>
    <row r="13" spans="5:14" ht="19.5" customHeight="1" thickBot="1" x14ac:dyDescent="0.35">
      <c r="F13" s="45" t="s">
        <v>205</v>
      </c>
      <c r="G13" s="258"/>
      <c r="H13" s="94">
        <v>107.889</v>
      </c>
      <c r="I13" s="94">
        <v>82.888999999999996</v>
      </c>
      <c r="J13" s="94" t="s">
        <v>366</v>
      </c>
      <c r="K13" s="10" t="s">
        <v>221</v>
      </c>
      <c r="L13" s="10"/>
      <c r="M13" s="10"/>
      <c r="N13" s="10"/>
    </row>
    <row r="14" spans="5:14" ht="21.75" customHeight="1" thickBot="1" x14ac:dyDescent="0.35">
      <c r="F14" s="45" t="s">
        <v>8</v>
      </c>
      <c r="G14" s="84">
        <v>7.6</v>
      </c>
      <c r="H14" s="83">
        <v>50</v>
      </c>
      <c r="I14" s="83">
        <v>28</v>
      </c>
      <c r="J14" s="83">
        <v>15</v>
      </c>
      <c r="K14" s="11"/>
      <c r="L14" s="10"/>
      <c r="M14" s="11"/>
      <c r="N14" s="10"/>
    </row>
    <row r="15" spans="5:14" ht="22.5" customHeight="1" thickBot="1" x14ac:dyDescent="0.35">
      <c r="F15" s="45" t="s">
        <v>10</v>
      </c>
      <c r="G15" s="85">
        <v>10.199999999999999</v>
      </c>
      <c r="H15" s="94">
        <v>44.777000000000001</v>
      </c>
      <c r="I15" s="94">
        <v>20.120999999999999</v>
      </c>
      <c r="J15" s="94">
        <v>8</v>
      </c>
      <c r="K15" s="10"/>
      <c r="L15" s="10"/>
      <c r="M15" s="10"/>
      <c r="N15" s="10"/>
    </row>
    <row r="16" spans="5:14" ht="21.75" customHeight="1" thickBot="1" x14ac:dyDescent="0.35">
      <c r="F16" s="45" t="s">
        <v>63</v>
      </c>
      <c r="G16" s="262">
        <v>12</v>
      </c>
      <c r="H16" s="83">
        <v>232.26900000000001</v>
      </c>
      <c r="I16" s="83">
        <v>49.709000000000003</v>
      </c>
      <c r="J16" s="83" t="s">
        <v>368</v>
      </c>
      <c r="K16" s="11"/>
      <c r="L16" s="11"/>
      <c r="M16" s="11"/>
      <c r="N16" s="11"/>
    </row>
    <row r="17" spans="6:14" ht="23.25" customHeight="1" thickBot="1" x14ac:dyDescent="0.35">
      <c r="F17" s="45" t="s">
        <v>12</v>
      </c>
      <c r="G17" s="263"/>
      <c r="H17" s="94">
        <v>134.88999999999999</v>
      </c>
      <c r="I17" s="94">
        <v>91.495000000000005</v>
      </c>
      <c r="J17" s="94">
        <v>33.89</v>
      </c>
      <c r="K17" s="10"/>
      <c r="L17" s="10"/>
      <c r="M17" s="10"/>
      <c r="N17" s="10"/>
    </row>
    <row r="18" spans="6:14" ht="19.5" thickBot="1" x14ac:dyDescent="0.35">
      <c r="F18" s="119" t="s">
        <v>13</v>
      </c>
      <c r="G18" s="84">
        <v>40</v>
      </c>
      <c r="H18" s="84">
        <v>113.4</v>
      </c>
      <c r="I18" s="84">
        <v>88.4</v>
      </c>
      <c r="J18" s="84" t="s">
        <v>369</v>
      </c>
      <c r="K18" s="11"/>
      <c r="L18" s="10"/>
      <c r="M18" s="11"/>
      <c r="N18" s="10"/>
    </row>
    <row r="19" spans="6:14" ht="21" customHeight="1" thickBot="1" x14ac:dyDescent="0.35">
      <c r="F19" s="119" t="s">
        <v>15</v>
      </c>
      <c r="G19" s="82">
        <v>15</v>
      </c>
      <c r="H19" s="94">
        <v>167</v>
      </c>
      <c r="I19" s="94">
        <v>107</v>
      </c>
      <c r="J19" s="94">
        <v>22</v>
      </c>
      <c r="K19" s="10"/>
      <c r="L19" s="10"/>
      <c r="M19" s="10"/>
      <c r="N19" s="10"/>
    </row>
    <row r="20" spans="6:14" ht="21" customHeight="1" thickBot="1" x14ac:dyDescent="0.35">
      <c r="F20" s="120" t="s">
        <v>16</v>
      </c>
      <c r="G20" s="83">
        <v>6</v>
      </c>
      <c r="H20" s="83"/>
      <c r="I20" s="83">
        <v>10</v>
      </c>
      <c r="J20" s="83">
        <v>9</v>
      </c>
      <c r="K20" s="11"/>
      <c r="L20" s="10"/>
      <c r="M20" s="11"/>
      <c r="N20" s="10"/>
    </row>
    <row r="24" spans="6:14" x14ac:dyDescent="0.25">
      <c r="H24">
        <v>157</v>
      </c>
      <c r="I24">
        <v>97</v>
      </c>
      <c r="J24">
        <v>20</v>
      </c>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B7" workbookViewId="0">
      <selection activeCell="I11" sqref="I11"/>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43209</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3.25" customHeight="1" thickBot="1" x14ac:dyDescent="0.35">
      <c r="F9" s="118" t="s">
        <v>5</v>
      </c>
      <c r="G9" s="82">
        <v>85</v>
      </c>
      <c r="H9" s="82">
        <v>1370</v>
      </c>
      <c r="I9" s="82">
        <v>120</v>
      </c>
      <c r="J9" s="82">
        <v>6</v>
      </c>
      <c r="K9" s="10"/>
      <c r="L9" s="10"/>
      <c r="M9" s="10"/>
      <c r="N9" s="10"/>
    </row>
    <row r="10" spans="5:14" ht="20.25" customHeight="1" thickBot="1" x14ac:dyDescent="0.35">
      <c r="F10" s="45" t="s">
        <v>202</v>
      </c>
      <c r="G10" s="257">
        <v>64</v>
      </c>
      <c r="H10" s="82">
        <v>1139.9849999999999</v>
      </c>
      <c r="I10" s="82">
        <v>939.98500000000001</v>
      </c>
      <c r="J10" s="82">
        <f>I10/14</f>
        <v>67.141785714285717</v>
      </c>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203.79</v>
      </c>
      <c r="I12" s="83">
        <v>8</v>
      </c>
      <c r="J12" s="122">
        <v>2</v>
      </c>
      <c r="K12" s="11"/>
      <c r="L12" s="10"/>
      <c r="M12" s="11"/>
      <c r="N12" s="10"/>
    </row>
    <row r="13" spans="5:14" ht="19.5" customHeight="1" thickBot="1" x14ac:dyDescent="0.35">
      <c r="F13" s="45" t="s">
        <v>205</v>
      </c>
      <c r="G13" s="258"/>
      <c r="H13" s="94">
        <v>107.738</v>
      </c>
      <c r="I13" s="94">
        <v>82.738</v>
      </c>
      <c r="J13" s="94">
        <v>26</v>
      </c>
      <c r="K13" s="10" t="s">
        <v>221</v>
      </c>
      <c r="L13" s="10"/>
      <c r="M13" s="10"/>
      <c r="N13" s="10"/>
    </row>
    <row r="14" spans="5:14" ht="21.75" customHeight="1" thickBot="1" x14ac:dyDescent="0.35">
      <c r="F14" s="45" t="s">
        <v>8</v>
      </c>
      <c r="G14" s="84">
        <v>7.6</v>
      </c>
      <c r="H14" s="83"/>
      <c r="I14" s="83">
        <v>32.49</v>
      </c>
      <c r="J14" s="83">
        <v>12</v>
      </c>
      <c r="K14" s="11"/>
      <c r="L14" s="10"/>
      <c r="M14" s="11"/>
      <c r="N14" s="10"/>
    </row>
    <row r="15" spans="5:14" ht="22.5" customHeight="1" thickBot="1" x14ac:dyDescent="0.35">
      <c r="F15" s="45" t="s">
        <v>10</v>
      </c>
      <c r="G15" s="85">
        <v>10.199999999999999</v>
      </c>
      <c r="H15" s="94">
        <v>64</v>
      </c>
      <c r="I15" s="94">
        <v>15.9</v>
      </c>
      <c r="J15" s="94">
        <v>6</v>
      </c>
      <c r="K15" s="10"/>
      <c r="L15" s="10"/>
      <c r="M15" s="10"/>
      <c r="N15" s="10"/>
    </row>
    <row r="16" spans="5:14" ht="21.75" customHeight="1" thickBot="1" x14ac:dyDescent="0.35">
      <c r="F16" s="45" t="s">
        <v>63</v>
      </c>
      <c r="G16" s="262">
        <v>12</v>
      </c>
      <c r="H16" s="83">
        <v>222.00700000000001</v>
      </c>
      <c r="I16" s="83">
        <v>39.447000000000003</v>
      </c>
      <c r="J16" s="83">
        <v>14.62</v>
      </c>
      <c r="K16" s="11"/>
      <c r="L16" s="11"/>
      <c r="M16" s="11"/>
      <c r="N16" s="11"/>
    </row>
    <row r="17" spans="6:14" ht="23.25" customHeight="1" thickBot="1" x14ac:dyDescent="0.35">
      <c r="F17" s="45" t="s">
        <v>12</v>
      </c>
      <c r="G17" s="263"/>
      <c r="H17" s="94">
        <v>134.88999999999999</v>
      </c>
      <c r="I17" s="94">
        <v>91.495000000000005</v>
      </c>
      <c r="J17" s="94">
        <v>33.89</v>
      </c>
      <c r="K17" s="10"/>
      <c r="L17" s="10"/>
      <c r="M17" s="10"/>
      <c r="N17" s="10"/>
    </row>
    <row r="18" spans="6:14" ht="19.5" thickBot="1" x14ac:dyDescent="0.35">
      <c r="F18" s="119" t="s">
        <v>13</v>
      </c>
      <c r="G18" s="84">
        <v>40</v>
      </c>
      <c r="H18" s="84">
        <v>106.5</v>
      </c>
      <c r="I18" s="84">
        <v>81.5</v>
      </c>
      <c r="J18" s="84">
        <f>6.78</f>
        <v>6.78</v>
      </c>
      <c r="K18" s="11"/>
      <c r="L18" s="10"/>
      <c r="M18" s="11"/>
      <c r="N18" s="10"/>
    </row>
    <row r="19" spans="6:14" ht="21" customHeight="1" thickBot="1" x14ac:dyDescent="0.35">
      <c r="F19" s="119" t="s">
        <v>15</v>
      </c>
      <c r="G19" s="82">
        <v>15</v>
      </c>
      <c r="H19" s="94">
        <v>157</v>
      </c>
      <c r="I19" s="94">
        <v>97</v>
      </c>
      <c r="J19" s="94">
        <v>20</v>
      </c>
      <c r="K19" s="10"/>
      <c r="L19" s="10"/>
      <c r="M19" s="10"/>
      <c r="N19" s="10"/>
    </row>
    <row r="20" spans="6:14" ht="21" customHeight="1" thickBot="1" x14ac:dyDescent="0.35">
      <c r="F20" s="120" t="s">
        <v>16</v>
      </c>
      <c r="G20" s="83">
        <v>6</v>
      </c>
      <c r="H20" s="83"/>
      <c r="I20" s="83">
        <v>17.399999999999999</v>
      </c>
      <c r="J20" s="83">
        <v>3.7</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B7" workbookViewId="0">
      <selection activeCell="D11" sqref="D11"/>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43210</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3.25" customHeight="1" thickBot="1" x14ac:dyDescent="0.35">
      <c r="F9" s="118" t="s">
        <v>5</v>
      </c>
      <c r="G9" s="82">
        <v>85</v>
      </c>
      <c r="H9" s="82">
        <v>1430</v>
      </c>
      <c r="I9" s="82">
        <v>180</v>
      </c>
      <c r="J9" s="82">
        <v>9</v>
      </c>
      <c r="K9" s="10"/>
      <c r="L9" s="10"/>
      <c r="M9" s="10"/>
      <c r="N9" s="10"/>
    </row>
    <row r="10" spans="5:14" ht="20.25" customHeight="1" thickBot="1" x14ac:dyDescent="0.35">
      <c r="F10" s="45" t="s">
        <v>202</v>
      </c>
      <c r="G10" s="257">
        <v>64</v>
      </c>
      <c r="H10" s="82"/>
      <c r="I10" s="82"/>
      <c r="J10" s="82"/>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249.702</v>
      </c>
      <c r="I12" s="83">
        <v>54.866</v>
      </c>
      <c r="J12" s="122">
        <v>17</v>
      </c>
      <c r="K12" s="11"/>
      <c r="L12" s="10"/>
      <c r="M12" s="11"/>
      <c r="N12" s="10"/>
    </row>
    <row r="13" spans="5:14" ht="19.5" customHeight="1" thickBot="1" x14ac:dyDescent="0.35">
      <c r="F13" s="45" t="s">
        <v>205</v>
      </c>
      <c r="G13" s="258"/>
      <c r="H13" s="94">
        <v>102.383</v>
      </c>
      <c r="I13" s="94">
        <v>77.328000000000003</v>
      </c>
      <c r="J13" s="94">
        <v>24</v>
      </c>
      <c r="K13" s="10" t="s">
        <v>221</v>
      </c>
      <c r="L13" s="10"/>
      <c r="M13" s="10"/>
      <c r="N13" s="10"/>
    </row>
    <row r="14" spans="5:14" ht="21.75" customHeight="1" thickBot="1" x14ac:dyDescent="0.35">
      <c r="F14" s="45" t="s">
        <v>8</v>
      </c>
      <c r="G14" s="84">
        <v>7.6</v>
      </c>
      <c r="H14" s="83"/>
      <c r="I14" s="83"/>
      <c r="J14" s="83"/>
      <c r="K14" s="11"/>
      <c r="L14" s="10"/>
      <c r="M14" s="11"/>
      <c r="N14" s="10"/>
    </row>
    <row r="15" spans="5:14" ht="22.5" customHeight="1" thickBot="1" x14ac:dyDescent="0.35">
      <c r="F15" s="45" t="s">
        <v>10</v>
      </c>
      <c r="G15" s="85">
        <v>10.199999999999999</v>
      </c>
      <c r="H15" s="94">
        <v>37.521000000000001</v>
      </c>
      <c r="I15" s="94">
        <v>12.865</v>
      </c>
      <c r="J15" s="94">
        <v>5</v>
      </c>
      <c r="K15" s="10"/>
      <c r="L15" s="10"/>
      <c r="M15" s="10"/>
      <c r="N15" s="10"/>
    </row>
    <row r="16" spans="5:14" ht="21.75" customHeight="1" thickBot="1" x14ac:dyDescent="0.35">
      <c r="F16" s="45" t="s">
        <v>63</v>
      </c>
      <c r="G16" s="262">
        <v>18</v>
      </c>
      <c r="H16" s="83">
        <v>203.637</v>
      </c>
      <c r="I16" s="83">
        <v>21.077000000000002</v>
      </c>
      <c r="J16" s="83">
        <v>5.2</v>
      </c>
      <c r="K16" s="11"/>
      <c r="L16" s="11"/>
      <c r="M16" s="11"/>
      <c r="N16" s="11"/>
    </row>
    <row r="17" spans="6:14" ht="23.25" customHeight="1" thickBot="1" x14ac:dyDescent="0.35">
      <c r="F17" s="45" t="s">
        <v>12</v>
      </c>
      <c r="G17" s="263"/>
      <c r="H17" s="94">
        <v>134.88999999999999</v>
      </c>
      <c r="I17" s="94">
        <v>91.495000000000005</v>
      </c>
      <c r="J17" s="94">
        <v>22.59</v>
      </c>
      <c r="K17" s="10"/>
      <c r="L17" s="10"/>
      <c r="M17" s="10"/>
      <c r="N17" s="10"/>
    </row>
    <row r="18" spans="6:14" ht="19.5" thickBot="1" x14ac:dyDescent="0.35">
      <c r="F18" s="119" t="s">
        <v>13</v>
      </c>
      <c r="G18" s="84">
        <v>40</v>
      </c>
      <c r="H18" s="84">
        <v>98.230999999999995</v>
      </c>
      <c r="I18" s="84">
        <v>73.230999999999995</v>
      </c>
      <c r="J18" s="84">
        <v>6.1</v>
      </c>
      <c r="K18" s="11"/>
      <c r="L18" s="10"/>
      <c r="M18" s="11"/>
      <c r="N18" s="10"/>
    </row>
    <row r="19" spans="6:14" ht="21" customHeight="1" thickBot="1" x14ac:dyDescent="0.35">
      <c r="F19" s="119" t="s">
        <v>15</v>
      </c>
      <c r="G19" s="82">
        <v>15</v>
      </c>
      <c r="H19" s="94">
        <v>167</v>
      </c>
      <c r="I19" s="94">
        <v>107</v>
      </c>
      <c r="J19" s="94">
        <v>22</v>
      </c>
      <c r="K19" s="10"/>
      <c r="L19" s="10"/>
      <c r="M19" s="10"/>
      <c r="N19" s="10"/>
    </row>
    <row r="20" spans="6:14" ht="21" customHeight="1" thickBot="1" x14ac:dyDescent="0.35">
      <c r="F20" s="120" t="s">
        <v>16</v>
      </c>
      <c r="G20" s="83">
        <v>6</v>
      </c>
      <c r="H20" s="83">
        <v>9.4</v>
      </c>
      <c r="I20" s="83">
        <v>7.4</v>
      </c>
      <c r="J20" s="83">
        <v>3.7</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B1" workbookViewId="0">
      <selection activeCell="M12" sqref="M12"/>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43211</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3.25" customHeight="1" thickBot="1" x14ac:dyDescent="0.35">
      <c r="F9" s="118" t="s">
        <v>5</v>
      </c>
      <c r="G9" s="82">
        <v>85</v>
      </c>
      <c r="H9" s="82"/>
      <c r="I9" s="82"/>
      <c r="J9" s="82"/>
      <c r="K9" s="10"/>
      <c r="L9" s="10"/>
      <c r="M9" s="10"/>
      <c r="N9" s="10"/>
    </row>
    <row r="10" spans="5:14" ht="20.25" customHeight="1" thickBot="1" x14ac:dyDescent="0.35">
      <c r="F10" s="45" t="s">
        <v>202</v>
      </c>
      <c r="G10" s="257">
        <v>64</v>
      </c>
      <c r="H10" s="82"/>
      <c r="I10" s="82"/>
      <c r="J10" s="82"/>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274.19499999999999</v>
      </c>
      <c r="I12" s="83">
        <v>79.159000000000006</v>
      </c>
      <c r="J12" s="122">
        <v>25</v>
      </c>
      <c r="K12" s="11"/>
      <c r="L12" s="10"/>
      <c r="M12" s="11"/>
      <c r="N12" s="10"/>
    </row>
    <row r="13" spans="5:14" ht="19.5" customHeight="1" thickBot="1" x14ac:dyDescent="0.35">
      <c r="F13" s="45" t="s">
        <v>205</v>
      </c>
      <c r="G13" s="258"/>
      <c r="H13" s="94">
        <v>102.383</v>
      </c>
      <c r="I13" s="94">
        <v>77.328000000000003</v>
      </c>
      <c r="J13" s="94">
        <v>24</v>
      </c>
      <c r="K13" s="10" t="s">
        <v>221</v>
      </c>
      <c r="L13" s="10"/>
      <c r="M13" s="10"/>
      <c r="N13" s="10"/>
    </row>
    <row r="14" spans="5:14" ht="21.75" customHeight="1" thickBot="1" x14ac:dyDescent="0.35">
      <c r="F14" s="45" t="s">
        <v>8</v>
      </c>
      <c r="G14" s="84">
        <v>7.6</v>
      </c>
      <c r="H14" s="83">
        <v>73</v>
      </c>
      <c r="I14" s="83">
        <v>55</v>
      </c>
      <c r="J14" s="83">
        <v>26</v>
      </c>
      <c r="K14" s="11"/>
      <c r="L14" s="10"/>
      <c r="M14" s="11"/>
      <c r="N14" s="10"/>
    </row>
    <row r="15" spans="5:14" ht="22.5" customHeight="1" thickBot="1" x14ac:dyDescent="0.35">
      <c r="F15" s="45" t="s">
        <v>10</v>
      </c>
      <c r="G15" s="85">
        <v>10.199999999999999</v>
      </c>
      <c r="H15" s="94">
        <v>43.59</v>
      </c>
      <c r="I15" s="94">
        <v>18.934000000000001</v>
      </c>
      <c r="J15" s="94">
        <v>7.88</v>
      </c>
      <c r="K15" s="10"/>
      <c r="L15" s="10"/>
      <c r="M15" s="10"/>
      <c r="N15" s="10"/>
    </row>
    <row r="16" spans="5:14" ht="21.75" customHeight="1" thickBot="1" x14ac:dyDescent="0.35">
      <c r="F16" s="45" t="s">
        <v>63</v>
      </c>
      <c r="G16" s="262">
        <v>18</v>
      </c>
      <c r="H16" s="83">
        <v>198.815</v>
      </c>
      <c r="I16" s="83">
        <v>16.254999999999999</v>
      </c>
      <c r="J16" s="83">
        <v>4</v>
      </c>
      <c r="K16" s="11"/>
      <c r="L16" s="11"/>
      <c r="M16" s="11"/>
      <c r="N16" s="11"/>
    </row>
    <row r="17" spans="6:14" ht="23.25" customHeight="1" thickBot="1" x14ac:dyDescent="0.35">
      <c r="F17" s="45" t="s">
        <v>12</v>
      </c>
      <c r="G17" s="263"/>
      <c r="H17" s="94">
        <v>134.88999999999999</v>
      </c>
      <c r="I17" s="94">
        <v>91.495000000000005</v>
      </c>
      <c r="J17" s="94">
        <v>22.59</v>
      </c>
      <c r="K17" s="10"/>
      <c r="L17" s="10"/>
      <c r="M17" s="10"/>
      <c r="N17" s="10"/>
    </row>
    <row r="18" spans="6:14" ht="19.5" thickBot="1" x14ac:dyDescent="0.35">
      <c r="F18" s="119" t="s">
        <v>13</v>
      </c>
      <c r="G18" s="84">
        <v>40</v>
      </c>
      <c r="H18" s="84">
        <v>87.843000000000004</v>
      </c>
      <c r="I18" s="84">
        <v>62.843000000000004</v>
      </c>
      <c r="J18" s="84">
        <v>5</v>
      </c>
      <c r="K18" s="11"/>
      <c r="L18" s="10"/>
      <c r="M18" s="11"/>
      <c r="N18" s="10"/>
    </row>
    <row r="19" spans="6:14" ht="21" customHeight="1" thickBot="1" x14ac:dyDescent="0.35">
      <c r="F19" s="119" t="s">
        <v>15</v>
      </c>
      <c r="G19" s="82">
        <v>15</v>
      </c>
      <c r="H19" s="94">
        <v>160</v>
      </c>
      <c r="I19" s="94">
        <v>100</v>
      </c>
      <c r="J19" s="94">
        <v>20</v>
      </c>
      <c r="K19" s="10"/>
      <c r="L19" s="10"/>
      <c r="M19" s="10"/>
      <c r="N19" s="10"/>
    </row>
    <row r="20" spans="6:14" ht="21" customHeight="1" thickBot="1" x14ac:dyDescent="0.35">
      <c r="F20" s="120" t="s">
        <v>16</v>
      </c>
      <c r="G20" s="83">
        <v>6</v>
      </c>
      <c r="H20" s="83">
        <v>18.2</v>
      </c>
      <c r="I20" s="83">
        <v>16.2</v>
      </c>
      <c r="J20" s="83">
        <v>8</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B5" workbookViewId="0">
      <selection activeCell="J10" sqref="J10"/>
    </sheetView>
  </sheetViews>
  <sheetFormatPr baseColWidth="10" defaultRowHeight="15" x14ac:dyDescent="0.25"/>
  <cols>
    <col min="6" max="6" width="17.5703125" customWidth="1"/>
    <col min="7" max="7" width="14.42578125" customWidth="1"/>
    <col min="8" max="8" width="14.28515625" customWidth="1"/>
    <col min="9" max="9" width="13.85546875" customWidth="1"/>
    <col min="10" max="10" width="13.7109375" customWidth="1"/>
  </cols>
  <sheetData>
    <row r="1" spans="5:14" ht="23.25" x14ac:dyDescent="0.35">
      <c r="H1" s="268">
        <v>43213</v>
      </c>
      <c r="I1" s="268"/>
      <c r="J1" s="268"/>
      <c r="K1" s="268"/>
    </row>
    <row r="4" spans="5:14" ht="23.25" x14ac:dyDescent="0.35">
      <c r="H4" s="253" t="s">
        <v>354</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3.25" customHeight="1" thickBot="1" x14ac:dyDescent="0.35">
      <c r="F9" s="118" t="s">
        <v>5</v>
      </c>
      <c r="G9" s="82">
        <v>85</v>
      </c>
      <c r="H9" s="82">
        <v>1530</v>
      </c>
      <c r="I9" s="82">
        <v>280</v>
      </c>
      <c r="J9" s="82">
        <v>15</v>
      </c>
      <c r="K9" s="10"/>
      <c r="L9" s="10"/>
      <c r="M9" s="10"/>
      <c r="N9" s="10"/>
    </row>
    <row r="10" spans="5:14" ht="20.25" customHeight="1" thickBot="1" x14ac:dyDescent="0.35">
      <c r="F10" s="45" t="s">
        <v>202</v>
      </c>
      <c r="G10" s="257">
        <v>64</v>
      </c>
      <c r="H10" s="82">
        <v>1711</v>
      </c>
      <c r="I10" s="82">
        <v>1011</v>
      </c>
      <c r="J10" s="82">
        <f>I10/17</f>
        <v>59.470588235294116</v>
      </c>
      <c r="K10" s="11"/>
      <c r="L10" s="10"/>
      <c r="M10" s="11"/>
      <c r="N10" s="10"/>
    </row>
    <row r="11" spans="5:14" ht="22.5" customHeight="1" thickBot="1" x14ac:dyDescent="0.35">
      <c r="F11" s="45" t="s">
        <v>197</v>
      </c>
      <c r="G11" s="258"/>
      <c r="H11" s="82"/>
      <c r="I11" s="82"/>
      <c r="J11" s="82"/>
      <c r="K11" s="82"/>
      <c r="L11" s="10"/>
      <c r="M11" s="11"/>
      <c r="N11" s="10"/>
    </row>
    <row r="12" spans="5:14" ht="21.75" customHeight="1" thickBot="1" x14ac:dyDescent="0.35">
      <c r="F12" s="45" t="s">
        <v>7</v>
      </c>
      <c r="G12" s="257">
        <v>12</v>
      </c>
      <c r="H12" s="83">
        <v>229.191</v>
      </c>
      <c r="I12" s="83">
        <v>34.155000000000001</v>
      </c>
      <c r="J12" s="122">
        <v>10</v>
      </c>
      <c r="K12" s="11"/>
      <c r="L12" s="10"/>
      <c r="M12" s="11"/>
      <c r="N12" s="10"/>
    </row>
    <row r="13" spans="5:14" ht="19.5" customHeight="1" thickBot="1" x14ac:dyDescent="0.35">
      <c r="F13" s="45" t="s">
        <v>205</v>
      </c>
      <c r="G13" s="258"/>
      <c r="H13" s="94"/>
      <c r="I13" s="94"/>
      <c r="J13" s="94"/>
      <c r="K13" s="10" t="s">
        <v>221</v>
      </c>
      <c r="L13" s="10"/>
      <c r="M13" s="10"/>
      <c r="N13" s="10"/>
    </row>
    <row r="14" spans="5:14" ht="21.75" customHeight="1" thickBot="1" x14ac:dyDescent="0.35">
      <c r="F14" s="45" t="s">
        <v>8</v>
      </c>
      <c r="G14" s="84">
        <v>7.6</v>
      </c>
      <c r="H14" s="83">
        <v>58</v>
      </c>
      <c r="I14" s="83">
        <v>40</v>
      </c>
      <c r="J14" s="83">
        <v>21</v>
      </c>
      <c r="K14" s="11"/>
      <c r="L14" s="10"/>
      <c r="M14" s="11"/>
      <c r="N14" s="10"/>
    </row>
    <row r="15" spans="5:14" ht="22.5" customHeight="1" thickBot="1" x14ac:dyDescent="0.35">
      <c r="F15" s="45" t="s">
        <v>10</v>
      </c>
      <c r="G15" s="85">
        <v>10.199999999999999</v>
      </c>
      <c r="H15" s="94">
        <v>36.905999999999999</v>
      </c>
      <c r="I15" s="94">
        <v>12.25</v>
      </c>
      <c r="J15" s="94">
        <v>5</v>
      </c>
      <c r="K15" s="10"/>
      <c r="L15" s="10"/>
      <c r="M15" s="10"/>
      <c r="N15" s="10"/>
    </row>
    <row r="16" spans="5:14" ht="21.75" customHeight="1" thickBot="1" x14ac:dyDescent="0.35">
      <c r="F16" s="45" t="s">
        <v>63</v>
      </c>
      <c r="G16" s="262">
        <v>18</v>
      </c>
      <c r="H16" s="83">
        <v>264.85300000000001</v>
      </c>
      <c r="I16" s="83">
        <v>82.296000000000006</v>
      </c>
      <c r="J16" s="83">
        <v>30.48</v>
      </c>
      <c r="K16" s="11"/>
      <c r="L16" s="11"/>
      <c r="M16" s="11"/>
      <c r="N16" s="11"/>
    </row>
    <row r="17" spans="6:14" ht="23.25" customHeight="1" thickBot="1" x14ac:dyDescent="0.35">
      <c r="F17" s="45" t="s">
        <v>12</v>
      </c>
      <c r="G17" s="263"/>
      <c r="H17" s="94"/>
      <c r="I17" s="94"/>
      <c r="J17" s="94"/>
      <c r="K17" s="10"/>
      <c r="L17" s="10"/>
      <c r="M17" s="10"/>
      <c r="N17" s="10"/>
    </row>
    <row r="18" spans="6:14" ht="19.5" thickBot="1" x14ac:dyDescent="0.35">
      <c r="F18" s="119" t="s">
        <v>13</v>
      </c>
      <c r="G18" s="84">
        <v>40</v>
      </c>
      <c r="H18" s="84">
        <v>84.56</v>
      </c>
      <c r="I18" s="84">
        <v>59.56</v>
      </c>
      <c r="J18" s="84">
        <v>4.57</v>
      </c>
      <c r="K18" s="11"/>
      <c r="L18" s="10"/>
      <c r="M18" s="11"/>
      <c r="N18" s="10"/>
    </row>
    <row r="19" spans="6:14" ht="21" customHeight="1" thickBot="1" x14ac:dyDescent="0.35">
      <c r="F19" s="119" t="s">
        <v>15</v>
      </c>
      <c r="G19" s="82">
        <v>15</v>
      </c>
      <c r="H19" s="94">
        <v>142</v>
      </c>
      <c r="I19" s="94">
        <v>82</v>
      </c>
      <c r="J19" s="94">
        <v>17</v>
      </c>
      <c r="K19" s="10"/>
      <c r="L19" s="10"/>
      <c r="M19" s="10"/>
      <c r="N19" s="10"/>
    </row>
    <row r="20" spans="6:14" ht="21" customHeight="1" thickBot="1" x14ac:dyDescent="0.35">
      <c r="F20" s="45" t="s">
        <v>16</v>
      </c>
      <c r="G20" s="83">
        <v>6</v>
      </c>
      <c r="H20" s="83">
        <v>16.399999999999999</v>
      </c>
      <c r="I20" s="83">
        <v>14.4</v>
      </c>
      <c r="J20" s="83">
        <v>7</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J14" sqref="J14"/>
    </sheetView>
  </sheetViews>
  <sheetFormatPr baseColWidth="10" defaultRowHeight="15" x14ac:dyDescent="0.25"/>
  <cols>
    <col min="6" max="6" width="16" customWidth="1"/>
    <col min="7" max="7" width="14.140625" customWidth="1"/>
    <col min="8" max="8" width="13.7109375" customWidth="1"/>
    <col min="9" max="9" width="13.42578125" customWidth="1"/>
    <col min="10" max="10" width="14.140625" customWidth="1"/>
  </cols>
  <sheetData>
    <row r="1" spans="5:14" ht="23.25" x14ac:dyDescent="0.35">
      <c r="H1" s="268">
        <v>43214</v>
      </c>
      <c r="I1" s="268"/>
      <c r="J1" s="268"/>
      <c r="K1" s="268"/>
    </row>
    <row r="4" spans="5:14" ht="23.25" x14ac:dyDescent="0.35">
      <c r="H4" s="253" t="s">
        <v>355</v>
      </c>
      <c r="I4" s="253"/>
      <c r="J4" s="253"/>
    </row>
    <row r="6" spans="5:14" ht="15.75" thickBot="1" x14ac:dyDescent="0.3"/>
    <row r="7" spans="5:14" ht="94.5" thickBot="1" x14ac:dyDescent="0.3">
      <c r="E7" s="14"/>
      <c r="F7" s="16" t="s">
        <v>0</v>
      </c>
      <c r="G7" s="2" t="s">
        <v>1</v>
      </c>
      <c r="H7" s="2" t="s">
        <v>66</v>
      </c>
      <c r="I7" s="2" t="s">
        <v>64</v>
      </c>
      <c r="J7" s="31" t="s">
        <v>65</v>
      </c>
      <c r="K7" s="261" t="s">
        <v>174</v>
      </c>
      <c r="L7" s="261"/>
      <c r="M7" s="117" t="s">
        <v>175</v>
      </c>
      <c r="N7" s="117" t="s">
        <v>179</v>
      </c>
    </row>
    <row r="8" spans="5:14" ht="38.25" thickTop="1" x14ac:dyDescent="0.3">
      <c r="F8" s="28"/>
      <c r="G8" s="29"/>
      <c r="H8" s="29"/>
      <c r="I8" s="67"/>
      <c r="J8" s="68"/>
      <c r="K8" s="117" t="s">
        <v>177</v>
      </c>
      <c r="L8" s="117" t="s">
        <v>178</v>
      </c>
      <c r="M8" s="117"/>
      <c r="N8" s="34"/>
    </row>
    <row r="9" spans="5:14" ht="21.75" customHeight="1" thickBot="1" x14ac:dyDescent="0.35">
      <c r="F9" s="118" t="s">
        <v>5</v>
      </c>
      <c r="G9" s="82">
        <v>85</v>
      </c>
      <c r="H9" s="82">
        <v>1450</v>
      </c>
      <c r="I9" s="82">
        <v>200</v>
      </c>
      <c r="J9" s="82">
        <v>10</v>
      </c>
      <c r="K9" s="10"/>
      <c r="L9" s="10"/>
      <c r="M9" s="10"/>
      <c r="N9" s="10"/>
    </row>
    <row r="10" spans="5:14" ht="21.75" customHeight="1" thickBot="1" x14ac:dyDescent="0.35">
      <c r="F10" s="45" t="s">
        <v>202</v>
      </c>
      <c r="G10" s="257">
        <v>64</v>
      </c>
      <c r="H10" s="82">
        <v>1644</v>
      </c>
      <c r="I10" s="82">
        <v>944</v>
      </c>
      <c r="J10" s="82">
        <v>67</v>
      </c>
      <c r="K10" s="11"/>
      <c r="L10" s="10"/>
      <c r="M10" s="11"/>
      <c r="N10" s="10"/>
    </row>
    <row r="11" spans="5:14" ht="22.5" customHeight="1" thickBot="1" x14ac:dyDescent="0.35">
      <c r="F11" s="45" t="s">
        <v>197</v>
      </c>
      <c r="G11" s="258"/>
      <c r="H11" s="82"/>
      <c r="I11" s="82"/>
      <c r="J11" s="82"/>
      <c r="K11" s="82"/>
      <c r="L11" s="10"/>
      <c r="M11" s="11"/>
      <c r="N11" s="10"/>
    </row>
    <row r="12" spans="5:14" ht="21" customHeight="1" thickBot="1" x14ac:dyDescent="0.35">
      <c r="F12" s="45" t="s">
        <v>7</v>
      </c>
      <c r="G12" s="257">
        <v>12</v>
      </c>
      <c r="H12" s="83">
        <v>205.02</v>
      </c>
      <c r="I12" s="83">
        <v>9.9</v>
      </c>
      <c r="J12" s="122">
        <v>3</v>
      </c>
      <c r="K12" s="11"/>
      <c r="L12" s="10"/>
      <c r="M12" s="11"/>
      <c r="N12" s="10"/>
    </row>
    <row r="13" spans="5:14" ht="22.5" customHeight="1" thickBot="1" x14ac:dyDescent="0.35">
      <c r="F13" s="45" t="s">
        <v>205</v>
      </c>
      <c r="G13" s="258"/>
      <c r="H13" s="94"/>
      <c r="I13" s="94"/>
      <c r="J13" s="94"/>
      <c r="K13" s="10" t="s">
        <v>221</v>
      </c>
      <c r="L13" s="10"/>
      <c r="M13" s="10"/>
      <c r="N13" s="10"/>
    </row>
    <row r="14" spans="5:14" ht="24" customHeight="1" thickBot="1" x14ac:dyDescent="0.35">
      <c r="F14" s="45" t="s">
        <v>8</v>
      </c>
      <c r="G14" s="84">
        <v>7.6</v>
      </c>
      <c r="H14" s="83">
        <v>32</v>
      </c>
      <c r="I14" s="83">
        <v>32</v>
      </c>
      <c r="J14" s="83">
        <v>20</v>
      </c>
      <c r="K14" s="11"/>
      <c r="L14" s="10"/>
      <c r="M14" s="11"/>
      <c r="N14" s="10"/>
    </row>
    <row r="15" spans="5:14" ht="22.5" customHeight="1" thickBot="1" x14ac:dyDescent="0.35">
      <c r="F15" s="45" t="s">
        <v>10</v>
      </c>
      <c r="G15" s="85">
        <v>10.199999999999999</v>
      </c>
      <c r="H15" s="94">
        <v>48.667999999999999</v>
      </c>
      <c r="I15" s="94">
        <v>24.111999999999998</v>
      </c>
      <c r="J15" s="94">
        <v>10</v>
      </c>
      <c r="K15" s="10"/>
      <c r="L15" s="10"/>
      <c r="M15" s="10"/>
      <c r="N15" s="10"/>
    </row>
    <row r="16" spans="5:14" ht="22.5" customHeight="1" thickBot="1" x14ac:dyDescent="0.35">
      <c r="F16" s="45" t="s">
        <v>63</v>
      </c>
      <c r="G16" s="262">
        <v>18</v>
      </c>
      <c r="H16" s="83">
        <v>264.85300000000001</v>
      </c>
      <c r="I16" s="83">
        <v>82.296000000000006</v>
      </c>
      <c r="J16" s="83">
        <v>30.48</v>
      </c>
      <c r="K16" s="11"/>
      <c r="L16" s="11"/>
      <c r="M16" s="11"/>
      <c r="N16" s="11"/>
    </row>
    <row r="17" spans="6:14" ht="23.25" customHeight="1" thickBot="1" x14ac:dyDescent="0.35">
      <c r="F17" s="45" t="s">
        <v>12</v>
      </c>
      <c r="G17" s="263"/>
      <c r="H17" s="94"/>
      <c r="I17" s="94"/>
      <c r="J17" s="94"/>
      <c r="K17" s="10"/>
      <c r="L17" s="10"/>
      <c r="M17" s="10"/>
      <c r="N17" s="10"/>
    </row>
    <row r="18" spans="6:14" ht="19.5" thickBot="1" x14ac:dyDescent="0.35">
      <c r="F18" s="119" t="s">
        <v>13</v>
      </c>
      <c r="G18" s="84">
        <v>40</v>
      </c>
      <c r="H18" s="84">
        <v>76.694999999999993</v>
      </c>
      <c r="I18" s="84">
        <v>51.695</v>
      </c>
      <c r="J18" s="84">
        <v>4.18</v>
      </c>
      <c r="K18" s="11"/>
      <c r="L18" s="10"/>
      <c r="M18" s="11"/>
      <c r="N18" s="10"/>
    </row>
    <row r="19" spans="6:14" ht="20.25" customHeight="1" thickBot="1" x14ac:dyDescent="0.35">
      <c r="F19" s="119" t="s">
        <v>15</v>
      </c>
      <c r="G19" s="82">
        <v>15</v>
      </c>
      <c r="H19" s="94">
        <v>158</v>
      </c>
      <c r="I19" s="94">
        <v>98</v>
      </c>
      <c r="J19" s="94">
        <v>20</v>
      </c>
      <c r="K19" s="10"/>
      <c r="L19" s="10"/>
      <c r="M19" s="10"/>
      <c r="N19" s="10"/>
    </row>
    <row r="20" spans="6:14" ht="21.75" customHeight="1" thickBot="1" x14ac:dyDescent="0.35">
      <c r="F20" s="45" t="s">
        <v>16</v>
      </c>
      <c r="G20" s="83">
        <v>6</v>
      </c>
      <c r="H20" s="83">
        <v>16.399999999999999</v>
      </c>
      <c r="I20" s="83">
        <v>14.4</v>
      </c>
      <c r="J20" s="83">
        <v>7</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4" workbookViewId="0">
      <selection activeCell="J9" sqref="J9"/>
    </sheetView>
  </sheetViews>
  <sheetFormatPr baseColWidth="10" defaultRowHeight="15" x14ac:dyDescent="0.25"/>
  <cols>
    <col min="6" max="6" width="16" customWidth="1"/>
    <col min="7" max="7" width="14.140625" customWidth="1"/>
    <col min="8" max="8" width="13.7109375" customWidth="1"/>
    <col min="9" max="9" width="13.42578125" customWidth="1"/>
    <col min="10" max="10" width="14.140625" customWidth="1"/>
  </cols>
  <sheetData>
    <row r="1" spans="5:14" ht="23.25" x14ac:dyDescent="0.35">
      <c r="H1" s="268">
        <v>43215</v>
      </c>
      <c r="I1" s="268"/>
      <c r="J1" s="268"/>
      <c r="K1" s="268"/>
    </row>
    <row r="4" spans="5:14" ht="23.25" x14ac:dyDescent="0.35">
      <c r="H4" s="253" t="s">
        <v>355</v>
      </c>
      <c r="I4" s="253"/>
      <c r="J4" s="253"/>
    </row>
    <row r="6" spans="5:14" ht="15.75" thickBot="1" x14ac:dyDescent="0.3"/>
    <row r="7" spans="5:14" ht="94.5" thickBot="1" x14ac:dyDescent="0.3">
      <c r="E7" s="14"/>
      <c r="F7" s="16" t="s">
        <v>0</v>
      </c>
      <c r="G7" s="2" t="s">
        <v>1</v>
      </c>
      <c r="H7" s="2" t="s">
        <v>66</v>
      </c>
      <c r="I7" s="2" t="s">
        <v>64</v>
      </c>
      <c r="J7" s="31" t="s">
        <v>65</v>
      </c>
      <c r="K7" s="261" t="s">
        <v>174</v>
      </c>
      <c r="L7" s="261"/>
      <c r="M7" s="123" t="s">
        <v>175</v>
      </c>
      <c r="N7" s="123" t="s">
        <v>179</v>
      </c>
    </row>
    <row r="8" spans="5:14" ht="38.25" thickTop="1" x14ac:dyDescent="0.3">
      <c r="F8" s="28"/>
      <c r="G8" s="29"/>
      <c r="H8" s="29"/>
      <c r="I8" s="67"/>
      <c r="J8" s="68"/>
      <c r="K8" s="123" t="s">
        <v>177</v>
      </c>
      <c r="L8" s="123" t="s">
        <v>178</v>
      </c>
      <c r="M8" s="123"/>
      <c r="N8" s="34"/>
    </row>
    <row r="9" spans="5:14" ht="21.75" customHeight="1" thickBot="1" x14ac:dyDescent="0.35">
      <c r="F9" s="118" t="s">
        <v>5</v>
      </c>
      <c r="G9" s="82">
        <v>85</v>
      </c>
      <c r="H9" s="82">
        <v>1325</v>
      </c>
      <c r="I9" s="82">
        <v>200</v>
      </c>
      <c r="J9" s="82">
        <v>7</v>
      </c>
      <c r="K9" s="10"/>
      <c r="L9" s="10"/>
      <c r="M9" s="10"/>
      <c r="N9" s="10"/>
    </row>
    <row r="10" spans="5:14" ht="21.75" customHeight="1" thickBot="1" x14ac:dyDescent="0.35">
      <c r="F10" s="45" t="s">
        <v>202</v>
      </c>
      <c r="G10" s="257">
        <v>64</v>
      </c>
      <c r="H10" s="82">
        <v>1504</v>
      </c>
      <c r="I10" s="82">
        <v>804.15099999999995</v>
      </c>
      <c r="J10" s="82">
        <v>57</v>
      </c>
      <c r="K10" s="11"/>
      <c r="L10" s="10"/>
      <c r="M10" s="11"/>
      <c r="N10" s="10"/>
    </row>
    <row r="11" spans="5:14" ht="22.5" customHeight="1" thickBot="1" x14ac:dyDescent="0.35">
      <c r="F11" s="45" t="s">
        <v>197</v>
      </c>
      <c r="G11" s="258"/>
      <c r="H11" s="82"/>
      <c r="I11" s="82"/>
      <c r="J11" s="82"/>
      <c r="K11" s="82"/>
      <c r="L11" s="10"/>
      <c r="M11" s="11"/>
      <c r="N11" s="10"/>
    </row>
    <row r="12" spans="5:14" ht="21" customHeight="1" thickBot="1" x14ac:dyDescent="0.35">
      <c r="F12" s="45" t="s">
        <v>7</v>
      </c>
      <c r="G12" s="257">
        <v>6</v>
      </c>
      <c r="H12" s="83">
        <v>205.02</v>
      </c>
      <c r="I12" s="83">
        <v>9.9</v>
      </c>
      <c r="J12" s="122">
        <v>2</v>
      </c>
      <c r="K12" s="11"/>
      <c r="L12" s="10"/>
      <c r="M12" s="11"/>
      <c r="N12" s="10"/>
    </row>
    <row r="13" spans="5:14" ht="22.5" customHeight="1" thickBot="1" x14ac:dyDescent="0.35">
      <c r="F13" s="45" t="s">
        <v>205</v>
      </c>
      <c r="G13" s="258"/>
      <c r="H13" s="94"/>
      <c r="I13" s="94"/>
      <c r="J13" s="94"/>
      <c r="K13" s="10" t="s">
        <v>221</v>
      </c>
      <c r="L13" s="10"/>
      <c r="M13" s="10"/>
      <c r="N13" s="10"/>
    </row>
    <row r="14" spans="5:14" ht="24" customHeight="1" thickBot="1" x14ac:dyDescent="0.35">
      <c r="F14" s="45" t="s">
        <v>8</v>
      </c>
      <c r="G14" s="84">
        <v>7.6</v>
      </c>
      <c r="H14" s="83">
        <v>37</v>
      </c>
      <c r="I14" s="83">
        <v>22</v>
      </c>
      <c r="J14" s="83">
        <v>16</v>
      </c>
      <c r="K14" s="11"/>
      <c r="L14" s="10"/>
      <c r="M14" s="11"/>
      <c r="N14" s="10"/>
    </row>
    <row r="15" spans="5:14" ht="22.5" customHeight="1" thickBot="1" x14ac:dyDescent="0.35">
      <c r="F15" s="45" t="s">
        <v>10</v>
      </c>
      <c r="G15" s="85">
        <v>10.199999999999999</v>
      </c>
      <c r="H15" s="94">
        <v>38.914000000000001</v>
      </c>
      <c r="I15" s="94">
        <v>14.257999999999999</v>
      </c>
      <c r="J15" s="94">
        <v>6</v>
      </c>
      <c r="K15" s="10"/>
      <c r="L15" s="10"/>
      <c r="M15" s="10"/>
      <c r="N15" s="10"/>
    </row>
    <row r="16" spans="5:14" ht="22.5" customHeight="1" thickBot="1" x14ac:dyDescent="0.35">
      <c r="F16" s="45" t="s">
        <v>63</v>
      </c>
      <c r="G16" s="262">
        <v>18</v>
      </c>
      <c r="H16" s="83">
        <v>264.85300000000001</v>
      </c>
      <c r="I16" s="83">
        <v>82.296000000000006</v>
      </c>
      <c r="J16" s="83">
        <v>30.48</v>
      </c>
      <c r="K16" s="11"/>
      <c r="L16" s="11"/>
      <c r="M16" s="11"/>
      <c r="N16" s="11"/>
    </row>
    <row r="17" spans="6:14" ht="23.25" customHeight="1" thickBot="1" x14ac:dyDescent="0.35">
      <c r="F17" s="45" t="s">
        <v>12</v>
      </c>
      <c r="G17" s="263"/>
      <c r="H17" s="94"/>
      <c r="I17" s="94"/>
      <c r="J17" s="94"/>
      <c r="K17" s="10"/>
      <c r="L17" s="10"/>
      <c r="M17" s="10"/>
      <c r="N17" s="10"/>
    </row>
    <row r="18" spans="6:14" ht="19.5" thickBot="1" x14ac:dyDescent="0.35">
      <c r="F18" s="119" t="s">
        <v>13</v>
      </c>
      <c r="G18" s="84">
        <v>40</v>
      </c>
      <c r="H18" s="84">
        <v>56.555999999999997</v>
      </c>
      <c r="I18" s="84">
        <v>31.556000000000001</v>
      </c>
      <c r="J18" s="84">
        <v>2.37</v>
      </c>
      <c r="K18" s="11"/>
      <c r="L18" s="10"/>
      <c r="M18" s="11"/>
      <c r="N18" s="10"/>
    </row>
    <row r="19" spans="6:14" ht="20.25" customHeight="1" thickBot="1" x14ac:dyDescent="0.35">
      <c r="F19" s="119" t="s">
        <v>15</v>
      </c>
      <c r="G19" s="82">
        <v>15</v>
      </c>
      <c r="H19" s="94">
        <v>149</v>
      </c>
      <c r="I19" s="94">
        <v>89</v>
      </c>
      <c r="J19" s="94">
        <v>18</v>
      </c>
      <c r="K19" s="10"/>
      <c r="L19" s="10"/>
      <c r="M19" s="10"/>
      <c r="N19" s="10"/>
    </row>
    <row r="20" spans="6:14" ht="21.75" customHeight="1" thickBot="1" x14ac:dyDescent="0.35">
      <c r="F20" s="45" t="s">
        <v>16</v>
      </c>
      <c r="G20" s="83">
        <v>6</v>
      </c>
      <c r="H20" s="83">
        <v>11.2</v>
      </c>
      <c r="I20" s="83">
        <v>9.1999999999999993</v>
      </c>
      <c r="J20" s="83">
        <v>6</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J16" sqref="J16"/>
    </sheetView>
  </sheetViews>
  <sheetFormatPr baseColWidth="10" defaultRowHeight="15" x14ac:dyDescent="0.25"/>
  <cols>
    <col min="6" max="6" width="16" customWidth="1"/>
    <col min="7" max="7" width="14.140625" customWidth="1"/>
    <col min="8" max="8" width="13.7109375" customWidth="1"/>
    <col min="9" max="9" width="13.42578125" customWidth="1"/>
    <col min="10" max="10" width="14.140625" customWidth="1"/>
  </cols>
  <sheetData>
    <row r="1" spans="5:14" ht="23.25" x14ac:dyDescent="0.35">
      <c r="H1" s="268">
        <v>43216</v>
      </c>
      <c r="I1" s="268"/>
      <c r="J1" s="268"/>
      <c r="K1" s="268"/>
    </row>
    <row r="4" spans="5:14" ht="23.25" x14ac:dyDescent="0.35">
      <c r="H4" s="253" t="s">
        <v>355</v>
      </c>
      <c r="I4" s="253"/>
      <c r="J4" s="253"/>
    </row>
    <row r="6" spans="5:14" ht="15.75" thickBot="1" x14ac:dyDescent="0.3"/>
    <row r="7" spans="5:14" ht="94.5" thickBot="1" x14ac:dyDescent="0.3">
      <c r="E7" s="14"/>
      <c r="F7" s="16" t="s">
        <v>0</v>
      </c>
      <c r="G7" s="2" t="s">
        <v>1</v>
      </c>
      <c r="H7" s="2" t="s">
        <v>66</v>
      </c>
      <c r="I7" s="2" t="s">
        <v>64</v>
      </c>
      <c r="J7" s="31" t="s">
        <v>65</v>
      </c>
      <c r="K7" s="261" t="s">
        <v>174</v>
      </c>
      <c r="L7" s="261"/>
      <c r="M7" s="124" t="s">
        <v>175</v>
      </c>
      <c r="N7" s="124" t="s">
        <v>179</v>
      </c>
    </row>
    <row r="8" spans="5:14" ht="38.25" thickTop="1" x14ac:dyDescent="0.3">
      <c r="F8" s="28"/>
      <c r="G8" s="29"/>
      <c r="H8" s="29"/>
      <c r="I8" s="67"/>
      <c r="J8" s="68"/>
      <c r="K8" s="124" t="s">
        <v>177</v>
      </c>
      <c r="L8" s="124" t="s">
        <v>178</v>
      </c>
      <c r="M8" s="124"/>
      <c r="N8" s="34"/>
    </row>
    <row r="9" spans="5:14" ht="21.75" customHeight="1" thickBot="1" x14ac:dyDescent="0.35">
      <c r="F9" s="118" t="s">
        <v>5</v>
      </c>
      <c r="G9" s="82">
        <v>85</v>
      </c>
      <c r="H9" s="82">
        <v>1290</v>
      </c>
      <c r="I9" s="82">
        <v>40</v>
      </c>
      <c r="J9" s="82">
        <v>2</v>
      </c>
      <c r="K9" s="10"/>
      <c r="L9" s="10"/>
      <c r="M9" s="10"/>
      <c r="N9" s="10"/>
    </row>
    <row r="10" spans="5:14" ht="21.75" customHeight="1" thickBot="1" x14ac:dyDescent="0.35">
      <c r="F10" s="45" t="s">
        <v>202</v>
      </c>
      <c r="G10" s="257">
        <v>64</v>
      </c>
      <c r="H10" s="82">
        <v>1371.99</v>
      </c>
      <c r="I10" s="82">
        <v>671.99</v>
      </c>
      <c r="J10" s="82">
        <v>47</v>
      </c>
      <c r="K10" s="11"/>
      <c r="L10" s="10"/>
      <c r="M10" s="11"/>
      <c r="N10" s="10"/>
    </row>
    <row r="11" spans="5:14" ht="22.5" customHeight="1" thickBot="1" x14ac:dyDescent="0.35">
      <c r="F11" s="45" t="s">
        <v>197</v>
      </c>
      <c r="G11" s="258"/>
      <c r="H11" s="82"/>
      <c r="I11" s="82"/>
      <c r="J11" s="82"/>
      <c r="K11" s="82"/>
      <c r="L11" s="10"/>
      <c r="M11" s="11"/>
      <c r="N11" s="10"/>
    </row>
    <row r="12" spans="5:14" ht="21" customHeight="1" thickBot="1" x14ac:dyDescent="0.35">
      <c r="F12" s="45" t="s">
        <v>7</v>
      </c>
      <c r="G12" s="257">
        <v>6</v>
      </c>
      <c r="H12" s="83">
        <v>199.655</v>
      </c>
      <c r="I12" s="83">
        <v>4.6189999999999998</v>
      </c>
      <c r="J12" s="122">
        <v>0</v>
      </c>
      <c r="K12" s="11"/>
      <c r="L12" s="10"/>
      <c r="M12" s="11"/>
      <c r="N12" s="10"/>
    </row>
    <row r="13" spans="5:14" ht="22.5" customHeight="1" thickBot="1" x14ac:dyDescent="0.35">
      <c r="F13" s="45" t="s">
        <v>205</v>
      </c>
      <c r="G13" s="258"/>
      <c r="H13" s="94">
        <v>101.401</v>
      </c>
      <c r="I13" s="94">
        <v>76.400999999999996</v>
      </c>
      <c r="J13" s="94">
        <v>24</v>
      </c>
      <c r="K13" s="10" t="s">
        <v>221</v>
      </c>
      <c r="L13" s="10"/>
      <c r="M13" s="10"/>
      <c r="N13" s="10"/>
    </row>
    <row r="14" spans="5:14" ht="24" customHeight="1" thickBot="1" x14ac:dyDescent="0.35">
      <c r="F14" s="45" t="s">
        <v>8</v>
      </c>
      <c r="G14" s="84">
        <v>7.6</v>
      </c>
      <c r="H14" s="83">
        <v>37</v>
      </c>
      <c r="I14" s="83">
        <v>22</v>
      </c>
      <c r="J14" s="83">
        <v>16</v>
      </c>
      <c r="K14" s="11"/>
      <c r="L14" s="10"/>
      <c r="M14" s="11"/>
      <c r="N14" s="10"/>
    </row>
    <row r="15" spans="5:14" ht="22.5" customHeight="1" thickBot="1" x14ac:dyDescent="0.35">
      <c r="F15" s="45" t="s">
        <v>10</v>
      </c>
      <c r="G15" s="85">
        <v>10.199999999999999</v>
      </c>
      <c r="H15" s="94">
        <v>29.481000000000002</v>
      </c>
      <c r="I15" s="94">
        <v>4.8250000000000002</v>
      </c>
      <c r="J15" s="94">
        <v>2</v>
      </c>
      <c r="K15" s="10"/>
      <c r="L15" s="10"/>
      <c r="M15" s="10"/>
      <c r="N15" s="10"/>
    </row>
    <row r="16" spans="5:14" ht="22.5" customHeight="1" thickBot="1" x14ac:dyDescent="0.35">
      <c r="F16" s="45" t="s">
        <v>63</v>
      </c>
      <c r="G16" s="262">
        <v>18</v>
      </c>
      <c r="H16" s="83">
        <v>264.85300000000001</v>
      </c>
      <c r="I16" s="83">
        <v>82.296000000000006</v>
      </c>
      <c r="J16" s="83">
        <v>30.48</v>
      </c>
      <c r="K16" s="11"/>
      <c r="L16" s="11"/>
      <c r="M16" s="11"/>
      <c r="N16" s="11"/>
    </row>
    <row r="17" spans="6:14" ht="23.25" customHeight="1" thickBot="1" x14ac:dyDescent="0.35">
      <c r="F17" s="45" t="s">
        <v>12</v>
      </c>
      <c r="G17" s="263"/>
      <c r="H17" s="94"/>
      <c r="I17" s="94"/>
      <c r="J17" s="94"/>
      <c r="K17" s="10"/>
      <c r="L17" s="10"/>
      <c r="M17" s="10"/>
      <c r="N17" s="10"/>
    </row>
    <row r="18" spans="6:14" ht="19.5" thickBot="1" x14ac:dyDescent="0.35">
      <c r="F18" s="119" t="s">
        <v>13</v>
      </c>
      <c r="G18" s="84">
        <v>40</v>
      </c>
      <c r="H18" s="84"/>
      <c r="I18" s="84">
        <v>83.3</v>
      </c>
      <c r="J18" s="84" t="s">
        <v>370</v>
      </c>
      <c r="K18" s="11"/>
      <c r="L18" s="10"/>
      <c r="M18" s="11"/>
      <c r="N18" s="10"/>
    </row>
    <row r="19" spans="6:14" ht="20.25" customHeight="1" thickBot="1" x14ac:dyDescent="0.35">
      <c r="F19" s="119" t="s">
        <v>15</v>
      </c>
      <c r="G19" s="82">
        <v>15</v>
      </c>
      <c r="H19" s="94">
        <v>142</v>
      </c>
      <c r="I19" s="94">
        <v>90</v>
      </c>
      <c r="J19" s="94">
        <v>17</v>
      </c>
      <c r="K19" s="10"/>
      <c r="L19" s="10"/>
      <c r="M19" s="10"/>
      <c r="N19" s="10"/>
    </row>
    <row r="20" spans="6:14" ht="21.75" customHeight="1" thickBot="1" x14ac:dyDescent="0.35">
      <c r="F20" s="45" t="s">
        <v>16</v>
      </c>
      <c r="G20" s="83">
        <v>6</v>
      </c>
      <c r="H20" s="83">
        <v>8.4</v>
      </c>
      <c r="I20" s="83">
        <v>6.4</v>
      </c>
      <c r="J20" s="83">
        <v>3</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H16" sqref="H16"/>
    </sheetView>
  </sheetViews>
  <sheetFormatPr baseColWidth="10" defaultRowHeight="15" x14ac:dyDescent="0.25"/>
  <cols>
    <col min="6" max="6" width="16" customWidth="1"/>
    <col min="7" max="7" width="14.140625" customWidth="1"/>
    <col min="8" max="8" width="13.7109375" customWidth="1"/>
    <col min="9" max="9" width="13.42578125" customWidth="1"/>
    <col min="10" max="10" width="14.140625" customWidth="1"/>
  </cols>
  <sheetData>
    <row r="1" spans="5:14" ht="23.25" x14ac:dyDescent="0.35">
      <c r="H1" s="268">
        <v>43217</v>
      </c>
      <c r="I1" s="268"/>
      <c r="J1" s="268"/>
      <c r="K1" s="268"/>
    </row>
    <row r="4" spans="5:14" ht="23.25" x14ac:dyDescent="0.35">
      <c r="H4" s="253" t="s">
        <v>355</v>
      </c>
      <c r="I4" s="253"/>
      <c r="J4" s="253"/>
    </row>
    <row r="6" spans="5:14" ht="15.75" thickBot="1" x14ac:dyDescent="0.3"/>
    <row r="7" spans="5:14" ht="94.5" thickBot="1" x14ac:dyDescent="0.3">
      <c r="E7" s="14"/>
      <c r="F7" s="16" t="s">
        <v>0</v>
      </c>
      <c r="G7" s="2" t="s">
        <v>1</v>
      </c>
      <c r="H7" s="2" t="s">
        <v>66</v>
      </c>
      <c r="I7" s="2" t="s">
        <v>64</v>
      </c>
      <c r="J7" s="31" t="s">
        <v>65</v>
      </c>
      <c r="K7" s="261" t="s">
        <v>174</v>
      </c>
      <c r="L7" s="261"/>
      <c r="M7" s="124" t="s">
        <v>175</v>
      </c>
      <c r="N7" s="124" t="s">
        <v>179</v>
      </c>
    </row>
    <row r="8" spans="5:14" ht="38.25" thickTop="1" x14ac:dyDescent="0.3">
      <c r="F8" s="28"/>
      <c r="G8" s="29"/>
      <c r="H8" s="29"/>
      <c r="I8" s="67"/>
      <c r="J8" s="68"/>
      <c r="K8" s="124" t="s">
        <v>177</v>
      </c>
      <c r="L8" s="124" t="s">
        <v>178</v>
      </c>
      <c r="M8" s="124"/>
      <c r="N8" s="34"/>
    </row>
    <row r="9" spans="5:14" ht="21.75" customHeight="1" thickBot="1" x14ac:dyDescent="0.35">
      <c r="F9" s="118" t="s">
        <v>5</v>
      </c>
      <c r="G9" s="82">
        <v>85</v>
      </c>
      <c r="H9" s="82">
        <v>1400</v>
      </c>
      <c r="I9" s="82">
        <v>150</v>
      </c>
      <c r="J9" s="82">
        <v>8</v>
      </c>
      <c r="K9" s="10"/>
      <c r="L9" s="10"/>
      <c r="M9" s="10"/>
      <c r="N9" s="10"/>
    </row>
    <row r="10" spans="5:14" ht="21.75" customHeight="1" thickBot="1" x14ac:dyDescent="0.35">
      <c r="F10" s="45" t="s">
        <v>202</v>
      </c>
      <c r="G10" s="257">
        <v>64</v>
      </c>
      <c r="H10" s="82">
        <v>1677</v>
      </c>
      <c r="I10" s="82">
        <v>977</v>
      </c>
      <c r="J10" s="82">
        <v>69</v>
      </c>
      <c r="K10" s="11"/>
      <c r="L10" s="10"/>
      <c r="M10" s="11"/>
      <c r="N10" s="10"/>
    </row>
    <row r="11" spans="5:14" ht="22.5" customHeight="1" thickBot="1" x14ac:dyDescent="0.35">
      <c r="F11" s="45" t="s">
        <v>197</v>
      </c>
      <c r="G11" s="258"/>
      <c r="H11" s="82"/>
      <c r="I11" s="82"/>
      <c r="J11" s="82"/>
      <c r="K11" s="82"/>
      <c r="L11" s="10"/>
      <c r="M11" s="11"/>
      <c r="N11" s="10"/>
    </row>
    <row r="12" spans="5:14" ht="21" customHeight="1" thickBot="1" x14ac:dyDescent="0.35">
      <c r="F12" s="45" t="s">
        <v>7</v>
      </c>
      <c r="G12" s="257">
        <v>6</v>
      </c>
      <c r="H12" s="83">
        <v>250.99100000000001</v>
      </c>
      <c r="I12" s="83">
        <v>55.555</v>
      </c>
      <c r="J12" s="122">
        <v>17</v>
      </c>
      <c r="K12" s="11"/>
      <c r="L12" s="10"/>
      <c r="M12" s="11"/>
      <c r="N12" s="10"/>
    </row>
    <row r="13" spans="5:14" ht="22.5" customHeight="1" thickBot="1" x14ac:dyDescent="0.35">
      <c r="F13" s="45" t="s">
        <v>205</v>
      </c>
      <c r="G13" s="258"/>
      <c r="H13" s="94"/>
      <c r="I13" s="94"/>
      <c r="J13" s="94"/>
      <c r="K13" s="10" t="s">
        <v>221</v>
      </c>
      <c r="L13" s="10"/>
      <c r="M13" s="10"/>
      <c r="N13" s="10"/>
    </row>
    <row r="14" spans="5:14" ht="24" customHeight="1" thickBot="1" x14ac:dyDescent="0.35">
      <c r="F14" s="45" t="s">
        <v>8</v>
      </c>
      <c r="G14" s="84">
        <v>7.6</v>
      </c>
      <c r="H14" s="83"/>
      <c r="I14" s="83"/>
      <c r="J14" s="83"/>
      <c r="K14" s="11"/>
      <c r="L14" s="10"/>
      <c r="M14" s="11"/>
      <c r="N14" s="10"/>
    </row>
    <row r="15" spans="5:14" ht="22.5" customHeight="1" thickBot="1" x14ac:dyDescent="0.35">
      <c r="F15" s="45" t="s">
        <v>10</v>
      </c>
      <c r="G15" s="85">
        <v>10.199999999999999</v>
      </c>
      <c r="H15" s="94">
        <v>41.624000000000002</v>
      </c>
      <c r="I15" s="94">
        <v>16.68</v>
      </c>
      <c r="J15" s="94">
        <v>7</v>
      </c>
      <c r="K15" s="10"/>
      <c r="L15" s="10"/>
      <c r="M15" s="10"/>
      <c r="N15" s="10"/>
    </row>
    <row r="16" spans="5:14" ht="22.5" customHeight="1" thickBot="1" x14ac:dyDescent="0.35">
      <c r="F16" s="45" t="s">
        <v>63</v>
      </c>
      <c r="G16" s="262">
        <v>18</v>
      </c>
      <c r="H16" s="83">
        <v>254.023</v>
      </c>
      <c r="I16" s="83">
        <v>71.462999999999994</v>
      </c>
      <c r="J16" s="83">
        <v>17</v>
      </c>
      <c r="K16" s="11"/>
      <c r="L16" s="11"/>
      <c r="M16" s="11"/>
      <c r="N16" s="11"/>
    </row>
    <row r="17" spans="6:14" ht="23.25" customHeight="1" thickBot="1" x14ac:dyDescent="0.35">
      <c r="F17" s="45" t="s">
        <v>12</v>
      </c>
      <c r="G17" s="263"/>
      <c r="H17" s="94"/>
      <c r="I17" s="94"/>
      <c r="J17" s="94"/>
      <c r="K17" s="10"/>
      <c r="L17" s="10"/>
      <c r="M17" s="10"/>
      <c r="N17" s="10"/>
    </row>
    <row r="18" spans="6:14" ht="19.5" thickBot="1" x14ac:dyDescent="0.35">
      <c r="F18" s="119" t="s">
        <v>13</v>
      </c>
      <c r="G18" s="84">
        <v>40</v>
      </c>
      <c r="H18" s="84">
        <v>91.3</v>
      </c>
      <c r="I18" s="84">
        <v>66.3</v>
      </c>
      <c r="J18" s="84">
        <v>5.31</v>
      </c>
      <c r="K18" s="11"/>
      <c r="L18" s="10"/>
      <c r="M18" s="11"/>
      <c r="N18" s="10"/>
    </row>
    <row r="19" spans="6:14" ht="20.25" customHeight="1" thickBot="1" x14ac:dyDescent="0.35">
      <c r="F19" s="119" t="s">
        <v>15</v>
      </c>
      <c r="G19" s="82">
        <v>15</v>
      </c>
      <c r="H19" s="94">
        <v>166</v>
      </c>
      <c r="I19" s="94">
        <v>106</v>
      </c>
      <c r="J19" s="94">
        <v>22</v>
      </c>
      <c r="K19" s="10"/>
      <c r="L19" s="10"/>
      <c r="M19" s="10"/>
      <c r="N19" s="10"/>
    </row>
    <row r="20" spans="6:14" ht="21.75" customHeight="1" thickBot="1" x14ac:dyDescent="0.35">
      <c r="F20" s="45" t="s">
        <v>16</v>
      </c>
      <c r="G20" s="83">
        <v>6</v>
      </c>
      <c r="H20" s="83">
        <v>44500</v>
      </c>
      <c r="I20" s="83">
        <v>42500</v>
      </c>
      <c r="J20" s="83">
        <v>21</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1"/>
  <sheetViews>
    <sheetView topLeftCell="A8" workbookViewId="0">
      <selection activeCell="J21" sqref="J21"/>
    </sheetView>
  </sheetViews>
  <sheetFormatPr baseColWidth="10" defaultRowHeight="15" x14ac:dyDescent="0.25"/>
  <cols>
    <col min="6" max="6" width="16" customWidth="1"/>
    <col min="7" max="7" width="14.140625" customWidth="1"/>
    <col min="8" max="8" width="13.7109375" customWidth="1"/>
    <col min="9" max="9" width="13.42578125" customWidth="1"/>
    <col min="10" max="10" width="14.140625" customWidth="1"/>
  </cols>
  <sheetData>
    <row r="1" spans="5:14" ht="23.25" x14ac:dyDescent="0.35">
      <c r="H1" s="268">
        <v>43218</v>
      </c>
      <c r="I1" s="268"/>
      <c r="J1" s="268"/>
      <c r="K1" s="268"/>
    </row>
    <row r="4" spans="5:14" ht="23.25" x14ac:dyDescent="0.35">
      <c r="H4" s="253" t="s">
        <v>355</v>
      </c>
      <c r="I4" s="253"/>
      <c r="J4" s="253"/>
    </row>
    <row r="6" spans="5:14" ht="15.75" thickBot="1" x14ac:dyDescent="0.3"/>
    <row r="7" spans="5:14" ht="94.5" thickBot="1" x14ac:dyDescent="0.3">
      <c r="E7" s="14"/>
      <c r="F7" s="16" t="s">
        <v>0</v>
      </c>
      <c r="G7" s="2" t="s">
        <v>1</v>
      </c>
      <c r="H7" s="2" t="s">
        <v>66</v>
      </c>
      <c r="I7" s="2" t="s">
        <v>64</v>
      </c>
      <c r="J7" s="31" t="s">
        <v>65</v>
      </c>
      <c r="K7" s="261" t="s">
        <v>174</v>
      </c>
      <c r="L7" s="261"/>
      <c r="M7" s="124" t="s">
        <v>175</v>
      </c>
      <c r="N7" s="124" t="s">
        <v>179</v>
      </c>
    </row>
    <row r="8" spans="5:14" ht="38.25" thickTop="1" x14ac:dyDescent="0.3">
      <c r="F8" s="28"/>
      <c r="G8" s="29"/>
      <c r="H8" s="29"/>
      <c r="I8" s="67"/>
      <c r="J8" s="68"/>
      <c r="K8" s="124" t="s">
        <v>177</v>
      </c>
      <c r="L8" s="124" t="s">
        <v>178</v>
      </c>
      <c r="M8" s="124"/>
      <c r="N8" s="34"/>
    </row>
    <row r="9" spans="5:14" ht="21.75" customHeight="1" thickBot="1" x14ac:dyDescent="0.35">
      <c r="F9" s="118" t="s">
        <v>5</v>
      </c>
      <c r="G9" s="82">
        <v>85</v>
      </c>
      <c r="H9" s="82"/>
      <c r="I9" s="82"/>
      <c r="J9" s="82"/>
      <c r="K9" s="10"/>
      <c r="L9" s="10"/>
      <c r="M9" s="10"/>
      <c r="N9" s="10"/>
    </row>
    <row r="10" spans="5:14" ht="21.75" customHeight="1" thickBot="1" x14ac:dyDescent="0.35">
      <c r="F10" s="45" t="s">
        <v>202</v>
      </c>
      <c r="G10" s="257">
        <v>64</v>
      </c>
      <c r="H10" s="82">
        <v>1529.5</v>
      </c>
      <c r="I10" s="82">
        <v>829.5</v>
      </c>
      <c r="J10" s="82">
        <v>59</v>
      </c>
      <c r="K10" s="11"/>
      <c r="L10" s="10"/>
      <c r="M10" s="11"/>
      <c r="N10" s="10"/>
    </row>
    <row r="11" spans="5:14" ht="22.5" customHeight="1" thickBot="1" x14ac:dyDescent="0.35">
      <c r="F11" s="45" t="s">
        <v>197</v>
      </c>
      <c r="G11" s="258"/>
      <c r="H11" s="82"/>
      <c r="I11" s="82"/>
      <c r="J11" s="82"/>
      <c r="K11" s="82"/>
      <c r="L11" s="10"/>
      <c r="M11" s="11"/>
      <c r="N11" s="10"/>
    </row>
    <row r="12" spans="5:14" ht="21" customHeight="1" thickBot="1" x14ac:dyDescent="0.35">
      <c r="F12" s="45" t="s">
        <v>7</v>
      </c>
      <c r="G12" s="257">
        <v>6</v>
      </c>
      <c r="H12" s="83">
        <v>282.154</v>
      </c>
      <c r="I12" s="83">
        <v>87.117999999999995</v>
      </c>
      <c r="J12" s="122">
        <v>27</v>
      </c>
      <c r="K12" s="11"/>
      <c r="L12" s="10"/>
      <c r="M12" s="11"/>
      <c r="N12" s="10"/>
    </row>
    <row r="13" spans="5:14" ht="22.5" customHeight="1" thickBot="1" x14ac:dyDescent="0.35">
      <c r="F13" s="45" t="s">
        <v>205</v>
      </c>
      <c r="G13" s="258"/>
      <c r="H13" s="94">
        <v>101.1</v>
      </c>
      <c r="I13" s="94">
        <v>76.099999999999994</v>
      </c>
      <c r="J13" s="94">
        <v>24</v>
      </c>
      <c r="K13" s="10" t="s">
        <v>221</v>
      </c>
      <c r="L13" s="10"/>
      <c r="M13" s="10"/>
      <c r="N13" s="10"/>
    </row>
    <row r="14" spans="5:14" ht="24" customHeight="1" thickBot="1" x14ac:dyDescent="0.35">
      <c r="F14" s="45" t="s">
        <v>8</v>
      </c>
      <c r="G14" s="84">
        <v>7.6</v>
      </c>
      <c r="H14" s="83"/>
      <c r="I14" s="83"/>
      <c r="J14" s="83"/>
      <c r="K14" s="11"/>
      <c r="L14" s="10"/>
      <c r="M14" s="11"/>
      <c r="N14" s="10"/>
    </row>
    <row r="15" spans="5:14" ht="22.5" customHeight="1" thickBot="1" x14ac:dyDescent="0.35">
      <c r="F15" s="45" t="s">
        <v>10</v>
      </c>
      <c r="G15" s="85">
        <v>10.199999999999999</v>
      </c>
      <c r="H15" s="83">
        <v>75.733000000000004</v>
      </c>
      <c r="I15" s="83">
        <v>51.77</v>
      </c>
      <c r="J15" s="83">
        <v>21</v>
      </c>
      <c r="K15" s="10"/>
      <c r="L15" s="10"/>
      <c r="M15" s="10"/>
      <c r="N15" s="10"/>
    </row>
    <row r="16" spans="5:14" ht="22.5" customHeight="1" thickBot="1" x14ac:dyDescent="0.35">
      <c r="F16" s="45" t="s">
        <v>63</v>
      </c>
      <c r="G16" s="262">
        <v>18</v>
      </c>
      <c r="H16" s="94">
        <v>241.7</v>
      </c>
      <c r="I16" s="94">
        <v>58.927</v>
      </c>
      <c r="J16" s="94">
        <v>14</v>
      </c>
      <c r="K16" s="11"/>
      <c r="L16" s="11"/>
      <c r="M16" s="11"/>
      <c r="N16" s="11"/>
    </row>
    <row r="17" spans="6:14" ht="23.25" customHeight="1" thickBot="1" x14ac:dyDescent="0.35">
      <c r="F17" s="45" t="s">
        <v>12</v>
      </c>
      <c r="G17" s="263"/>
      <c r="H17" s="94"/>
      <c r="I17" s="94"/>
      <c r="J17" s="94"/>
      <c r="K17" s="10"/>
      <c r="L17" s="10"/>
      <c r="M17" s="10"/>
      <c r="N17" s="10"/>
    </row>
    <row r="18" spans="6:14" ht="19.5" thickBot="1" x14ac:dyDescent="0.35">
      <c r="F18" s="119" t="s">
        <v>13</v>
      </c>
      <c r="G18" s="84">
        <v>40</v>
      </c>
      <c r="H18" s="84"/>
      <c r="I18" s="84"/>
      <c r="J18" s="84"/>
      <c r="K18" s="11"/>
      <c r="L18" s="10"/>
      <c r="M18" s="11"/>
      <c r="N18" s="10"/>
    </row>
    <row r="19" spans="6:14" ht="20.25" customHeight="1" thickBot="1" x14ac:dyDescent="0.35">
      <c r="F19" s="119" t="s">
        <v>15</v>
      </c>
      <c r="G19" s="82">
        <v>15</v>
      </c>
      <c r="H19" s="94">
        <v>200</v>
      </c>
      <c r="I19" s="94">
        <v>140</v>
      </c>
      <c r="J19" s="94">
        <v>28</v>
      </c>
      <c r="K19" s="10"/>
      <c r="L19" s="10"/>
      <c r="M19" s="10"/>
      <c r="N19" s="10"/>
    </row>
    <row r="20" spans="6:14" ht="21.75" customHeight="1" thickBot="1" x14ac:dyDescent="0.35">
      <c r="F20" s="45" t="s">
        <v>16</v>
      </c>
      <c r="G20" s="83">
        <v>6</v>
      </c>
      <c r="H20" s="83">
        <v>39.4</v>
      </c>
      <c r="I20" s="83">
        <v>37.340000000000003</v>
      </c>
      <c r="J20" s="83">
        <v>18</v>
      </c>
      <c r="K20" s="11"/>
      <c r="L20" s="10"/>
      <c r="M20" s="11"/>
      <c r="N20" s="10"/>
    </row>
    <row r="21" spans="6:14" ht="18.75" x14ac:dyDescent="0.3">
      <c r="J21" s="134">
        <v>230</v>
      </c>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activeCell="L16" sqref="L16"/>
    </sheetView>
  </sheetViews>
  <sheetFormatPr baseColWidth="10" defaultRowHeight="15" x14ac:dyDescent="0.25"/>
  <cols>
    <col min="4" max="4" width="14" customWidth="1"/>
    <col min="5" max="5" width="13.5703125" customWidth="1"/>
    <col min="6" max="6" width="12.85546875" customWidth="1"/>
    <col min="7" max="7" width="14.42578125" customWidth="1"/>
    <col min="8" max="8" width="15.28515625" customWidth="1"/>
  </cols>
  <sheetData>
    <row r="5" spans="4:8" ht="23.25" x14ac:dyDescent="0.35">
      <c r="E5" s="250" t="s">
        <v>82</v>
      </c>
      <c r="F5" s="250"/>
      <c r="G5" s="250"/>
    </row>
    <row r="6" spans="4:8" x14ac:dyDescent="0.25">
      <c r="D6" s="15"/>
      <c r="E6" s="15"/>
      <c r="F6" s="15"/>
      <c r="G6" s="15"/>
      <c r="H6" s="15"/>
    </row>
    <row r="7" spans="4:8" ht="23.25" x14ac:dyDescent="0.35">
      <c r="E7" s="253" t="s">
        <v>83</v>
      </c>
      <c r="F7" s="253"/>
      <c r="G7" s="253"/>
    </row>
    <row r="8" spans="4:8" ht="15.75" thickBot="1" x14ac:dyDescent="0.3"/>
    <row r="9" spans="4:8" ht="78" customHeight="1" thickBot="1" x14ac:dyDescent="0.3">
      <c r="D9" s="16" t="s">
        <v>0</v>
      </c>
      <c r="E9" s="2" t="s">
        <v>1</v>
      </c>
      <c r="F9" s="2" t="s">
        <v>66</v>
      </c>
      <c r="G9" s="2" t="s">
        <v>64</v>
      </c>
      <c r="H9" s="2" t="s">
        <v>65</v>
      </c>
    </row>
    <row r="10" spans="4:8" ht="25.5" customHeight="1" thickTop="1" thickBot="1" x14ac:dyDescent="0.3">
      <c r="D10" s="3" t="s">
        <v>5</v>
      </c>
      <c r="E10" s="10">
        <v>80</v>
      </c>
      <c r="F10" s="10"/>
      <c r="G10" s="10">
        <v>238</v>
      </c>
      <c r="H10" s="10">
        <v>14</v>
      </c>
    </row>
    <row r="11" spans="4:8" ht="19.5" thickBot="1" x14ac:dyDescent="0.3">
      <c r="D11" s="4" t="s">
        <v>6</v>
      </c>
      <c r="E11" s="11">
        <v>80</v>
      </c>
      <c r="F11" s="11"/>
      <c r="G11" s="17">
        <v>935</v>
      </c>
      <c r="H11" s="11">
        <v>77</v>
      </c>
    </row>
    <row r="12" spans="4:8" ht="24" customHeight="1" thickBot="1" x14ac:dyDescent="0.3">
      <c r="D12" s="3" t="s">
        <v>7</v>
      </c>
      <c r="E12" s="10">
        <v>12</v>
      </c>
      <c r="F12" s="10"/>
      <c r="G12" s="10">
        <v>290</v>
      </c>
      <c r="H12" s="10">
        <v>38</v>
      </c>
    </row>
    <row r="13" spans="4:8" ht="23.25" customHeight="1" thickBot="1" x14ac:dyDescent="0.3">
      <c r="D13" s="4" t="s">
        <v>8</v>
      </c>
      <c r="E13" s="11">
        <v>6.2</v>
      </c>
      <c r="F13" s="11"/>
      <c r="G13" s="13">
        <v>128</v>
      </c>
      <c r="H13" s="11">
        <v>84</v>
      </c>
    </row>
    <row r="14" spans="4:8" ht="21.75" customHeight="1" thickBot="1" x14ac:dyDescent="0.3">
      <c r="D14" s="3" t="s">
        <v>10</v>
      </c>
      <c r="E14" s="10">
        <v>7.6</v>
      </c>
      <c r="F14" s="10">
        <v>216.85599999999999</v>
      </c>
      <c r="G14" s="10">
        <v>200.495</v>
      </c>
      <c r="H14" s="10">
        <v>111.38</v>
      </c>
    </row>
    <row r="15" spans="4:8" ht="25.5" customHeight="1" thickBot="1" x14ac:dyDescent="0.3">
      <c r="D15" s="4" t="s">
        <v>63</v>
      </c>
      <c r="E15" s="257">
        <v>6</v>
      </c>
      <c r="F15" s="11"/>
      <c r="G15" s="11">
        <v>154</v>
      </c>
      <c r="H15" s="11">
        <v>38</v>
      </c>
    </row>
    <row r="16" spans="4:8" ht="25.5" customHeight="1" thickBot="1" x14ac:dyDescent="0.3">
      <c r="D16" s="3" t="s">
        <v>12</v>
      </c>
      <c r="E16" s="258"/>
      <c r="F16" s="10"/>
      <c r="G16" s="10">
        <v>79</v>
      </c>
      <c r="H16" s="10">
        <v>56.5</v>
      </c>
    </row>
    <row r="17" spans="4:8" ht="19.5" thickBot="1" x14ac:dyDescent="0.3">
      <c r="D17" s="4" t="s">
        <v>13</v>
      </c>
      <c r="E17" s="11">
        <v>40</v>
      </c>
      <c r="F17" s="11"/>
      <c r="G17" s="11">
        <v>144.81</v>
      </c>
      <c r="H17" s="11">
        <v>11</v>
      </c>
    </row>
    <row r="18" spans="4:8" ht="24" customHeight="1" thickBot="1" x14ac:dyDescent="0.3">
      <c r="D18" s="3" t="s">
        <v>15</v>
      </c>
      <c r="E18" s="10">
        <v>17</v>
      </c>
      <c r="F18" s="10"/>
      <c r="G18" s="10">
        <v>282</v>
      </c>
      <c r="H18" s="10">
        <v>60</v>
      </c>
    </row>
    <row r="19" spans="4:8" ht="21.75" customHeight="1" thickBot="1" x14ac:dyDescent="0.3">
      <c r="D19" s="4" t="s">
        <v>16</v>
      </c>
      <c r="E19" s="11">
        <v>3</v>
      </c>
      <c r="F19" s="11"/>
      <c r="G19" s="11">
        <v>92.125</v>
      </c>
      <c r="H19" s="11">
        <v>92</v>
      </c>
    </row>
  </sheetData>
  <mergeCells count="3">
    <mergeCell ref="E5:G5"/>
    <mergeCell ref="E7:G7"/>
    <mergeCell ref="E15:E16"/>
  </mergeCell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showGridLines="0" workbookViewId="0">
      <selection activeCell="B4" sqref="B4"/>
    </sheetView>
  </sheetViews>
  <sheetFormatPr baseColWidth="10" defaultRowHeight="15" x14ac:dyDescent="0.25"/>
  <cols>
    <col min="1" max="1" width="1.140625" customWidth="1"/>
    <col min="2" max="2" width="64.42578125" customWidth="1"/>
    <col min="3" max="3" width="1.5703125" customWidth="1"/>
    <col min="4" max="4" width="5.5703125" customWidth="1"/>
    <col min="5" max="6" width="16" customWidth="1"/>
  </cols>
  <sheetData>
    <row r="1" spans="2:6" ht="30" x14ac:dyDescent="0.25">
      <c r="B1" s="126" t="s">
        <v>371</v>
      </c>
      <c r="C1" s="126"/>
      <c r="D1" s="130"/>
      <c r="E1" s="130"/>
      <c r="F1" s="130"/>
    </row>
    <row r="2" spans="2:6" x14ac:dyDescent="0.25">
      <c r="B2" s="126" t="s">
        <v>372</v>
      </c>
      <c r="C2" s="126"/>
      <c r="D2" s="130"/>
      <c r="E2" s="130"/>
      <c r="F2" s="130"/>
    </row>
    <row r="3" spans="2:6" x14ac:dyDescent="0.25">
      <c r="B3" s="127"/>
      <c r="C3" s="127"/>
      <c r="D3" s="131"/>
      <c r="E3" s="131"/>
      <c r="F3" s="131"/>
    </row>
    <row r="4" spans="2:6" ht="75" x14ac:dyDescent="0.25">
      <c r="B4" s="127" t="s">
        <v>373</v>
      </c>
      <c r="C4" s="127"/>
      <c r="D4" s="131"/>
      <c r="E4" s="131"/>
      <c r="F4" s="131"/>
    </row>
    <row r="5" spans="2:6" x14ac:dyDescent="0.25">
      <c r="B5" s="127"/>
      <c r="C5" s="127"/>
      <c r="D5" s="131"/>
      <c r="E5" s="131"/>
      <c r="F5" s="131"/>
    </row>
    <row r="6" spans="2:6" ht="30" x14ac:dyDescent="0.25">
      <c r="B6" s="126" t="s">
        <v>374</v>
      </c>
      <c r="C6" s="126"/>
      <c r="D6" s="130"/>
      <c r="E6" s="130" t="s">
        <v>375</v>
      </c>
      <c r="F6" s="130" t="s">
        <v>376</v>
      </c>
    </row>
    <row r="7" spans="2:6" ht="15.75" thickBot="1" x14ac:dyDescent="0.3">
      <c r="B7" s="127"/>
      <c r="C7" s="127"/>
      <c r="D7" s="131"/>
      <c r="E7" s="131"/>
      <c r="F7" s="131"/>
    </row>
    <row r="8" spans="2:6" ht="45.75" thickBot="1" x14ac:dyDescent="0.3">
      <c r="B8" s="128" t="s">
        <v>377</v>
      </c>
      <c r="C8" s="129"/>
      <c r="D8" s="132"/>
      <c r="E8" s="132">
        <v>1</v>
      </c>
      <c r="F8" s="133" t="s">
        <v>378</v>
      </c>
    </row>
    <row r="9" spans="2:6" ht="15.75" thickBot="1" x14ac:dyDescent="0.3">
      <c r="B9" s="127"/>
      <c r="C9" s="127"/>
      <c r="D9" s="131"/>
      <c r="E9" s="131"/>
      <c r="F9" s="131"/>
    </row>
    <row r="10" spans="2:6" ht="60.75" thickBot="1" x14ac:dyDescent="0.3">
      <c r="B10" s="128" t="s">
        <v>379</v>
      </c>
      <c r="C10" s="129"/>
      <c r="D10" s="132"/>
      <c r="E10" s="132">
        <v>116</v>
      </c>
      <c r="F10" s="133" t="s">
        <v>378</v>
      </c>
    </row>
    <row r="11" spans="2:6" x14ac:dyDescent="0.25">
      <c r="B11" s="127"/>
      <c r="C11" s="127"/>
      <c r="D11" s="131"/>
      <c r="E11" s="131"/>
      <c r="F11" s="131"/>
    </row>
    <row r="12" spans="2:6" x14ac:dyDescent="0.25">
      <c r="B12" s="127"/>
      <c r="C12" s="127"/>
      <c r="D12" s="131"/>
      <c r="E12" s="131"/>
      <c r="F12" s="131"/>
    </row>
  </sheetData>
  <pageMargins left="0.7" right="0.7" top="0.75" bottom="0.75" header="0.3" footer="0.3"/>
</worksheet>
</file>

<file path=xl/worksheets/sheet2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1"/>
  <sheetViews>
    <sheetView topLeftCell="A4" workbookViewId="0">
      <selection activeCell="K16" sqref="K16"/>
    </sheetView>
  </sheetViews>
  <sheetFormatPr baseColWidth="10" defaultRowHeight="15" x14ac:dyDescent="0.25"/>
  <cols>
    <col min="6" max="6" width="16" customWidth="1"/>
    <col min="7" max="7" width="14.140625" customWidth="1"/>
    <col min="8" max="8" width="13.7109375" customWidth="1"/>
    <col min="9" max="9" width="13.42578125" customWidth="1"/>
    <col min="10" max="10" width="14.140625" customWidth="1"/>
    <col min="11" max="11" width="14.85546875" bestFit="1" customWidth="1"/>
  </cols>
  <sheetData>
    <row r="1" spans="5:14" ht="23.25" x14ac:dyDescent="0.35">
      <c r="H1" s="268">
        <v>43218</v>
      </c>
      <c r="I1" s="268"/>
      <c r="J1" s="268"/>
      <c r="K1" s="268"/>
    </row>
    <row r="4" spans="5:14" ht="23.25" x14ac:dyDescent="0.35">
      <c r="H4" s="253" t="s">
        <v>355</v>
      </c>
      <c r="I4" s="253"/>
      <c r="J4" s="253"/>
    </row>
    <row r="6" spans="5:14" ht="15.75" thickBot="1" x14ac:dyDescent="0.3"/>
    <row r="7" spans="5:14" ht="94.5" thickBot="1" x14ac:dyDescent="0.3">
      <c r="E7" s="14"/>
      <c r="F7" s="16" t="s">
        <v>0</v>
      </c>
      <c r="G7" s="2" t="s">
        <v>1</v>
      </c>
      <c r="H7" s="2" t="s">
        <v>66</v>
      </c>
      <c r="I7" s="2" t="s">
        <v>64</v>
      </c>
      <c r="J7" s="31" t="s">
        <v>65</v>
      </c>
      <c r="K7" s="261" t="s">
        <v>174</v>
      </c>
      <c r="L7" s="261"/>
      <c r="M7" s="124" t="s">
        <v>175</v>
      </c>
      <c r="N7" s="124" t="s">
        <v>179</v>
      </c>
    </row>
    <row r="8" spans="5:14" ht="38.25" thickTop="1" x14ac:dyDescent="0.3">
      <c r="F8" s="28"/>
      <c r="G8" s="29"/>
      <c r="H8" s="29"/>
      <c r="I8" s="67"/>
      <c r="J8" s="68"/>
      <c r="K8" s="124" t="s">
        <v>177</v>
      </c>
      <c r="L8" s="124" t="s">
        <v>178</v>
      </c>
      <c r="M8" s="124"/>
      <c r="N8" s="34"/>
    </row>
    <row r="9" spans="5:14" ht="21.75" customHeight="1" thickBot="1" x14ac:dyDescent="0.35">
      <c r="F9" s="118" t="s">
        <v>5</v>
      </c>
      <c r="G9" s="82">
        <v>85</v>
      </c>
      <c r="H9" s="82">
        <v>1640</v>
      </c>
      <c r="I9" s="82">
        <v>390</v>
      </c>
      <c r="J9" s="82">
        <v>21</v>
      </c>
      <c r="K9" s="10"/>
      <c r="L9" s="10"/>
      <c r="M9" s="10"/>
      <c r="N9" s="10"/>
    </row>
    <row r="10" spans="5:14" ht="21.75" customHeight="1" thickBot="1" x14ac:dyDescent="0.35">
      <c r="F10" s="45" t="s">
        <v>202</v>
      </c>
      <c r="G10" s="257">
        <v>64</v>
      </c>
      <c r="H10" s="82"/>
      <c r="I10" s="82"/>
      <c r="J10" s="82"/>
      <c r="K10" s="11"/>
      <c r="L10" s="10"/>
      <c r="M10" s="11"/>
      <c r="N10" s="10"/>
    </row>
    <row r="11" spans="5:14" ht="22.5" customHeight="1" thickBot="1" x14ac:dyDescent="0.35">
      <c r="F11" s="45" t="s">
        <v>197</v>
      </c>
      <c r="G11" s="258"/>
      <c r="H11" s="82"/>
      <c r="I11" s="82"/>
      <c r="J11" s="82"/>
      <c r="K11" s="82"/>
      <c r="L11" s="10"/>
      <c r="M11" s="11"/>
      <c r="N11" s="10"/>
    </row>
    <row r="12" spans="5:14" ht="21" customHeight="1" thickBot="1" x14ac:dyDescent="0.35">
      <c r="F12" s="45" t="s">
        <v>7</v>
      </c>
      <c r="G12" s="257">
        <v>6</v>
      </c>
      <c r="H12" s="83">
        <v>282.553</v>
      </c>
      <c r="I12" s="83">
        <v>87.317999999999998</v>
      </c>
      <c r="J12" s="122">
        <v>27</v>
      </c>
      <c r="K12" s="11"/>
      <c r="L12" s="10"/>
      <c r="M12" s="11"/>
      <c r="N12" s="10"/>
    </row>
    <row r="13" spans="5:14" ht="22.5" customHeight="1" thickBot="1" x14ac:dyDescent="0.35">
      <c r="F13" s="45" t="s">
        <v>205</v>
      </c>
      <c r="G13" s="258"/>
      <c r="H13" s="94"/>
      <c r="I13" s="94"/>
      <c r="J13" s="94"/>
      <c r="K13" s="10" t="s">
        <v>221</v>
      </c>
      <c r="L13" s="10"/>
      <c r="M13" s="10"/>
      <c r="N13" s="10"/>
    </row>
    <row r="14" spans="5:14" ht="24" customHeight="1" thickBot="1" x14ac:dyDescent="0.35">
      <c r="F14" s="45" t="s">
        <v>8</v>
      </c>
      <c r="G14" s="84">
        <v>7.6</v>
      </c>
      <c r="H14" s="83"/>
      <c r="I14" s="83"/>
      <c r="J14" s="83"/>
      <c r="K14" s="11"/>
      <c r="L14" s="10"/>
      <c r="M14" s="11"/>
      <c r="N14" s="10"/>
    </row>
    <row r="15" spans="5:14" ht="22.5" customHeight="1" thickBot="1" x14ac:dyDescent="0.35">
      <c r="F15" s="45" t="s">
        <v>10</v>
      </c>
      <c r="G15" s="85">
        <v>10.199999999999999</v>
      </c>
      <c r="H15" s="83"/>
      <c r="I15" s="83"/>
      <c r="J15" s="83"/>
      <c r="K15" s="10"/>
      <c r="L15" s="10"/>
      <c r="M15" s="10"/>
      <c r="N15" s="10"/>
    </row>
    <row r="16" spans="5:14" ht="22.5" customHeight="1" thickBot="1" x14ac:dyDescent="0.35">
      <c r="F16" s="45" t="s">
        <v>63</v>
      </c>
      <c r="G16" s="262">
        <v>18</v>
      </c>
      <c r="H16" s="94">
        <v>299.51799999999997</v>
      </c>
      <c r="I16" s="94">
        <v>113.958</v>
      </c>
      <c r="J16" s="94">
        <v>28.88</v>
      </c>
      <c r="K16" s="11"/>
      <c r="L16" s="11"/>
      <c r="M16" s="11"/>
      <c r="N16" s="11"/>
    </row>
    <row r="17" spans="6:14" ht="23.25" customHeight="1" thickBot="1" x14ac:dyDescent="0.35">
      <c r="F17" s="45" t="s">
        <v>12</v>
      </c>
      <c r="G17" s="263"/>
      <c r="H17" s="94"/>
      <c r="I17" s="94"/>
      <c r="J17" s="94"/>
      <c r="K17" s="10"/>
      <c r="L17" s="10"/>
      <c r="M17" s="10"/>
      <c r="N17" s="10"/>
    </row>
    <row r="18" spans="6:14" ht="19.5" thickBot="1" x14ac:dyDescent="0.35">
      <c r="F18" s="119" t="s">
        <v>13</v>
      </c>
      <c r="G18" s="84">
        <v>40</v>
      </c>
      <c r="H18" s="84">
        <v>104.648</v>
      </c>
      <c r="I18" s="84">
        <v>79.647999999999996</v>
      </c>
      <c r="J18" s="84">
        <v>6.38</v>
      </c>
      <c r="K18" s="11"/>
      <c r="L18" s="10"/>
      <c r="M18" s="11"/>
      <c r="N18" s="10"/>
    </row>
    <row r="19" spans="6:14" ht="20.25" customHeight="1" thickBot="1" x14ac:dyDescent="0.35">
      <c r="F19" s="119" t="s">
        <v>15</v>
      </c>
      <c r="G19" s="82">
        <v>15</v>
      </c>
      <c r="H19" s="94">
        <v>188</v>
      </c>
      <c r="I19" s="94">
        <v>128</v>
      </c>
      <c r="J19" s="94">
        <v>26</v>
      </c>
      <c r="K19" s="10"/>
      <c r="L19" s="10"/>
      <c r="M19" s="10"/>
      <c r="N19" s="10"/>
    </row>
    <row r="20" spans="6:14" ht="21.75" customHeight="1" thickBot="1" x14ac:dyDescent="0.35">
      <c r="F20" s="45" t="s">
        <v>16</v>
      </c>
      <c r="G20" s="83">
        <v>6</v>
      </c>
      <c r="H20" s="83">
        <v>34.9</v>
      </c>
      <c r="I20" s="83">
        <v>32.9</v>
      </c>
      <c r="J20" s="83">
        <v>16</v>
      </c>
      <c r="K20" s="11"/>
      <c r="L20" s="10"/>
      <c r="M20" s="11"/>
      <c r="N20" s="10"/>
    </row>
    <row r="21" spans="6:14" ht="18.75" x14ac:dyDescent="0.3">
      <c r="J21" s="134"/>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1"/>
  <sheetViews>
    <sheetView topLeftCell="A7" workbookViewId="0">
      <selection activeCell="K16" sqref="K16"/>
    </sheetView>
  </sheetViews>
  <sheetFormatPr baseColWidth="10" defaultRowHeight="15" x14ac:dyDescent="0.25"/>
  <cols>
    <col min="6" max="6" width="16" customWidth="1"/>
    <col min="7" max="7" width="14.140625" customWidth="1"/>
    <col min="8" max="8" width="13.7109375" customWidth="1"/>
    <col min="9" max="9" width="13.42578125" customWidth="1"/>
    <col min="10" max="10" width="14.140625" customWidth="1"/>
    <col min="11" max="11" width="14.85546875" bestFit="1" customWidth="1"/>
  </cols>
  <sheetData>
    <row r="1" spans="5:14" ht="23.25" x14ac:dyDescent="0.35">
      <c r="H1" s="268">
        <v>43221</v>
      </c>
      <c r="I1" s="268"/>
      <c r="J1" s="268"/>
      <c r="K1" s="268"/>
    </row>
    <row r="4" spans="5:14" ht="23.25" x14ac:dyDescent="0.35">
      <c r="H4" s="253" t="s">
        <v>355</v>
      </c>
      <c r="I4" s="253"/>
      <c r="J4" s="253"/>
    </row>
    <row r="6" spans="5:14" ht="15.75" thickBot="1" x14ac:dyDescent="0.3"/>
    <row r="7" spans="5:14" ht="94.5" thickBot="1" x14ac:dyDescent="0.3">
      <c r="E7" s="14"/>
      <c r="F7" s="16" t="s">
        <v>0</v>
      </c>
      <c r="G7" s="2" t="s">
        <v>1</v>
      </c>
      <c r="H7" s="2" t="s">
        <v>66</v>
      </c>
      <c r="I7" s="2" t="s">
        <v>64</v>
      </c>
      <c r="J7" s="31" t="s">
        <v>65</v>
      </c>
      <c r="K7" s="261" t="s">
        <v>174</v>
      </c>
      <c r="L7" s="261"/>
      <c r="M7" s="124" t="s">
        <v>175</v>
      </c>
      <c r="N7" s="124" t="s">
        <v>179</v>
      </c>
    </row>
    <row r="8" spans="5:14" ht="38.25" thickTop="1" x14ac:dyDescent="0.3">
      <c r="F8" s="28"/>
      <c r="G8" s="29"/>
      <c r="H8" s="29"/>
      <c r="I8" s="67"/>
      <c r="J8" s="68"/>
      <c r="K8" s="124" t="s">
        <v>177</v>
      </c>
      <c r="L8" s="124" t="s">
        <v>178</v>
      </c>
      <c r="M8" s="124"/>
      <c r="N8" s="34"/>
    </row>
    <row r="9" spans="5:14" ht="21.75" customHeight="1" thickBot="1" x14ac:dyDescent="0.35">
      <c r="F9" s="118" t="s">
        <v>5</v>
      </c>
      <c r="G9" s="82">
        <v>85</v>
      </c>
      <c r="H9" s="82">
        <v>1640</v>
      </c>
      <c r="I9" s="82">
        <v>386</v>
      </c>
      <c r="J9" s="82">
        <v>21</v>
      </c>
      <c r="K9" s="10"/>
      <c r="L9" s="10"/>
      <c r="M9" s="10"/>
      <c r="N9" s="10"/>
    </row>
    <row r="10" spans="5:14" ht="21.75" customHeight="1" thickBot="1" x14ac:dyDescent="0.35">
      <c r="F10" s="45" t="s">
        <v>202</v>
      </c>
      <c r="G10" s="257">
        <v>64</v>
      </c>
      <c r="H10" s="82">
        <v>1668.8050000000001</v>
      </c>
      <c r="I10" s="82">
        <v>968.80499999999995</v>
      </c>
      <c r="J10" s="82">
        <v>69</v>
      </c>
      <c r="K10" s="11"/>
      <c r="L10" s="10"/>
      <c r="M10" s="11"/>
      <c r="N10" s="10"/>
    </row>
    <row r="11" spans="5:14" ht="22.5" customHeight="1" thickBot="1" x14ac:dyDescent="0.35">
      <c r="F11" s="45" t="s">
        <v>197</v>
      </c>
      <c r="G11" s="258"/>
      <c r="H11" s="82"/>
      <c r="I11" s="82"/>
      <c r="J11" s="82"/>
      <c r="K11" s="82"/>
      <c r="L11" s="10"/>
      <c r="M11" s="11"/>
      <c r="N11" s="10"/>
    </row>
    <row r="12" spans="5:14" ht="21" customHeight="1" thickBot="1" x14ac:dyDescent="0.35">
      <c r="F12" s="45" t="s">
        <v>7</v>
      </c>
      <c r="G12" s="257">
        <v>6</v>
      </c>
      <c r="H12" s="83">
        <v>282.553</v>
      </c>
      <c r="I12" s="83">
        <v>87.317999999999998</v>
      </c>
      <c r="J12" s="122">
        <v>27</v>
      </c>
      <c r="K12" s="11"/>
      <c r="L12" s="10"/>
      <c r="M12" s="11"/>
      <c r="N12" s="10"/>
    </row>
    <row r="13" spans="5:14" ht="22.5" customHeight="1" thickBot="1" x14ac:dyDescent="0.35">
      <c r="F13" s="45" t="s">
        <v>205</v>
      </c>
      <c r="G13" s="258"/>
      <c r="H13" s="94"/>
      <c r="I13" s="94"/>
      <c r="J13" s="94"/>
      <c r="K13" s="10" t="s">
        <v>221</v>
      </c>
      <c r="L13" s="10"/>
      <c r="M13" s="10"/>
      <c r="N13" s="10"/>
    </row>
    <row r="14" spans="5:14" ht="24" customHeight="1" thickBot="1" x14ac:dyDescent="0.35">
      <c r="F14" s="45" t="s">
        <v>8</v>
      </c>
      <c r="G14" s="84">
        <v>7.6</v>
      </c>
      <c r="H14" s="83">
        <v>69.894000000000005</v>
      </c>
      <c r="I14" s="83">
        <v>69.894000000000005</v>
      </c>
      <c r="J14" s="83">
        <v>34</v>
      </c>
      <c r="K14" s="11"/>
      <c r="L14" s="10"/>
      <c r="M14" s="11"/>
      <c r="N14" s="10"/>
    </row>
    <row r="15" spans="5:14" ht="22.5" customHeight="1" thickBot="1" x14ac:dyDescent="0.35">
      <c r="F15" s="45" t="s">
        <v>10</v>
      </c>
      <c r="G15" s="85">
        <v>10.199999999999999</v>
      </c>
      <c r="H15" s="83">
        <v>60.72</v>
      </c>
      <c r="I15" s="83">
        <v>36.64</v>
      </c>
      <c r="J15" s="83">
        <v>15</v>
      </c>
      <c r="K15" s="10"/>
      <c r="L15" s="10"/>
      <c r="M15" s="10"/>
      <c r="N15" s="10"/>
    </row>
    <row r="16" spans="5:14" ht="22.5" customHeight="1" thickBot="1" x14ac:dyDescent="0.35">
      <c r="F16" s="45" t="s">
        <v>63</v>
      </c>
      <c r="G16" s="262">
        <v>18</v>
      </c>
      <c r="H16" s="94">
        <v>278.93799999999999</v>
      </c>
      <c r="I16" s="94">
        <v>96.378</v>
      </c>
      <c r="J16" s="94">
        <v>23.8</v>
      </c>
      <c r="K16" s="11"/>
      <c r="L16" s="11"/>
      <c r="M16" s="11"/>
      <c r="N16" s="11"/>
    </row>
    <row r="17" spans="6:14" ht="23.25" customHeight="1" thickBot="1" x14ac:dyDescent="0.35">
      <c r="F17" s="45" t="s">
        <v>12</v>
      </c>
      <c r="G17" s="263"/>
      <c r="H17" s="94">
        <v>132</v>
      </c>
      <c r="I17" s="94">
        <v>123</v>
      </c>
      <c r="J17" s="94">
        <v>88</v>
      </c>
      <c r="K17" s="10"/>
      <c r="L17" s="10"/>
      <c r="M17" s="10"/>
      <c r="N17" s="10"/>
    </row>
    <row r="18" spans="6:14" ht="19.5" thickBot="1" x14ac:dyDescent="0.35">
      <c r="F18" s="119" t="s">
        <v>13</v>
      </c>
      <c r="G18" s="84">
        <v>40</v>
      </c>
      <c r="H18" s="84">
        <v>103.029</v>
      </c>
      <c r="I18" s="84">
        <v>79.028999999999996</v>
      </c>
      <c r="J18" s="84" t="s">
        <v>380</v>
      </c>
      <c r="K18" s="11"/>
      <c r="L18" s="10"/>
      <c r="M18" s="11"/>
      <c r="N18" s="10"/>
    </row>
    <row r="19" spans="6:14" ht="20.25" customHeight="1" thickBot="1" x14ac:dyDescent="0.35">
      <c r="F19" s="119" t="s">
        <v>15</v>
      </c>
      <c r="G19" s="82">
        <v>15</v>
      </c>
      <c r="H19" s="94">
        <v>183</v>
      </c>
      <c r="I19" s="94">
        <v>123</v>
      </c>
      <c r="J19" s="94">
        <v>25</v>
      </c>
      <c r="K19" s="10"/>
      <c r="L19" s="10"/>
      <c r="M19" s="10"/>
      <c r="N19" s="10"/>
    </row>
    <row r="20" spans="6:14" ht="21.75" customHeight="1" thickBot="1" x14ac:dyDescent="0.35">
      <c r="F20" s="45" t="s">
        <v>16</v>
      </c>
      <c r="G20" s="83">
        <v>6</v>
      </c>
      <c r="H20" s="83"/>
      <c r="I20" s="83"/>
      <c r="J20" s="83"/>
      <c r="K20" s="11"/>
      <c r="L20" s="10"/>
      <c r="M20" s="11"/>
      <c r="N20" s="10"/>
    </row>
    <row r="21" spans="6:14" ht="18.75" x14ac:dyDescent="0.3">
      <c r="J21" s="134"/>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1"/>
  <sheetViews>
    <sheetView topLeftCell="A7" workbookViewId="0">
      <selection activeCell="K19" sqref="K19"/>
    </sheetView>
  </sheetViews>
  <sheetFormatPr baseColWidth="10" defaultRowHeight="15" x14ac:dyDescent="0.25"/>
  <cols>
    <col min="6" max="6" width="16" customWidth="1"/>
    <col min="7" max="7" width="14.140625" customWidth="1"/>
    <col min="8" max="8" width="13.7109375" customWidth="1"/>
    <col min="9" max="9" width="13.42578125" customWidth="1"/>
    <col min="10" max="10" width="14.140625" customWidth="1"/>
  </cols>
  <sheetData>
    <row r="1" spans="5:14" ht="23.25" x14ac:dyDescent="0.35">
      <c r="H1" s="268">
        <v>43222</v>
      </c>
      <c r="I1" s="268"/>
      <c r="J1" s="268"/>
      <c r="K1" s="268"/>
    </row>
    <row r="4" spans="5:14" ht="23.25" x14ac:dyDescent="0.35">
      <c r="H4" s="253" t="s">
        <v>355</v>
      </c>
      <c r="I4" s="253"/>
      <c r="J4" s="253"/>
    </row>
    <row r="6" spans="5:14" ht="15.75" thickBot="1" x14ac:dyDescent="0.3"/>
    <row r="7" spans="5:14" ht="94.5" thickBot="1" x14ac:dyDescent="0.3">
      <c r="E7" s="14"/>
      <c r="F7" s="16" t="s">
        <v>0</v>
      </c>
      <c r="G7" s="2" t="s">
        <v>1</v>
      </c>
      <c r="H7" s="2" t="s">
        <v>66</v>
      </c>
      <c r="I7" s="2" t="s">
        <v>64</v>
      </c>
      <c r="J7" s="31" t="s">
        <v>65</v>
      </c>
      <c r="K7" s="261" t="s">
        <v>174</v>
      </c>
      <c r="L7" s="261"/>
      <c r="M7" s="124" t="s">
        <v>175</v>
      </c>
      <c r="N7" s="124" t="s">
        <v>179</v>
      </c>
    </row>
    <row r="8" spans="5:14" ht="38.25" thickTop="1" x14ac:dyDescent="0.3">
      <c r="F8" s="28"/>
      <c r="G8" s="29"/>
      <c r="H8" s="29"/>
      <c r="I8" s="67"/>
      <c r="J8" s="68"/>
      <c r="K8" s="124" t="s">
        <v>177</v>
      </c>
      <c r="L8" s="124" t="s">
        <v>178</v>
      </c>
      <c r="M8" s="124"/>
      <c r="N8" s="34"/>
    </row>
    <row r="9" spans="5:14" ht="21.75" customHeight="1" thickBot="1" x14ac:dyDescent="0.35">
      <c r="F9" s="118" t="s">
        <v>5</v>
      </c>
      <c r="G9" s="82">
        <v>85</v>
      </c>
      <c r="H9" s="82">
        <v>1640</v>
      </c>
      <c r="I9" s="82">
        <v>390</v>
      </c>
      <c r="J9" s="82">
        <v>21</v>
      </c>
      <c r="K9" s="10"/>
      <c r="L9" s="10"/>
      <c r="M9" s="10"/>
      <c r="N9" s="10"/>
    </row>
    <row r="10" spans="5:14" ht="21.75" customHeight="1" thickBot="1" x14ac:dyDescent="0.35">
      <c r="F10" s="45" t="s">
        <v>202</v>
      </c>
      <c r="G10" s="257">
        <v>64</v>
      </c>
      <c r="H10" s="82">
        <v>1605.3889999999999</v>
      </c>
      <c r="I10" s="82">
        <v>905.38900000000001</v>
      </c>
      <c r="J10" s="82">
        <v>64</v>
      </c>
      <c r="K10" s="11"/>
      <c r="L10" s="10"/>
      <c r="M10" s="11"/>
      <c r="N10" s="10"/>
    </row>
    <row r="11" spans="5:14" ht="22.5" customHeight="1" thickBot="1" x14ac:dyDescent="0.35">
      <c r="F11" s="45" t="s">
        <v>197</v>
      </c>
      <c r="G11" s="258"/>
      <c r="H11" s="82"/>
      <c r="I11" s="82"/>
      <c r="J11" s="82"/>
      <c r="K11" s="82"/>
      <c r="L11" s="10"/>
      <c r="M11" s="11"/>
      <c r="N11" s="10"/>
    </row>
    <row r="12" spans="5:14" ht="21" customHeight="1" thickBot="1" x14ac:dyDescent="0.35">
      <c r="F12" s="45" t="s">
        <v>7</v>
      </c>
      <c r="G12" s="257">
        <v>6</v>
      </c>
      <c r="H12" s="83">
        <v>285.15199999999999</v>
      </c>
      <c r="I12" s="83">
        <v>90.116</v>
      </c>
      <c r="J12" s="122">
        <v>28</v>
      </c>
      <c r="K12" s="11"/>
      <c r="L12" s="10"/>
      <c r="M12" s="11"/>
      <c r="N12" s="10"/>
    </row>
    <row r="13" spans="5:14" ht="22.5" customHeight="1" thickBot="1" x14ac:dyDescent="0.35">
      <c r="F13" s="45" t="s">
        <v>205</v>
      </c>
      <c r="G13" s="258"/>
      <c r="H13" s="94">
        <v>101.1</v>
      </c>
      <c r="I13" s="94">
        <v>76.099999999999994</v>
      </c>
      <c r="J13" s="94">
        <v>24</v>
      </c>
      <c r="K13" s="10" t="s">
        <v>221</v>
      </c>
      <c r="L13" s="10"/>
      <c r="M13" s="10"/>
      <c r="N13" s="10"/>
    </row>
    <row r="14" spans="5:14" ht="24" customHeight="1" thickBot="1" x14ac:dyDescent="0.35">
      <c r="F14" s="45" t="s">
        <v>8</v>
      </c>
      <c r="G14" s="84">
        <v>7.6</v>
      </c>
      <c r="H14" s="83">
        <v>75</v>
      </c>
      <c r="I14" s="83">
        <v>57</v>
      </c>
      <c r="J14" s="83">
        <v>30</v>
      </c>
      <c r="K14" s="11"/>
      <c r="L14" s="10"/>
      <c r="M14" s="11"/>
      <c r="N14" s="10"/>
    </row>
    <row r="15" spans="5:14" ht="22.5" customHeight="1" thickBot="1" x14ac:dyDescent="0.35">
      <c r="F15" s="45" t="s">
        <v>10</v>
      </c>
      <c r="G15" s="85">
        <v>10.199999999999999</v>
      </c>
      <c r="H15" s="83">
        <v>53.345999999999997</v>
      </c>
      <c r="I15" s="83">
        <v>28.69</v>
      </c>
      <c r="J15" s="83">
        <v>11.95</v>
      </c>
      <c r="K15" s="10"/>
      <c r="L15" s="10"/>
      <c r="M15" s="10"/>
      <c r="N15" s="10"/>
    </row>
    <row r="16" spans="5:14" ht="22.5" customHeight="1" thickBot="1" x14ac:dyDescent="0.35">
      <c r="F16" s="45" t="s">
        <v>63</v>
      </c>
      <c r="G16" s="262">
        <v>18</v>
      </c>
      <c r="H16" s="94"/>
      <c r="I16" s="94"/>
      <c r="J16" s="94"/>
      <c r="K16" s="11"/>
      <c r="L16" s="11"/>
      <c r="M16" s="11"/>
      <c r="N16" s="11"/>
    </row>
    <row r="17" spans="6:14" ht="23.25" customHeight="1" thickBot="1" x14ac:dyDescent="0.35">
      <c r="F17" s="45" t="s">
        <v>12</v>
      </c>
      <c r="G17" s="263"/>
      <c r="H17" s="94">
        <v>132</v>
      </c>
      <c r="I17" s="94">
        <v>123</v>
      </c>
      <c r="J17" s="94">
        <v>88</v>
      </c>
      <c r="K17" s="10"/>
      <c r="L17" s="10"/>
      <c r="M17" s="10"/>
      <c r="N17" s="10"/>
    </row>
    <row r="18" spans="6:14" ht="19.5" thickBot="1" x14ac:dyDescent="0.35">
      <c r="F18" s="119" t="s">
        <v>13</v>
      </c>
      <c r="G18" s="84">
        <v>40</v>
      </c>
      <c r="H18" s="84">
        <v>118.807</v>
      </c>
      <c r="I18" s="84">
        <v>93.807000000000002</v>
      </c>
      <c r="J18" s="84">
        <v>7</v>
      </c>
      <c r="K18" s="11"/>
      <c r="L18" s="10"/>
      <c r="M18" s="11"/>
      <c r="N18" s="10"/>
    </row>
    <row r="19" spans="6:14" ht="20.25" customHeight="1" thickBot="1" x14ac:dyDescent="0.35">
      <c r="F19" s="119" t="s">
        <v>15</v>
      </c>
      <c r="G19" s="82">
        <v>15</v>
      </c>
      <c r="H19" s="94">
        <v>180</v>
      </c>
      <c r="I19" s="94">
        <v>120</v>
      </c>
      <c r="J19" s="94">
        <v>24</v>
      </c>
      <c r="K19" s="10"/>
      <c r="L19" s="10"/>
      <c r="M19" s="10"/>
      <c r="N19" s="10"/>
    </row>
    <row r="20" spans="6:14" ht="21.75" customHeight="1" thickBot="1" x14ac:dyDescent="0.35">
      <c r="F20" s="45" t="s">
        <v>16</v>
      </c>
      <c r="G20" s="83">
        <v>6</v>
      </c>
      <c r="H20" s="83">
        <v>36.9</v>
      </c>
      <c r="I20" s="83">
        <v>34.9</v>
      </c>
      <c r="J20" s="83">
        <v>17</v>
      </c>
      <c r="K20" s="11"/>
      <c r="L20" s="10"/>
      <c r="M20" s="11"/>
      <c r="N20" s="10"/>
    </row>
    <row r="21" spans="6:14" ht="18.75" x14ac:dyDescent="0.3">
      <c r="J21" s="134"/>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E6" sqref="E6:O21"/>
    </sheetView>
  </sheetViews>
  <sheetFormatPr baseColWidth="10" defaultRowHeight="15" x14ac:dyDescent="0.25"/>
  <cols>
    <col min="6" max="6" width="16" customWidth="1"/>
    <col min="7" max="7" width="14.140625" customWidth="1"/>
    <col min="8" max="8" width="13.7109375" customWidth="1"/>
    <col min="9" max="9" width="13.42578125" customWidth="1"/>
    <col min="10" max="10" width="14.140625" customWidth="1"/>
  </cols>
  <sheetData>
    <row r="1" spans="5:14" ht="23.25" x14ac:dyDescent="0.35">
      <c r="H1" s="268">
        <v>43223</v>
      </c>
      <c r="I1" s="268"/>
      <c r="J1" s="268"/>
      <c r="K1" s="268"/>
    </row>
    <row r="4" spans="5:14" ht="23.25" x14ac:dyDescent="0.35">
      <c r="H4" s="253" t="s">
        <v>355</v>
      </c>
      <c r="I4" s="253"/>
      <c r="J4" s="253"/>
    </row>
    <row r="6" spans="5:14" ht="15.75" thickBot="1" x14ac:dyDescent="0.3"/>
    <row r="7" spans="5:14" ht="94.5" thickBot="1" x14ac:dyDescent="0.3">
      <c r="E7" s="14"/>
      <c r="F7" s="16" t="s">
        <v>0</v>
      </c>
      <c r="G7" s="2" t="s">
        <v>1</v>
      </c>
      <c r="H7" s="2" t="s">
        <v>66</v>
      </c>
      <c r="I7" s="2" t="s">
        <v>64</v>
      </c>
      <c r="J7" s="31" t="s">
        <v>65</v>
      </c>
      <c r="K7" s="261" t="s">
        <v>174</v>
      </c>
      <c r="L7" s="261"/>
      <c r="M7" s="124" t="s">
        <v>175</v>
      </c>
      <c r="N7" s="124" t="s">
        <v>179</v>
      </c>
    </row>
    <row r="8" spans="5:14" ht="38.25" thickTop="1" x14ac:dyDescent="0.3">
      <c r="F8" s="28"/>
      <c r="G8" s="29"/>
      <c r="H8" s="29"/>
      <c r="I8" s="67"/>
      <c r="J8" s="68"/>
      <c r="K8" s="124" t="s">
        <v>177</v>
      </c>
      <c r="L8" s="124" t="s">
        <v>178</v>
      </c>
      <c r="M8" s="124"/>
      <c r="N8" s="34"/>
    </row>
    <row r="9" spans="5:14" ht="21.75" customHeight="1" thickBot="1" x14ac:dyDescent="0.35">
      <c r="F9" s="118" t="s">
        <v>5</v>
      </c>
      <c r="G9" s="82">
        <v>85</v>
      </c>
      <c r="H9" s="82">
        <v>1450</v>
      </c>
      <c r="I9" s="82">
        <v>200</v>
      </c>
      <c r="J9" s="82">
        <v>10</v>
      </c>
      <c r="K9" s="10"/>
      <c r="L9" s="10"/>
      <c r="M9" s="10"/>
      <c r="N9" s="10"/>
    </row>
    <row r="10" spans="5:14" ht="21.75" customHeight="1" thickBot="1" x14ac:dyDescent="0.35">
      <c r="F10" s="45" t="s">
        <v>202</v>
      </c>
      <c r="G10" s="257">
        <v>64</v>
      </c>
      <c r="H10" s="82">
        <v>1488</v>
      </c>
      <c r="I10" s="82">
        <v>788.81700000000001</v>
      </c>
      <c r="J10" s="82">
        <v>56</v>
      </c>
      <c r="K10" s="11"/>
      <c r="L10" s="10"/>
      <c r="M10" s="11"/>
      <c r="N10" s="10"/>
    </row>
    <row r="11" spans="5:14" ht="22.5" customHeight="1" thickBot="1" x14ac:dyDescent="0.35">
      <c r="F11" s="45" t="s">
        <v>197</v>
      </c>
      <c r="G11" s="258"/>
      <c r="H11" s="82"/>
      <c r="I11" s="82"/>
      <c r="J11" s="82"/>
      <c r="K11" s="82"/>
      <c r="L11" s="10"/>
      <c r="M11" s="11"/>
      <c r="N11" s="10"/>
    </row>
    <row r="12" spans="5:14" ht="21" customHeight="1" thickBot="1" x14ac:dyDescent="0.35">
      <c r="F12" s="45" t="s">
        <v>7</v>
      </c>
      <c r="G12" s="257">
        <v>6</v>
      </c>
      <c r="H12" s="83">
        <v>242</v>
      </c>
      <c r="I12" s="83">
        <v>47.24</v>
      </c>
      <c r="J12" s="122">
        <v>323</v>
      </c>
      <c r="K12" s="11"/>
      <c r="L12" s="10"/>
      <c r="M12" s="11"/>
      <c r="N12" s="10"/>
    </row>
    <row r="13" spans="5:14" ht="22.5" customHeight="1" thickBot="1" x14ac:dyDescent="0.35">
      <c r="F13" s="45" t="s">
        <v>205</v>
      </c>
      <c r="G13" s="258"/>
      <c r="H13" s="94">
        <v>101.1</v>
      </c>
      <c r="I13" s="94">
        <v>76.099999999999994</v>
      </c>
      <c r="J13" s="94">
        <v>24</v>
      </c>
      <c r="K13" s="10" t="s">
        <v>221</v>
      </c>
      <c r="L13" s="10"/>
      <c r="M13" s="10"/>
      <c r="N13" s="10"/>
    </row>
    <row r="14" spans="5:14" ht="21.75" customHeight="1" thickBot="1" x14ac:dyDescent="0.35">
      <c r="F14" s="45" t="s">
        <v>8</v>
      </c>
      <c r="G14" s="84">
        <v>7.6</v>
      </c>
      <c r="H14" s="83"/>
      <c r="I14" s="83"/>
      <c r="J14" s="83"/>
      <c r="K14" s="11"/>
      <c r="L14" s="10"/>
      <c r="M14" s="11"/>
      <c r="N14" s="10"/>
    </row>
    <row r="15" spans="5:14" ht="22.5" customHeight="1" thickBot="1" x14ac:dyDescent="0.35">
      <c r="F15" s="45" t="s">
        <v>10</v>
      </c>
      <c r="G15" s="85">
        <v>10.199999999999999</v>
      </c>
      <c r="H15" s="83">
        <v>48.926000000000002</v>
      </c>
      <c r="I15" s="83">
        <v>24.27</v>
      </c>
      <c r="J15" s="83">
        <v>10</v>
      </c>
      <c r="K15" s="10"/>
      <c r="L15" s="10"/>
      <c r="M15" s="10"/>
      <c r="N15" s="10"/>
    </row>
    <row r="16" spans="5:14" ht="22.5" customHeight="1" thickBot="1" x14ac:dyDescent="0.35">
      <c r="F16" s="45" t="s">
        <v>63</v>
      </c>
      <c r="G16" s="262">
        <v>18</v>
      </c>
      <c r="H16" s="94">
        <v>249.041</v>
      </c>
      <c r="I16" s="94">
        <v>66.480999999999995</v>
      </c>
      <c r="J16" s="94">
        <f>I16/4</f>
        <v>16.620249999999999</v>
      </c>
      <c r="K16" s="11"/>
      <c r="L16" s="11"/>
      <c r="M16" s="11"/>
      <c r="N16" s="11"/>
    </row>
    <row r="17" spans="6:14" ht="21" customHeight="1" thickBot="1" x14ac:dyDescent="0.35">
      <c r="F17" s="45" t="s">
        <v>12</v>
      </c>
      <c r="G17" s="263"/>
      <c r="H17" s="94">
        <v>132</v>
      </c>
      <c r="I17" s="94">
        <v>123</v>
      </c>
      <c r="J17" s="94">
        <v>88</v>
      </c>
      <c r="K17" s="10"/>
      <c r="L17" s="10"/>
      <c r="M17" s="10"/>
      <c r="N17" s="10"/>
    </row>
    <row r="18" spans="6:14" ht="19.5" thickBot="1" x14ac:dyDescent="0.35">
      <c r="F18" s="119" t="s">
        <v>13</v>
      </c>
      <c r="G18" s="84">
        <v>40</v>
      </c>
      <c r="H18" s="84">
        <v>116.398</v>
      </c>
      <c r="I18" s="84">
        <v>88.388000000000005</v>
      </c>
      <c r="J18" s="84">
        <v>7.3666999999999998</v>
      </c>
      <c r="K18" s="11"/>
      <c r="L18" s="10"/>
      <c r="M18" s="11"/>
      <c r="N18" s="10"/>
    </row>
    <row r="19" spans="6:14" ht="20.25" customHeight="1" thickBot="1" x14ac:dyDescent="0.35">
      <c r="F19" s="119" t="s">
        <v>15</v>
      </c>
      <c r="G19" s="82">
        <v>15</v>
      </c>
      <c r="H19" s="94"/>
      <c r="I19" s="94">
        <v>111</v>
      </c>
      <c r="J19" s="94">
        <v>23</v>
      </c>
      <c r="K19" s="10"/>
      <c r="L19" s="10"/>
      <c r="M19" s="10"/>
      <c r="N19" s="10"/>
    </row>
    <row r="20" spans="6:14" ht="21.75" customHeight="1" thickBot="1" x14ac:dyDescent="0.35">
      <c r="F20" s="45" t="s">
        <v>16</v>
      </c>
      <c r="G20" s="83">
        <v>6</v>
      </c>
      <c r="H20" s="83"/>
      <c r="I20" s="83"/>
      <c r="J20" s="83"/>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O18" sqref="O18"/>
    </sheetView>
  </sheetViews>
  <sheetFormatPr baseColWidth="10" defaultRowHeight="15" x14ac:dyDescent="0.25"/>
  <cols>
    <col min="6" max="6" width="16.28515625" customWidth="1"/>
    <col min="7" max="7" width="13.28515625" customWidth="1"/>
    <col min="8" max="8" width="12.42578125" customWidth="1"/>
  </cols>
  <sheetData>
    <row r="1" spans="5:14" ht="23.25" x14ac:dyDescent="0.35">
      <c r="H1" s="268">
        <v>43224</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24" t="s">
        <v>175</v>
      </c>
      <c r="N7" s="124" t="s">
        <v>179</v>
      </c>
    </row>
    <row r="8" spans="5:14" ht="21.75" customHeight="1" thickTop="1" x14ac:dyDescent="0.3">
      <c r="F8" s="28"/>
      <c r="G8" s="29"/>
      <c r="H8" s="29"/>
      <c r="I8" s="67"/>
      <c r="J8" s="68"/>
      <c r="K8" s="124" t="s">
        <v>177</v>
      </c>
      <c r="L8" s="124" t="s">
        <v>178</v>
      </c>
      <c r="M8" s="124"/>
      <c r="N8" s="34"/>
    </row>
    <row r="9" spans="5:14" ht="22.5" customHeight="1" thickBot="1" x14ac:dyDescent="0.35">
      <c r="F9" s="96" t="s">
        <v>5</v>
      </c>
      <c r="G9" s="82">
        <v>85</v>
      </c>
      <c r="H9" s="82">
        <v>1425</v>
      </c>
      <c r="I9" s="82">
        <v>175</v>
      </c>
      <c r="J9" s="82">
        <v>9</v>
      </c>
      <c r="K9" s="10"/>
      <c r="L9" s="10"/>
      <c r="M9" s="10"/>
      <c r="N9" s="10"/>
    </row>
    <row r="10" spans="5:14" ht="18" customHeight="1" thickBot="1" x14ac:dyDescent="0.35">
      <c r="F10" s="57" t="s">
        <v>202</v>
      </c>
      <c r="G10" s="257">
        <v>64</v>
      </c>
      <c r="H10" s="82">
        <v>1388</v>
      </c>
      <c r="I10" s="82">
        <v>688</v>
      </c>
      <c r="J10" s="82">
        <v>49</v>
      </c>
      <c r="K10" s="11"/>
      <c r="L10" s="10"/>
      <c r="M10" s="11"/>
      <c r="N10" s="10"/>
    </row>
    <row r="11" spans="5:14" ht="19.5" customHeight="1" thickBot="1" x14ac:dyDescent="0.35">
      <c r="F11" s="57" t="s">
        <v>197</v>
      </c>
      <c r="G11" s="258"/>
      <c r="H11" s="82">
        <v>143</v>
      </c>
      <c r="I11" s="82">
        <v>93</v>
      </c>
      <c r="J11" s="82">
        <v>3</v>
      </c>
      <c r="K11" s="82"/>
      <c r="L11" s="10"/>
      <c r="M11" s="11"/>
      <c r="N11" s="10"/>
    </row>
    <row r="12" spans="5:14" ht="21.75" customHeight="1" thickBot="1" x14ac:dyDescent="0.35">
      <c r="F12" s="57" t="s">
        <v>7</v>
      </c>
      <c r="G12" s="257">
        <v>12</v>
      </c>
      <c r="H12" s="83">
        <v>216.8</v>
      </c>
      <c r="I12" s="83">
        <v>21.844000000000001</v>
      </c>
      <c r="J12" s="122">
        <v>7</v>
      </c>
      <c r="K12" s="11"/>
      <c r="L12" s="10"/>
      <c r="M12" s="11"/>
      <c r="N12" s="10"/>
    </row>
    <row r="13" spans="5:14" ht="21" customHeight="1" thickBot="1" x14ac:dyDescent="0.35">
      <c r="F13" s="57" t="s">
        <v>205</v>
      </c>
      <c r="G13" s="258"/>
      <c r="H13" s="94">
        <v>100.83499999999999</v>
      </c>
      <c r="I13" s="94">
        <v>75.834999999999994</v>
      </c>
      <c r="J13" s="94">
        <v>24</v>
      </c>
      <c r="K13" s="10" t="s">
        <v>221</v>
      </c>
      <c r="L13" s="10"/>
      <c r="M13" s="10"/>
      <c r="N13" s="10"/>
    </row>
    <row r="14" spans="5:14" ht="21.75" customHeight="1" thickBot="1" x14ac:dyDescent="0.35">
      <c r="F14" s="57" t="s">
        <v>8</v>
      </c>
      <c r="G14" s="84">
        <v>7.6</v>
      </c>
      <c r="H14" s="83">
        <v>66</v>
      </c>
      <c r="I14" s="83">
        <v>48</v>
      </c>
      <c r="J14" s="83">
        <v>25</v>
      </c>
      <c r="K14" s="11"/>
      <c r="L14" s="10"/>
      <c r="M14" s="11"/>
      <c r="N14" s="10"/>
    </row>
    <row r="15" spans="5:14" ht="20.25" customHeight="1" thickBot="1" x14ac:dyDescent="0.35">
      <c r="F15" s="57" t="s">
        <v>10</v>
      </c>
      <c r="G15" s="85">
        <v>10.199999999999999</v>
      </c>
      <c r="H15" s="83">
        <v>43.780999999999999</v>
      </c>
      <c r="I15" s="83">
        <v>19.125</v>
      </c>
      <c r="J15" s="83">
        <v>7.96</v>
      </c>
      <c r="K15" s="10"/>
      <c r="L15" s="10"/>
      <c r="M15" s="10"/>
      <c r="N15" s="10"/>
    </row>
    <row r="16" spans="5:14" ht="20.25" customHeight="1" thickBot="1" x14ac:dyDescent="0.35">
      <c r="F16" s="57" t="s">
        <v>63</v>
      </c>
      <c r="G16" s="262">
        <v>18</v>
      </c>
      <c r="H16" s="94">
        <v>236.077</v>
      </c>
      <c r="I16" s="94">
        <v>53.51</v>
      </c>
      <c r="J16" s="94">
        <v>13.21</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v>104.2</v>
      </c>
      <c r="I18" s="84">
        <v>79.2</v>
      </c>
      <c r="J18" s="84">
        <v>6.36</v>
      </c>
      <c r="K18" s="11"/>
      <c r="L18" s="10"/>
      <c r="M18" s="11"/>
      <c r="N18" s="10"/>
    </row>
    <row r="19" spans="6:14" ht="21" customHeight="1" thickBot="1" x14ac:dyDescent="0.35">
      <c r="F19" s="78" t="s">
        <v>15</v>
      </c>
      <c r="G19" s="82">
        <v>15</v>
      </c>
      <c r="H19" s="94">
        <v>166</v>
      </c>
      <c r="I19" s="94">
        <v>106</v>
      </c>
      <c r="J19" s="94">
        <v>22</v>
      </c>
      <c r="K19" s="10"/>
      <c r="L19" s="10"/>
      <c r="M19" s="10"/>
      <c r="N19" s="10"/>
    </row>
    <row r="20" spans="6:14" ht="22.5" customHeight="1" thickBot="1" x14ac:dyDescent="0.35">
      <c r="F20" s="57" t="s">
        <v>16</v>
      </c>
      <c r="G20" s="83">
        <v>6</v>
      </c>
      <c r="H20" s="83">
        <v>26</v>
      </c>
      <c r="I20" s="83">
        <v>24</v>
      </c>
      <c r="J20" s="83">
        <v>12</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H20" sqref="H20"/>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43225</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25" t="s">
        <v>175</v>
      </c>
      <c r="N7" s="125" t="s">
        <v>179</v>
      </c>
    </row>
    <row r="8" spans="5:14" ht="21.75" customHeight="1" thickTop="1" x14ac:dyDescent="0.3">
      <c r="F8" s="28"/>
      <c r="G8" s="29"/>
      <c r="H8" s="29"/>
      <c r="I8" s="67"/>
      <c r="J8" s="68"/>
      <c r="K8" s="125" t="s">
        <v>177</v>
      </c>
      <c r="L8" s="125" t="s">
        <v>178</v>
      </c>
      <c r="M8" s="125"/>
      <c r="N8" s="34"/>
    </row>
    <row r="9" spans="5:14" ht="22.5" customHeight="1" thickBot="1" x14ac:dyDescent="0.35">
      <c r="F9" s="96" t="s">
        <v>5</v>
      </c>
      <c r="G9" s="82">
        <v>85</v>
      </c>
      <c r="H9" s="82">
        <v>1252</v>
      </c>
      <c r="I9" s="82">
        <v>0.2</v>
      </c>
      <c r="J9" s="82">
        <f>10/60</f>
        <v>0.16666666666666666</v>
      </c>
      <c r="K9" s="10"/>
      <c r="L9" s="10"/>
      <c r="M9" s="10"/>
      <c r="N9" s="10"/>
    </row>
    <row r="10" spans="5:14" ht="18" customHeight="1" thickBot="1" x14ac:dyDescent="0.35">
      <c r="F10" s="57" t="s">
        <v>202</v>
      </c>
      <c r="G10" s="257">
        <v>64</v>
      </c>
      <c r="H10" s="82"/>
      <c r="I10" s="82"/>
      <c r="J10" s="82"/>
      <c r="K10" s="11"/>
      <c r="L10" s="10"/>
      <c r="M10" s="11"/>
      <c r="N10" s="10"/>
    </row>
    <row r="11" spans="5:14" ht="19.5" customHeight="1" thickBot="1" x14ac:dyDescent="0.35">
      <c r="F11" s="57" t="s">
        <v>197</v>
      </c>
      <c r="G11" s="258"/>
      <c r="H11" s="82">
        <v>143</v>
      </c>
      <c r="I11" s="82">
        <v>93</v>
      </c>
      <c r="J11" s="82">
        <v>3</v>
      </c>
      <c r="K11" s="82"/>
      <c r="L11" s="10"/>
      <c r="M11" s="11"/>
      <c r="N11" s="10"/>
    </row>
    <row r="12" spans="5:14" ht="21.75" customHeight="1" thickBot="1" x14ac:dyDescent="0.35">
      <c r="F12" s="57" t="s">
        <v>7</v>
      </c>
      <c r="G12" s="257">
        <v>12</v>
      </c>
      <c r="H12" s="83">
        <v>195.874</v>
      </c>
      <c r="I12" s="83">
        <v>0.83799999999999997</v>
      </c>
      <c r="J12" s="122">
        <v>0.26</v>
      </c>
      <c r="K12" s="11"/>
      <c r="L12" s="10"/>
      <c r="M12" s="11"/>
      <c r="N12" s="10"/>
    </row>
    <row r="13" spans="5:14" ht="21" customHeight="1" thickBot="1" x14ac:dyDescent="0.35">
      <c r="F13" s="57" t="s">
        <v>205</v>
      </c>
      <c r="G13" s="258"/>
      <c r="H13" s="94">
        <v>100.83499999999999</v>
      </c>
      <c r="I13" s="94">
        <v>75.834999999999994</v>
      </c>
      <c r="J13" s="94">
        <v>24</v>
      </c>
      <c r="K13" s="10" t="s">
        <v>221</v>
      </c>
      <c r="L13" s="10"/>
      <c r="M13" s="10"/>
      <c r="N13" s="10"/>
    </row>
    <row r="14" spans="5:14" ht="21.75" customHeight="1" thickBot="1" x14ac:dyDescent="0.35">
      <c r="F14" s="57" t="s">
        <v>8</v>
      </c>
      <c r="G14" s="84">
        <v>7.6</v>
      </c>
      <c r="H14" s="83"/>
      <c r="I14" s="83">
        <v>91</v>
      </c>
      <c r="J14" s="83">
        <v>50</v>
      </c>
      <c r="K14" s="11"/>
      <c r="L14" s="10"/>
      <c r="M14" s="11"/>
      <c r="N14" s="10"/>
    </row>
    <row r="15" spans="5:14" ht="20.25" customHeight="1" thickBot="1" x14ac:dyDescent="0.35">
      <c r="F15" s="57" t="s">
        <v>10</v>
      </c>
      <c r="G15" s="85">
        <v>10.199999999999999</v>
      </c>
      <c r="H15" s="83"/>
      <c r="I15" s="83"/>
      <c r="J15" s="83"/>
      <c r="K15" s="10"/>
      <c r="L15" s="10"/>
      <c r="M15" s="10"/>
      <c r="N15" s="10"/>
    </row>
    <row r="16" spans="5:14" ht="20.25" customHeight="1" thickBot="1" x14ac:dyDescent="0.35">
      <c r="F16" s="57" t="s">
        <v>63</v>
      </c>
      <c r="G16" s="262">
        <v>18</v>
      </c>
      <c r="H16" s="94">
        <v>226.619</v>
      </c>
      <c r="I16" s="94">
        <v>44.058999999999997</v>
      </c>
      <c r="J16" s="94">
        <v>10.88</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v>121.6</v>
      </c>
      <c r="I18" s="84">
        <v>96.6</v>
      </c>
      <c r="J18" s="84">
        <v>8</v>
      </c>
      <c r="K18" s="11"/>
      <c r="L18" s="10"/>
      <c r="M18" s="11"/>
      <c r="N18" s="10"/>
    </row>
    <row r="19" spans="6:14" ht="21" customHeight="1" thickBot="1" x14ac:dyDescent="0.35">
      <c r="F19" s="78" t="s">
        <v>15</v>
      </c>
      <c r="G19" s="82">
        <v>15</v>
      </c>
      <c r="H19" s="94"/>
      <c r="I19" s="94"/>
      <c r="J19" s="94"/>
      <c r="K19" s="10"/>
      <c r="L19" s="10"/>
      <c r="M19" s="10"/>
      <c r="N19" s="10"/>
    </row>
    <row r="20" spans="6:14" ht="22.5" customHeight="1" thickBot="1" x14ac:dyDescent="0.35">
      <c r="F20" s="57" t="s">
        <v>16</v>
      </c>
      <c r="G20" s="83">
        <v>6</v>
      </c>
      <c r="H20" s="83">
        <v>61.2</v>
      </c>
      <c r="I20" s="83">
        <v>59.2</v>
      </c>
      <c r="J20" s="83">
        <v>29</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4" workbookViewId="0">
      <selection activeCell="Q17" sqref="Q17"/>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43227</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25" t="s">
        <v>175</v>
      </c>
      <c r="N7" s="125" t="s">
        <v>179</v>
      </c>
    </row>
    <row r="8" spans="5:14" ht="21.75" customHeight="1" thickTop="1" x14ac:dyDescent="0.3">
      <c r="F8" s="28"/>
      <c r="G8" s="29"/>
      <c r="H8" s="29"/>
      <c r="I8" s="67"/>
      <c r="J8" s="68"/>
      <c r="K8" s="125" t="s">
        <v>177</v>
      </c>
      <c r="L8" s="125" t="s">
        <v>178</v>
      </c>
      <c r="M8" s="125"/>
      <c r="N8" s="34"/>
    </row>
    <row r="9" spans="5:14" ht="22.5" customHeight="1" thickBot="1" x14ac:dyDescent="0.35">
      <c r="F9" s="96" t="s">
        <v>5</v>
      </c>
      <c r="G9" s="82">
        <v>85</v>
      </c>
      <c r="H9" s="82">
        <v>1260</v>
      </c>
      <c r="I9" s="82">
        <v>10</v>
      </c>
      <c r="J9" s="82" t="s">
        <v>381</v>
      </c>
      <c r="K9" s="10"/>
      <c r="L9" s="10"/>
      <c r="M9" s="10"/>
      <c r="N9" s="10"/>
    </row>
    <row r="10" spans="5:14" ht="18" customHeight="1" thickBot="1" x14ac:dyDescent="0.35">
      <c r="F10" s="57" t="s">
        <v>202</v>
      </c>
      <c r="G10" s="257">
        <v>64</v>
      </c>
      <c r="H10" s="82">
        <v>1523.443</v>
      </c>
      <c r="I10" s="82">
        <v>823.44299999999998</v>
      </c>
      <c r="J10" s="82">
        <v>58</v>
      </c>
      <c r="K10" s="11"/>
      <c r="L10" s="10"/>
      <c r="M10" s="11"/>
      <c r="N10" s="10"/>
    </row>
    <row r="11" spans="5:14" ht="19.5" customHeight="1" thickBot="1" x14ac:dyDescent="0.35">
      <c r="F11" s="57" t="s">
        <v>197</v>
      </c>
      <c r="G11" s="258"/>
      <c r="H11" s="82">
        <v>143</v>
      </c>
      <c r="I11" s="82">
        <v>93</v>
      </c>
      <c r="J11" s="82">
        <v>3</v>
      </c>
      <c r="K11" s="82"/>
      <c r="L11" s="10"/>
      <c r="M11" s="11"/>
      <c r="N11" s="10"/>
    </row>
    <row r="12" spans="5:14" ht="21.75" customHeight="1" thickBot="1" x14ac:dyDescent="0.35">
      <c r="F12" s="57" t="s">
        <v>7</v>
      </c>
      <c r="G12" s="257">
        <v>12</v>
      </c>
      <c r="H12" s="83">
        <v>195.874</v>
      </c>
      <c r="I12" s="83"/>
      <c r="J12" s="122"/>
      <c r="K12" s="11"/>
      <c r="L12" s="10"/>
      <c r="M12" s="11"/>
      <c r="N12" s="10"/>
    </row>
    <row r="13" spans="5:14" ht="21" customHeight="1" thickBot="1" x14ac:dyDescent="0.35">
      <c r="F13" s="57" t="s">
        <v>205</v>
      </c>
      <c r="G13" s="258"/>
      <c r="H13" s="94">
        <v>82.43</v>
      </c>
      <c r="I13" s="94">
        <v>57.43</v>
      </c>
      <c r="J13" s="94">
        <v>18</v>
      </c>
      <c r="K13" s="10" t="s">
        <v>221</v>
      </c>
      <c r="L13" s="10"/>
      <c r="M13" s="10"/>
      <c r="N13" s="10"/>
    </row>
    <row r="14" spans="5:14" ht="21.75" customHeight="1" thickBot="1" x14ac:dyDescent="0.35">
      <c r="F14" s="57" t="s">
        <v>8</v>
      </c>
      <c r="G14" s="84">
        <v>7.6</v>
      </c>
      <c r="H14" s="83"/>
      <c r="I14" s="83">
        <v>79.959999999999994</v>
      </c>
      <c r="J14" s="83">
        <v>41</v>
      </c>
      <c r="K14" s="11"/>
      <c r="L14" s="10"/>
      <c r="M14" s="11"/>
      <c r="N14" s="10"/>
    </row>
    <row r="15" spans="5:14" ht="20.25" customHeight="1" thickBot="1" x14ac:dyDescent="0.35">
      <c r="F15" s="57" t="s">
        <v>10</v>
      </c>
      <c r="G15" s="85">
        <v>10.199999999999999</v>
      </c>
      <c r="H15" s="83">
        <v>49.709000000000003</v>
      </c>
      <c r="I15" s="83">
        <v>25.053000000000001</v>
      </c>
      <c r="J15" s="83">
        <v>10.4</v>
      </c>
      <c r="K15" s="10"/>
      <c r="L15" s="10"/>
      <c r="M15" s="10"/>
      <c r="N15" s="10"/>
    </row>
    <row r="16" spans="5:14" ht="20.25" customHeight="1" thickBot="1" x14ac:dyDescent="0.35">
      <c r="F16" s="57" t="s">
        <v>63</v>
      </c>
      <c r="G16" s="262">
        <v>12</v>
      </c>
      <c r="H16" s="94">
        <v>202.50700000000001</v>
      </c>
      <c r="I16" s="94">
        <v>19.146999999999998</v>
      </c>
      <c r="J16" s="94">
        <v>7</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v>112.5</v>
      </c>
      <c r="I18" s="84">
        <v>87.5</v>
      </c>
      <c r="J18" s="84">
        <v>7.28</v>
      </c>
      <c r="K18" s="11"/>
      <c r="L18" s="10"/>
      <c r="M18" s="11"/>
      <c r="N18" s="10"/>
    </row>
    <row r="19" spans="6:14" ht="21" customHeight="1" thickBot="1" x14ac:dyDescent="0.35">
      <c r="F19" s="78" t="s">
        <v>15</v>
      </c>
      <c r="G19" s="82">
        <v>15</v>
      </c>
      <c r="H19" s="94">
        <v>155</v>
      </c>
      <c r="I19" s="94">
        <v>95</v>
      </c>
      <c r="J19" s="94">
        <v>9</v>
      </c>
      <c r="K19" s="10"/>
      <c r="L19" s="10"/>
      <c r="M19" s="10"/>
      <c r="N19" s="10"/>
    </row>
    <row r="20" spans="6:14" ht="22.5" customHeight="1" thickBot="1" x14ac:dyDescent="0.35">
      <c r="F20" s="57" t="s">
        <v>16</v>
      </c>
      <c r="G20" s="83">
        <v>6</v>
      </c>
      <c r="H20" s="83"/>
      <c r="I20" s="83"/>
      <c r="J20" s="83"/>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P16" sqref="P16"/>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43228</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5" t="s">
        <v>175</v>
      </c>
      <c r="N7" s="135" t="s">
        <v>179</v>
      </c>
    </row>
    <row r="8" spans="5:14" ht="21.75" customHeight="1" thickTop="1" x14ac:dyDescent="0.3">
      <c r="F8" s="28"/>
      <c r="G8" s="29"/>
      <c r="H8" s="29"/>
      <c r="I8" s="67"/>
      <c r="J8" s="68"/>
      <c r="K8" s="135" t="s">
        <v>177</v>
      </c>
      <c r="L8" s="135" t="s">
        <v>178</v>
      </c>
      <c r="M8" s="135"/>
      <c r="N8" s="34"/>
    </row>
    <row r="9" spans="5:14" ht="22.5" customHeight="1" thickBot="1" x14ac:dyDescent="0.35">
      <c r="F9" s="96" t="s">
        <v>5</v>
      </c>
      <c r="G9" s="82">
        <v>85</v>
      </c>
      <c r="H9" s="82">
        <v>1252</v>
      </c>
      <c r="I9" s="82">
        <v>2</v>
      </c>
      <c r="J9" s="82">
        <v>0.11</v>
      </c>
      <c r="K9" s="10"/>
      <c r="L9" s="10"/>
      <c r="M9" s="10"/>
      <c r="N9" s="10"/>
    </row>
    <row r="10" spans="5:14" ht="18" customHeight="1" thickBot="1" x14ac:dyDescent="0.35">
      <c r="F10" s="57" t="s">
        <v>202</v>
      </c>
      <c r="G10" s="257">
        <v>64</v>
      </c>
      <c r="H10" s="82">
        <v>1844.7260000000001</v>
      </c>
      <c r="I10" s="82">
        <v>1144.7260000000001</v>
      </c>
      <c r="J10" s="82">
        <v>82</v>
      </c>
      <c r="K10" s="11"/>
      <c r="L10" s="10"/>
      <c r="M10" s="11"/>
      <c r="N10" s="10"/>
    </row>
    <row r="11" spans="5:14" ht="19.5" customHeight="1" thickBot="1" x14ac:dyDescent="0.35">
      <c r="F11" s="57" t="s">
        <v>197</v>
      </c>
      <c r="G11" s="258"/>
      <c r="H11" s="82">
        <v>143</v>
      </c>
      <c r="I11" s="82">
        <v>93</v>
      </c>
      <c r="J11" s="82">
        <v>3</v>
      </c>
      <c r="K11" s="82"/>
      <c r="L11" s="10"/>
      <c r="M11" s="11"/>
      <c r="N11" s="10"/>
    </row>
    <row r="12" spans="5:14" ht="21.75" customHeight="1" thickBot="1" x14ac:dyDescent="0.35">
      <c r="F12" s="57" t="s">
        <v>7</v>
      </c>
      <c r="G12" s="257">
        <v>12</v>
      </c>
      <c r="H12" s="83">
        <v>195.874</v>
      </c>
      <c r="I12" s="83">
        <v>8.3800000000000008</v>
      </c>
      <c r="J12" s="122">
        <v>0.3</v>
      </c>
      <c r="K12" s="11"/>
      <c r="L12" s="10"/>
      <c r="M12" s="11"/>
      <c r="N12" s="10"/>
    </row>
    <row r="13" spans="5:14" ht="21" customHeight="1" thickBot="1" x14ac:dyDescent="0.35">
      <c r="F13" s="57" t="s">
        <v>205</v>
      </c>
      <c r="G13" s="258"/>
      <c r="H13" s="94">
        <v>51.915999999999997</v>
      </c>
      <c r="I13" s="94">
        <v>26.916</v>
      </c>
      <c r="J13" s="94">
        <v>8.36</v>
      </c>
      <c r="K13" s="10" t="s">
        <v>221</v>
      </c>
      <c r="L13" s="10"/>
      <c r="M13" s="10"/>
      <c r="N13" s="10"/>
    </row>
    <row r="14" spans="5:14" ht="21.75" customHeight="1" thickBot="1" x14ac:dyDescent="0.35">
      <c r="F14" s="57" t="s">
        <v>8</v>
      </c>
      <c r="G14" s="84">
        <v>7.6</v>
      </c>
      <c r="H14" s="83"/>
      <c r="I14" s="83">
        <v>79.959999999999994</v>
      </c>
      <c r="J14" s="83">
        <v>41</v>
      </c>
      <c r="K14" s="11"/>
      <c r="L14" s="10"/>
      <c r="M14" s="11"/>
      <c r="N14" s="10"/>
    </row>
    <row r="15" spans="5:14" ht="20.25" customHeight="1" thickBot="1" x14ac:dyDescent="0.35">
      <c r="F15" s="57" t="s">
        <v>10</v>
      </c>
      <c r="G15" s="85">
        <v>10.199999999999999</v>
      </c>
      <c r="H15" s="83">
        <v>43.305</v>
      </c>
      <c r="I15" s="83">
        <v>18.649000000000001</v>
      </c>
      <c r="J15" s="83">
        <v>7</v>
      </c>
      <c r="K15" s="10"/>
      <c r="L15" s="10"/>
      <c r="M15" s="10"/>
      <c r="N15" s="10"/>
    </row>
    <row r="16" spans="5:14" ht="20.25" customHeight="1" thickBot="1" x14ac:dyDescent="0.35">
      <c r="F16" s="57" t="s">
        <v>63</v>
      </c>
      <c r="G16" s="262">
        <v>12</v>
      </c>
      <c r="H16" s="94">
        <v>202.50700000000001</v>
      </c>
      <c r="I16" s="94">
        <v>19.146999999999998</v>
      </c>
      <c r="J16" s="94">
        <v>7</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v>104.205</v>
      </c>
      <c r="I18" s="84">
        <v>79.204999999999998</v>
      </c>
      <c r="J18" s="84">
        <v>6.36</v>
      </c>
      <c r="K18" s="11"/>
      <c r="L18" s="10"/>
      <c r="M18" s="11"/>
      <c r="N18" s="10"/>
    </row>
    <row r="19" spans="6:14" ht="21" customHeight="1" thickBot="1" x14ac:dyDescent="0.35">
      <c r="F19" s="78" t="s">
        <v>15</v>
      </c>
      <c r="G19" s="82">
        <v>15</v>
      </c>
      <c r="H19" s="94">
        <v>151.40299999999999</v>
      </c>
      <c r="I19" s="94">
        <v>91.403000000000006</v>
      </c>
      <c r="J19" s="94">
        <v>18</v>
      </c>
      <c r="K19" s="10"/>
      <c r="L19" s="10"/>
      <c r="M19" s="10"/>
      <c r="N19" s="10"/>
    </row>
    <row r="20" spans="6:14" ht="22.5" customHeight="1" thickBot="1" x14ac:dyDescent="0.35">
      <c r="F20" s="57" t="s">
        <v>16</v>
      </c>
      <c r="G20" s="83">
        <v>6</v>
      </c>
      <c r="H20" s="83">
        <v>50.3</v>
      </c>
      <c r="I20" s="83">
        <v>48.3</v>
      </c>
      <c r="J20" s="83">
        <v>24</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N4" sqref="N4"/>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43229</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5" t="s">
        <v>175</v>
      </c>
      <c r="N7" s="135" t="s">
        <v>179</v>
      </c>
    </row>
    <row r="8" spans="5:14" ht="21.75" customHeight="1" thickTop="1" x14ac:dyDescent="0.3">
      <c r="F8" s="28"/>
      <c r="G8" s="29"/>
      <c r="H8" s="29"/>
      <c r="I8" s="67"/>
      <c r="J8" s="68"/>
      <c r="K8" s="135" t="s">
        <v>177</v>
      </c>
      <c r="L8" s="135" t="s">
        <v>178</v>
      </c>
      <c r="M8" s="135"/>
      <c r="N8" s="34"/>
    </row>
    <row r="9" spans="5:14" ht="22.5" customHeight="1" thickBot="1" x14ac:dyDescent="0.35">
      <c r="F9" s="96" t="s">
        <v>5</v>
      </c>
      <c r="G9" s="82">
        <v>85</v>
      </c>
      <c r="H9" s="82">
        <v>1450</v>
      </c>
      <c r="I9" s="82">
        <v>200</v>
      </c>
      <c r="J9" s="82">
        <v>10</v>
      </c>
      <c r="K9" s="10"/>
      <c r="L9" s="10"/>
      <c r="M9" s="10"/>
      <c r="N9" s="10"/>
    </row>
    <row r="10" spans="5:14" ht="18" customHeight="1" thickBot="1" x14ac:dyDescent="0.35">
      <c r="F10" s="57" t="s">
        <v>202</v>
      </c>
      <c r="G10" s="257">
        <v>64</v>
      </c>
      <c r="H10" s="82">
        <v>1781.68</v>
      </c>
      <c r="I10" s="82">
        <v>1081.68</v>
      </c>
      <c r="J10" s="82">
        <v>77</v>
      </c>
      <c r="K10" s="11"/>
      <c r="L10" s="10"/>
      <c r="M10" s="11"/>
      <c r="N10" s="10"/>
    </row>
    <row r="11" spans="5:14" ht="19.5" customHeight="1" thickBot="1" x14ac:dyDescent="0.35">
      <c r="F11" s="57" t="s">
        <v>197</v>
      </c>
      <c r="G11" s="258"/>
      <c r="H11" s="82">
        <v>143</v>
      </c>
      <c r="I11" s="82">
        <v>93</v>
      </c>
      <c r="J11" s="82">
        <v>3</v>
      </c>
      <c r="K11" s="82"/>
      <c r="L11" s="10"/>
      <c r="M11" s="11"/>
      <c r="N11" s="10"/>
    </row>
    <row r="12" spans="5:14" ht="21.75" customHeight="1" thickBot="1" x14ac:dyDescent="0.35">
      <c r="F12" s="57" t="s">
        <v>7</v>
      </c>
      <c r="G12" s="257">
        <v>12</v>
      </c>
      <c r="H12" s="83">
        <v>251.566</v>
      </c>
      <c r="I12" s="83">
        <v>56.53</v>
      </c>
      <c r="J12" s="122">
        <v>18</v>
      </c>
      <c r="K12" s="11"/>
      <c r="L12" s="10"/>
      <c r="M12" s="11"/>
      <c r="N12" s="10"/>
    </row>
    <row r="13" spans="5:14" ht="21" customHeight="1" thickBot="1" x14ac:dyDescent="0.35">
      <c r="F13" s="57" t="s">
        <v>205</v>
      </c>
      <c r="G13" s="258"/>
      <c r="H13" s="94">
        <v>51.915999999999997</v>
      </c>
      <c r="I13" s="94">
        <v>26.916</v>
      </c>
      <c r="J13" s="94">
        <v>8.36</v>
      </c>
      <c r="K13" s="10" t="s">
        <v>221</v>
      </c>
      <c r="L13" s="10"/>
      <c r="M13" s="10"/>
      <c r="N13" s="10"/>
    </row>
    <row r="14" spans="5:14" ht="21.75" customHeight="1" thickBot="1" x14ac:dyDescent="0.35">
      <c r="F14" s="57" t="s">
        <v>8</v>
      </c>
      <c r="G14" s="84">
        <v>7.6</v>
      </c>
      <c r="H14" s="83"/>
      <c r="I14" s="83">
        <v>70</v>
      </c>
      <c r="J14" s="83">
        <v>38</v>
      </c>
      <c r="K14" s="11"/>
      <c r="L14" s="10"/>
      <c r="M14" s="11"/>
      <c r="N14" s="10"/>
    </row>
    <row r="15" spans="5:14" ht="20.25" customHeight="1" thickBot="1" x14ac:dyDescent="0.35">
      <c r="F15" s="57" t="s">
        <v>10</v>
      </c>
      <c r="G15" s="85">
        <v>10.199999999999999</v>
      </c>
      <c r="H15" s="83">
        <v>62.23</v>
      </c>
      <c r="I15" s="83">
        <v>37.567</v>
      </c>
      <c r="J15" s="83">
        <v>15</v>
      </c>
      <c r="K15" s="10"/>
      <c r="L15" s="10"/>
      <c r="M15" s="10"/>
      <c r="N15" s="10"/>
    </row>
    <row r="16" spans="5:14" ht="20.25" customHeight="1" thickBot="1" x14ac:dyDescent="0.35">
      <c r="F16" s="57" t="s">
        <v>63</v>
      </c>
      <c r="G16" s="262">
        <v>12</v>
      </c>
      <c r="H16" s="94">
        <v>202.50700000000001</v>
      </c>
      <c r="I16" s="94">
        <v>19.146999999999998</v>
      </c>
      <c r="J16" s="94">
        <v>7</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v>101.461</v>
      </c>
      <c r="I18" s="84">
        <v>76.460999999999999</v>
      </c>
      <c r="J18" s="84">
        <v>6.22</v>
      </c>
      <c r="K18" s="11"/>
      <c r="L18" s="10"/>
      <c r="M18" s="11"/>
      <c r="N18" s="10"/>
    </row>
    <row r="19" spans="6:14" ht="21" customHeight="1" thickBot="1" x14ac:dyDescent="0.35">
      <c r="F19" s="78" t="s">
        <v>15</v>
      </c>
      <c r="G19" s="82">
        <v>15</v>
      </c>
      <c r="H19" s="94">
        <v>150</v>
      </c>
      <c r="I19" s="94">
        <v>90</v>
      </c>
      <c r="J19" s="94">
        <v>18</v>
      </c>
      <c r="K19" s="10"/>
      <c r="L19" s="10"/>
      <c r="M19" s="10"/>
      <c r="N19" s="10"/>
    </row>
    <row r="20" spans="6:14" ht="22.5" customHeight="1" thickBot="1" x14ac:dyDescent="0.35">
      <c r="F20" s="57" t="s">
        <v>16</v>
      </c>
      <c r="G20" s="83">
        <v>6</v>
      </c>
      <c r="H20" s="83">
        <v>44.3</v>
      </c>
      <c r="I20" s="83">
        <v>42.3</v>
      </c>
      <c r="J20" s="83">
        <v>21</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activeCell="K15" sqref="K15"/>
    </sheetView>
  </sheetViews>
  <sheetFormatPr baseColWidth="10" defaultRowHeight="15" x14ac:dyDescent="0.25"/>
  <cols>
    <col min="4" max="4" width="14" customWidth="1"/>
    <col min="5" max="5" width="13.5703125" customWidth="1"/>
    <col min="6" max="6" width="12.85546875" customWidth="1"/>
    <col min="7" max="7" width="14.42578125" customWidth="1"/>
    <col min="8" max="8" width="15.28515625" customWidth="1"/>
  </cols>
  <sheetData>
    <row r="5" spans="4:8" ht="23.25" x14ac:dyDescent="0.35">
      <c r="E5" s="250" t="s">
        <v>84</v>
      </c>
      <c r="F5" s="250"/>
      <c r="G5" s="250"/>
    </row>
    <row r="6" spans="4:8" x14ac:dyDescent="0.25">
      <c r="D6" s="15"/>
      <c r="E6" s="15"/>
      <c r="F6" s="15"/>
      <c r="G6" s="15"/>
      <c r="H6" s="15"/>
    </row>
    <row r="7" spans="4:8" ht="23.25" x14ac:dyDescent="0.35">
      <c r="E7" s="253" t="s">
        <v>83</v>
      </c>
      <c r="F7" s="253"/>
      <c r="G7" s="253"/>
    </row>
    <row r="8" spans="4:8" ht="15.75" thickBot="1" x14ac:dyDescent="0.3"/>
    <row r="9" spans="4:8" ht="78" customHeight="1" thickBot="1" x14ac:dyDescent="0.3">
      <c r="D9" s="16" t="s">
        <v>0</v>
      </c>
      <c r="E9" s="2" t="s">
        <v>1</v>
      </c>
      <c r="F9" s="2" t="s">
        <v>66</v>
      </c>
      <c r="G9" s="2" t="s">
        <v>64</v>
      </c>
      <c r="H9" s="2" t="s">
        <v>65</v>
      </c>
    </row>
    <row r="10" spans="4:8" ht="25.5" customHeight="1" thickTop="1" thickBot="1" x14ac:dyDescent="0.3">
      <c r="D10" s="3" t="s">
        <v>5</v>
      </c>
      <c r="E10" s="10">
        <v>80</v>
      </c>
      <c r="F10" s="10"/>
      <c r="G10" s="10">
        <v>137</v>
      </c>
      <c r="H10" s="10">
        <v>7</v>
      </c>
    </row>
    <row r="11" spans="4:8" ht="19.5" thickBot="1" x14ac:dyDescent="0.3">
      <c r="D11" s="4" t="s">
        <v>6</v>
      </c>
      <c r="E11" s="11">
        <v>80</v>
      </c>
      <c r="F11" s="11">
        <v>1485</v>
      </c>
      <c r="G11" s="17">
        <v>785</v>
      </c>
      <c r="H11" s="11">
        <v>46</v>
      </c>
    </row>
    <row r="12" spans="4:8" ht="24" customHeight="1" thickBot="1" x14ac:dyDescent="0.3">
      <c r="D12" s="3" t="s">
        <v>7</v>
      </c>
      <c r="E12" s="10">
        <v>12</v>
      </c>
      <c r="F12" s="10">
        <v>301.16000000000003</v>
      </c>
      <c r="G12" s="10">
        <v>111.16</v>
      </c>
      <c r="H12" s="10">
        <v>37</v>
      </c>
    </row>
    <row r="13" spans="4:8" ht="23.25" customHeight="1" thickBot="1" x14ac:dyDescent="0.3">
      <c r="D13" s="4" t="s">
        <v>8</v>
      </c>
      <c r="E13" s="11">
        <v>6.2</v>
      </c>
      <c r="F13" s="11"/>
      <c r="G13" s="13">
        <v>124</v>
      </c>
      <c r="H13" s="11">
        <v>82</v>
      </c>
    </row>
    <row r="14" spans="4:8" ht="21.75" customHeight="1" thickBot="1" x14ac:dyDescent="0.3">
      <c r="D14" s="3" t="s">
        <v>10</v>
      </c>
      <c r="E14" s="10">
        <v>7.6</v>
      </c>
      <c r="F14" s="10">
        <v>211.09299999999999</v>
      </c>
      <c r="G14" s="10">
        <v>194.733</v>
      </c>
      <c r="H14" s="10">
        <v>108</v>
      </c>
    </row>
    <row r="15" spans="4:8" ht="25.5" customHeight="1" thickBot="1" x14ac:dyDescent="0.3">
      <c r="D15" s="4" t="s">
        <v>63</v>
      </c>
      <c r="E15" s="257">
        <v>6</v>
      </c>
      <c r="F15" s="11">
        <v>325.09100000000001</v>
      </c>
      <c r="G15" s="11">
        <v>50.091000000000001</v>
      </c>
      <c r="H15" s="11">
        <v>35.526000000000003</v>
      </c>
    </row>
    <row r="16" spans="4:8" ht="25.5" customHeight="1" thickBot="1" x14ac:dyDescent="0.3">
      <c r="D16" s="3" t="s">
        <v>12</v>
      </c>
      <c r="E16" s="258"/>
      <c r="F16" s="10"/>
      <c r="G16" s="10">
        <v>79</v>
      </c>
      <c r="H16" s="10">
        <v>56.5</v>
      </c>
    </row>
    <row r="17" spans="4:8" ht="19.5" thickBot="1" x14ac:dyDescent="0.3">
      <c r="D17" s="4" t="s">
        <v>13</v>
      </c>
      <c r="E17" s="11">
        <v>40</v>
      </c>
      <c r="F17" s="11"/>
      <c r="G17" s="11">
        <v>138.785</v>
      </c>
      <c r="H17" s="11">
        <v>11.34</v>
      </c>
    </row>
    <row r="18" spans="4:8" ht="24" customHeight="1" thickBot="1" x14ac:dyDescent="0.3">
      <c r="D18" s="3" t="s">
        <v>15</v>
      </c>
      <c r="E18" s="10">
        <v>17</v>
      </c>
      <c r="F18" s="10"/>
      <c r="G18" s="10">
        <v>274.95</v>
      </c>
      <c r="H18" s="10">
        <v>59</v>
      </c>
    </row>
    <row r="19" spans="4:8" ht="21.75" customHeight="1" thickBot="1" x14ac:dyDescent="0.3">
      <c r="D19" s="4" t="s">
        <v>16</v>
      </c>
      <c r="E19" s="11">
        <v>3</v>
      </c>
      <c r="F19" s="11"/>
      <c r="G19" s="11">
        <v>92.125</v>
      </c>
      <c r="H19" s="11">
        <v>92</v>
      </c>
    </row>
  </sheetData>
  <mergeCells count="3">
    <mergeCell ref="E5:G5"/>
    <mergeCell ref="E7:G7"/>
    <mergeCell ref="E15:E16"/>
  </mergeCells>
  <pageMargins left="0.7" right="0.7" top="0.75" bottom="0.75" header="0.3" footer="0.3"/>
</worksheet>
</file>

<file path=xl/worksheets/sheet2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workbookViewId="0">
      <selection activeCell="C9" sqref="C9"/>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43230</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5" t="s">
        <v>175</v>
      </c>
      <c r="N7" s="135" t="s">
        <v>179</v>
      </c>
    </row>
    <row r="8" spans="5:14" ht="21.75" customHeight="1" thickTop="1" x14ac:dyDescent="0.3">
      <c r="F8" s="28"/>
      <c r="G8" s="29"/>
      <c r="H8" s="29"/>
      <c r="I8" s="67"/>
      <c r="J8" s="68"/>
      <c r="K8" s="135" t="s">
        <v>177</v>
      </c>
      <c r="L8" s="135" t="s">
        <v>178</v>
      </c>
      <c r="M8" s="135"/>
      <c r="N8" s="34"/>
    </row>
    <row r="9" spans="5:14" ht="22.5" customHeight="1" thickBot="1" x14ac:dyDescent="0.35">
      <c r="F9" s="96" t="s">
        <v>5</v>
      </c>
      <c r="G9" s="82">
        <v>85</v>
      </c>
      <c r="H9" s="82">
        <v>1630</v>
      </c>
      <c r="I9" s="82">
        <v>380</v>
      </c>
      <c r="J9" s="82">
        <v>20</v>
      </c>
      <c r="K9" s="10"/>
      <c r="L9" s="10"/>
      <c r="M9" s="10"/>
      <c r="N9" s="10"/>
    </row>
    <row r="10" spans="5:14" ht="18" customHeight="1" thickBot="1" x14ac:dyDescent="0.35">
      <c r="F10" s="57" t="s">
        <v>202</v>
      </c>
      <c r="G10" s="257">
        <v>64</v>
      </c>
      <c r="H10" s="82"/>
      <c r="I10" s="82"/>
      <c r="J10" s="82"/>
      <c r="K10" s="11"/>
      <c r="L10" s="10"/>
      <c r="M10" s="11"/>
      <c r="N10" s="10"/>
    </row>
    <row r="11" spans="5:14" ht="19.5" customHeight="1" thickBot="1" x14ac:dyDescent="0.35">
      <c r="F11" s="57" t="s">
        <v>197</v>
      </c>
      <c r="G11" s="258"/>
      <c r="H11" s="82">
        <v>143</v>
      </c>
      <c r="I11" s="82">
        <v>93</v>
      </c>
      <c r="J11" s="82">
        <v>3</v>
      </c>
      <c r="K11" s="82"/>
      <c r="L11" s="10"/>
      <c r="M11" s="11"/>
      <c r="N11" s="10"/>
    </row>
    <row r="12" spans="5:14" ht="21.75" customHeight="1" thickBot="1" x14ac:dyDescent="0.35">
      <c r="F12" s="57" t="s">
        <v>7</v>
      </c>
      <c r="G12" s="257">
        <v>12</v>
      </c>
      <c r="H12" s="83">
        <v>268.27100000000002</v>
      </c>
      <c r="I12" s="83">
        <v>73.234999999999999</v>
      </c>
      <c r="J12" s="122">
        <v>23</v>
      </c>
      <c r="K12" s="11"/>
      <c r="L12" s="10"/>
      <c r="M12" s="11"/>
      <c r="N12" s="10"/>
    </row>
    <row r="13" spans="5:14" ht="21" customHeight="1" thickBot="1" x14ac:dyDescent="0.35">
      <c r="F13" s="57" t="s">
        <v>205</v>
      </c>
      <c r="G13" s="258"/>
      <c r="H13" s="94">
        <v>51.915999999999997</v>
      </c>
      <c r="I13" s="94">
        <v>26.916</v>
      </c>
      <c r="J13" s="94">
        <v>8.36</v>
      </c>
      <c r="K13" s="10" t="s">
        <v>221</v>
      </c>
      <c r="L13" s="10"/>
      <c r="M13" s="10"/>
      <c r="N13" s="10"/>
    </row>
    <row r="14" spans="5:14" ht="21.75" customHeight="1" thickBot="1" x14ac:dyDescent="0.35">
      <c r="F14" s="57" t="s">
        <v>8</v>
      </c>
      <c r="G14" s="84">
        <v>7.6</v>
      </c>
      <c r="H14" s="83"/>
      <c r="I14" s="83">
        <v>92</v>
      </c>
      <c r="J14" s="83">
        <v>51</v>
      </c>
      <c r="K14" s="11"/>
      <c r="L14" s="10"/>
      <c r="M14" s="11"/>
      <c r="N14" s="10"/>
    </row>
    <row r="15" spans="5:14" ht="20.25" customHeight="1" thickBot="1" x14ac:dyDescent="0.35">
      <c r="F15" s="57" t="s">
        <v>10</v>
      </c>
      <c r="G15" s="85">
        <v>10.199999999999999</v>
      </c>
      <c r="H15" s="83">
        <v>60.133000000000003</v>
      </c>
      <c r="I15" s="83">
        <v>35.476999999999997</v>
      </c>
      <c r="J15" s="83">
        <v>14.7</v>
      </c>
      <c r="K15" s="10"/>
      <c r="L15" s="10"/>
      <c r="M15" s="10"/>
      <c r="N15" s="10"/>
    </row>
    <row r="16" spans="5:14" ht="20.25" customHeight="1" thickBot="1" x14ac:dyDescent="0.35">
      <c r="F16" s="57" t="s">
        <v>63</v>
      </c>
      <c r="G16" s="262">
        <v>12</v>
      </c>
      <c r="H16" s="94">
        <v>184.953</v>
      </c>
      <c r="I16" s="94">
        <v>2.3929999999999998</v>
      </c>
      <c r="J16" s="94" t="s">
        <v>382</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c r="I18" s="84"/>
      <c r="J18" s="84"/>
      <c r="K18" s="11"/>
      <c r="L18" s="10"/>
      <c r="M18" s="11"/>
      <c r="N18" s="10"/>
    </row>
    <row r="19" spans="6:14" ht="21" customHeight="1" thickBot="1" x14ac:dyDescent="0.35">
      <c r="F19" s="78" t="s">
        <v>15</v>
      </c>
      <c r="G19" s="82">
        <v>15</v>
      </c>
      <c r="H19" s="94">
        <v>144</v>
      </c>
      <c r="I19" s="94">
        <v>84</v>
      </c>
      <c r="J19" s="94">
        <v>17</v>
      </c>
      <c r="K19" s="10"/>
      <c r="L19" s="10"/>
      <c r="M19" s="10"/>
      <c r="N19" s="10"/>
    </row>
    <row r="20" spans="6:14" ht="22.5" customHeight="1" thickBot="1" x14ac:dyDescent="0.35">
      <c r="F20" s="57" t="s">
        <v>16</v>
      </c>
      <c r="G20" s="83">
        <v>6</v>
      </c>
      <c r="H20" s="83"/>
      <c r="I20" s="83">
        <v>39</v>
      </c>
      <c r="J20" s="83">
        <v>19</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workbookViewId="0">
      <selection activeCell="F3" sqref="F3"/>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43231</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5" t="s">
        <v>175</v>
      </c>
      <c r="N7" s="135" t="s">
        <v>179</v>
      </c>
    </row>
    <row r="8" spans="5:14" ht="21.75" customHeight="1" thickTop="1" x14ac:dyDescent="0.3">
      <c r="F8" s="28"/>
      <c r="G8" s="29"/>
      <c r="H8" s="29"/>
      <c r="I8" s="67"/>
      <c r="J8" s="68"/>
      <c r="K8" s="135" t="s">
        <v>177</v>
      </c>
      <c r="L8" s="135" t="s">
        <v>178</v>
      </c>
      <c r="M8" s="135"/>
      <c r="N8" s="34"/>
    </row>
    <row r="9" spans="5:14" ht="22.5" customHeight="1" thickBot="1" x14ac:dyDescent="0.35">
      <c r="F9" s="96" t="s">
        <v>5</v>
      </c>
      <c r="G9" s="82">
        <v>85</v>
      </c>
      <c r="H9" s="82">
        <v>1605</v>
      </c>
      <c r="I9" s="82">
        <v>355</v>
      </c>
      <c r="J9" s="82">
        <v>19</v>
      </c>
      <c r="K9" s="10"/>
      <c r="L9" s="10"/>
      <c r="M9" s="10"/>
      <c r="N9" s="10"/>
    </row>
    <row r="10" spans="5:14" ht="18" customHeight="1" thickBot="1" x14ac:dyDescent="0.35">
      <c r="F10" s="57" t="s">
        <v>202</v>
      </c>
      <c r="G10" s="257">
        <v>64</v>
      </c>
      <c r="H10" s="82">
        <v>1556</v>
      </c>
      <c r="I10" s="82">
        <v>856</v>
      </c>
      <c r="J10" s="82">
        <v>60</v>
      </c>
      <c r="K10" s="11"/>
      <c r="L10" s="10"/>
      <c r="M10" s="11"/>
      <c r="N10" s="10"/>
    </row>
    <row r="11" spans="5:14" ht="19.5" customHeight="1" thickBot="1" x14ac:dyDescent="0.35">
      <c r="F11" s="57" t="s">
        <v>197</v>
      </c>
      <c r="G11" s="258"/>
      <c r="H11" s="82">
        <v>143</v>
      </c>
      <c r="I11" s="82">
        <v>93</v>
      </c>
      <c r="J11" s="82">
        <v>3</v>
      </c>
      <c r="K11" s="82"/>
      <c r="L11" s="10"/>
      <c r="M11" s="11"/>
      <c r="N11" s="10"/>
    </row>
    <row r="12" spans="5:14" ht="21.75" customHeight="1" thickBot="1" x14ac:dyDescent="0.35">
      <c r="F12" s="57" t="s">
        <v>7</v>
      </c>
      <c r="G12" s="257">
        <v>12</v>
      </c>
      <c r="H12" s="83">
        <v>257.28100000000001</v>
      </c>
      <c r="I12" s="83">
        <v>62.244999999999997</v>
      </c>
      <c r="J12" s="122">
        <v>19</v>
      </c>
      <c r="K12" s="11"/>
      <c r="L12" s="10"/>
      <c r="M12" s="11"/>
      <c r="N12" s="10"/>
    </row>
    <row r="13" spans="5:14" ht="21" customHeight="1" thickBot="1" x14ac:dyDescent="0.35">
      <c r="F13" s="57" t="s">
        <v>205</v>
      </c>
      <c r="G13" s="258"/>
      <c r="H13" s="94">
        <v>51.915999999999997</v>
      </c>
      <c r="I13" s="94">
        <v>26.916</v>
      </c>
      <c r="J13" s="94">
        <v>8.36</v>
      </c>
      <c r="K13" s="10" t="s">
        <v>221</v>
      </c>
      <c r="L13" s="10"/>
      <c r="M13" s="10"/>
      <c r="N13" s="10"/>
    </row>
    <row r="14" spans="5:14" ht="21.75" customHeight="1" thickBot="1" x14ac:dyDescent="0.35">
      <c r="F14" s="57" t="s">
        <v>8</v>
      </c>
      <c r="G14" s="84">
        <v>7.6</v>
      </c>
      <c r="H14" s="83"/>
      <c r="I14" s="83"/>
      <c r="J14" s="83"/>
      <c r="K14" s="11"/>
      <c r="L14" s="10"/>
      <c r="M14" s="11"/>
      <c r="N14" s="10"/>
    </row>
    <row r="15" spans="5:14" ht="20.25" customHeight="1" thickBot="1" x14ac:dyDescent="0.35">
      <c r="F15" s="57" t="s">
        <v>10</v>
      </c>
      <c r="G15" s="85">
        <v>10.199999999999999</v>
      </c>
      <c r="H15" s="83">
        <v>57.37</v>
      </c>
      <c r="I15" s="83">
        <v>32.738999999999997</v>
      </c>
      <c r="J15" s="83">
        <v>13.6</v>
      </c>
      <c r="K15" s="10"/>
      <c r="L15" s="10"/>
      <c r="M15" s="10"/>
      <c r="N15" s="10"/>
    </row>
    <row r="16" spans="5:14" ht="20.25" customHeight="1" thickBot="1" x14ac:dyDescent="0.35">
      <c r="F16" s="57" t="s">
        <v>63</v>
      </c>
      <c r="G16" s="262">
        <v>12</v>
      </c>
      <c r="H16" s="94">
        <v>228.99199999999999</v>
      </c>
      <c r="I16" s="94">
        <v>46.432000000000002</v>
      </c>
      <c r="J16" s="94">
        <v>11.46</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v>99.406999999999996</v>
      </c>
      <c r="I18" s="84">
        <v>74.406999999999996</v>
      </c>
      <c r="J18" s="84" t="s">
        <v>383</v>
      </c>
      <c r="K18" s="11"/>
      <c r="L18" s="10"/>
      <c r="M18" s="11"/>
      <c r="N18" s="10"/>
    </row>
    <row r="19" spans="6:14" ht="21" customHeight="1" thickBot="1" x14ac:dyDescent="0.35">
      <c r="F19" s="78" t="s">
        <v>15</v>
      </c>
      <c r="G19" s="82">
        <v>15</v>
      </c>
      <c r="H19" s="94">
        <v>139</v>
      </c>
      <c r="I19" s="94">
        <v>79</v>
      </c>
      <c r="J19" s="94">
        <v>16</v>
      </c>
      <c r="K19" s="10"/>
      <c r="L19" s="10"/>
      <c r="M19" s="10"/>
      <c r="N19" s="10"/>
    </row>
    <row r="20" spans="6:14" ht="22.5" customHeight="1" thickBot="1" x14ac:dyDescent="0.35">
      <c r="F20" s="57" t="s">
        <v>16</v>
      </c>
      <c r="G20" s="83">
        <v>6</v>
      </c>
      <c r="H20" s="83">
        <v>34.6</v>
      </c>
      <c r="I20" s="83">
        <v>32.6</v>
      </c>
      <c r="J20" s="83">
        <v>16</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workbookViewId="0">
      <selection activeCell="E4" sqref="E4"/>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43232</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5" t="s">
        <v>175</v>
      </c>
      <c r="N7" s="135" t="s">
        <v>179</v>
      </c>
    </row>
    <row r="8" spans="5:14" ht="21.75" customHeight="1" thickTop="1" x14ac:dyDescent="0.3">
      <c r="F8" s="28"/>
      <c r="G8" s="29"/>
      <c r="H8" s="29"/>
      <c r="I8" s="67"/>
      <c r="J8" s="68"/>
      <c r="K8" s="135" t="s">
        <v>177</v>
      </c>
      <c r="L8" s="135" t="s">
        <v>178</v>
      </c>
      <c r="M8" s="135"/>
      <c r="N8" s="34"/>
    </row>
    <row r="9" spans="5:14" ht="22.5" customHeight="1" thickBot="1" x14ac:dyDescent="0.35">
      <c r="F9" s="96" t="s">
        <v>5</v>
      </c>
      <c r="G9" s="82">
        <v>85</v>
      </c>
      <c r="H9" s="82">
        <v>1645</v>
      </c>
      <c r="I9" s="82">
        <v>395</v>
      </c>
      <c r="J9" s="82">
        <v>21</v>
      </c>
      <c r="K9" s="10"/>
      <c r="L9" s="10"/>
      <c r="M9" s="10"/>
      <c r="N9" s="10"/>
    </row>
    <row r="10" spans="5:14" ht="18" customHeight="1" thickBot="1" x14ac:dyDescent="0.35">
      <c r="F10" s="57" t="s">
        <v>202</v>
      </c>
      <c r="G10" s="257">
        <v>64</v>
      </c>
      <c r="H10" s="82">
        <v>1804</v>
      </c>
      <c r="I10" s="82">
        <v>1104</v>
      </c>
      <c r="J10" s="82">
        <v>78</v>
      </c>
      <c r="K10" s="11"/>
      <c r="L10" s="10"/>
      <c r="M10" s="11"/>
      <c r="N10" s="10"/>
    </row>
    <row r="11" spans="5:14" ht="19.5" customHeight="1" thickBot="1" x14ac:dyDescent="0.35">
      <c r="F11" s="57" t="s">
        <v>197</v>
      </c>
      <c r="G11" s="258"/>
      <c r="H11" s="82"/>
      <c r="I11" s="82"/>
      <c r="J11" s="82"/>
      <c r="K11" s="82"/>
      <c r="L11" s="10"/>
      <c r="M11" s="11"/>
      <c r="N11" s="10"/>
    </row>
    <row r="12" spans="5:14" ht="21.75" customHeight="1" thickBot="1" x14ac:dyDescent="0.35">
      <c r="F12" s="57" t="s">
        <v>7</v>
      </c>
      <c r="G12" s="257">
        <v>12</v>
      </c>
      <c r="H12" s="83">
        <v>241.922</v>
      </c>
      <c r="I12" s="83">
        <v>46.896000000000001</v>
      </c>
      <c r="J12" s="122">
        <v>15</v>
      </c>
      <c r="K12" s="11"/>
      <c r="L12" s="10"/>
      <c r="M12" s="11"/>
      <c r="N12" s="10"/>
    </row>
    <row r="13" spans="5:14" ht="21" customHeight="1" thickBot="1" x14ac:dyDescent="0.35">
      <c r="F13" s="57" t="s">
        <v>205</v>
      </c>
      <c r="G13" s="258"/>
      <c r="H13" s="94">
        <v>51.915999999999997</v>
      </c>
      <c r="I13" s="94">
        <v>26.916</v>
      </c>
      <c r="J13" s="94">
        <v>8.36</v>
      </c>
      <c r="K13" s="10" t="s">
        <v>221</v>
      </c>
      <c r="L13" s="10"/>
      <c r="M13" s="10"/>
      <c r="N13" s="10"/>
    </row>
    <row r="14" spans="5:14" ht="21.75" customHeight="1" thickBot="1" x14ac:dyDescent="0.35">
      <c r="F14" s="57" t="s">
        <v>8</v>
      </c>
      <c r="G14" s="84">
        <v>7.6</v>
      </c>
      <c r="H14" s="83">
        <v>83.808999999999997</v>
      </c>
      <c r="I14" s="83">
        <v>83.808999999999997</v>
      </c>
      <c r="J14" s="83">
        <v>45</v>
      </c>
      <c r="K14" s="11"/>
      <c r="L14" s="10"/>
      <c r="M14" s="11"/>
      <c r="N14" s="10"/>
    </row>
    <row r="15" spans="5:14" ht="20.25" customHeight="1" thickBot="1" x14ac:dyDescent="0.35">
      <c r="F15" s="57" t="s">
        <v>10</v>
      </c>
      <c r="G15" s="85">
        <v>10.199999999999999</v>
      </c>
      <c r="H15" s="83">
        <v>54.201999999999998</v>
      </c>
      <c r="I15" s="83">
        <v>29.545999999999999</v>
      </c>
      <c r="J15" s="83">
        <v>12.31</v>
      </c>
      <c r="K15" s="10"/>
      <c r="L15" s="10"/>
      <c r="M15" s="10"/>
      <c r="N15" s="10"/>
    </row>
    <row r="16" spans="5:14" ht="20.25" customHeight="1" thickBot="1" x14ac:dyDescent="0.35">
      <c r="F16" s="57" t="s">
        <v>63</v>
      </c>
      <c r="G16" s="262">
        <v>12</v>
      </c>
      <c r="H16" s="94">
        <v>215.71</v>
      </c>
      <c r="I16" s="94">
        <v>33.15</v>
      </c>
      <c r="J16" s="94">
        <v>8.19</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v>97.393000000000001</v>
      </c>
      <c r="I18" s="84">
        <v>72.393000000000001</v>
      </c>
      <c r="J18" s="84">
        <v>6</v>
      </c>
      <c r="K18" s="11"/>
      <c r="L18" s="10"/>
      <c r="M18" s="11"/>
      <c r="N18" s="10"/>
    </row>
    <row r="19" spans="6:14" ht="21" customHeight="1" thickBot="1" x14ac:dyDescent="0.35">
      <c r="F19" s="78" t="s">
        <v>15</v>
      </c>
      <c r="G19" s="82">
        <v>15</v>
      </c>
      <c r="H19" s="94"/>
      <c r="I19" s="94"/>
      <c r="J19" s="94"/>
      <c r="K19" s="10"/>
      <c r="L19" s="10"/>
      <c r="M19" s="10"/>
      <c r="N19" s="10"/>
    </row>
    <row r="20" spans="6:14" ht="22.5" customHeight="1" thickBot="1" x14ac:dyDescent="0.35">
      <c r="F20" s="57" t="s">
        <v>16</v>
      </c>
      <c r="G20" s="83">
        <v>6</v>
      </c>
      <c r="H20" s="83"/>
      <c r="I20" s="83"/>
      <c r="J20" s="83"/>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4" workbookViewId="0">
      <selection activeCell="M4" sqref="M4"/>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43233</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6" t="s">
        <v>175</v>
      </c>
      <c r="N7" s="136" t="s">
        <v>179</v>
      </c>
    </row>
    <row r="8" spans="5:14" ht="21.75" customHeight="1" thickTop="1" x14ac:dyDescent="0.3">
      <c r="F8" s="28"/>
      <c r="G8" s="29"/>
      <c r="H8" s="29"/>
      <c r="I8" s="67"/>
      <c r="J8" s="68"/>
      <c r="K8" s="136" t="s">
        <v>177</v>
      </c>
      <c r="L8" s="136" t="s">
        <v>178</v>
      </c>
      <c r="M8" s="136"/>
      <c r="N8" s="34"/>
    </row>
    <row r="9" spans="5:14" ht="22.5" customHeight="1" thickBot="1" x14ac:dyDescent="0.35">
      <c r="F9" s="96" t="s">
        <v>5</v>
      </c>
      <c r="G9" s="82">
        <v>85</v>
      </c>
      <c r="H9" s="82">
        <v>1645</v>
      </c>
      <c r="I9" s="82">
        <v>395</v>
      </c>
      <c r="J9" s="82">
        <v>21</v>
      </c>
      <c r="K9" s="10"/>
      <c r="L9" s="10"/>
      <c r="M9" s="10"/>
      <c r="N9" s="10"/>
    </row>
    <row r="10" spans="5:14" ht="18" customHeight="1" thickBot="1" x14ac:dyDescent="0.35">
      <c r="F10" s="57" t="s">
        <v>202</v>
      </c>
      <c r="G10" s="257">
        <v>64</v>
      </c>
      <c r="H10" s="82">
        <v>1804</v>
      </c>
      <c r="I10" s="82">
        <v>1104</v>
      </c>
      <c r="J10" s="82">
        <v>78</v>
      </c>
      <c r="K10" s="11"/>
      <c r="L10" s="10"/>
      <c r="M10" s="11"/>
      <c r="N10" s="10"/>
    </row>
    <row r="11" spans="5:14" ht="19.5" customHeight="1" thickBot="1" x14ac:dyDescent="0.35">
      <c r="F11" s="57" t="s">
        <v>197</v>
      </c>
      <c r="G11" s="258"/>
      <c r="H11" s="82"/>
      <c r="I11" s="82"/>
      <c r="J11" s="82"/>
      <c r="K11" s="82"/>
      <c r="L11" s="10"/>
      <c r="M11" s="11"/>
      <c r="N11" s="10"/>
    </row>
    <row r="12" spans="5:14" ht="21.75" customHeight="1" thickBot="1" x14ac:dyDescent="0.35">
      <c r="F12" s="57" t="s">
        <v>7</v>
      </c>
      <c r="G12" s="257">
        <v>12</v>
      </c>
      <c r="H12" s="83">
        <v>241.922</v>
      </c>
      <c r="I12" s="83">
        <v>46.896000000000001</v>
      </c>
      <c r="J12" s="122">
        <v>15</v>
      </c>
      <c r="K12" s="11"/>
      <c r="L12" s="10"/>
      <c r="M12" s="11"/>
      <c r="N12" s="10"/>
    </row>
    <row r="13" spans="5:14" ht="21" customHeight="1" thickBot="1" x14ac:dyDescent="0.35">
      <c r="F13" s="57" t="s">
        <v>205</v>
      </c>
      <c r="G13" s="258"/>
      <c r="H13" s="94">
        <v>51.915999999999997</v>
      </c>
      <c r="I13" s="94">
        <v>26.916</v>
      </c>
      <c r="J13" s="94">
        <v>8.36</v>
      </c>
      <c r="K13" s="10" t="s">
        <v>221</v>
      </c>
      <c r="L13" s="10"/>
      <c r="M13" s="10"/>
      <c r="N13" s="10"/>
    </row>
    <row r="14" spans="5:14" ht="21.75" customHeight="1" thickBot="1" x14ac:dyDescent="0.35">
      <c r="F14" s="57" t="s">
        <v>8</v>
      </c>
      <c r="G14" s="84">
        <v>7.6</v>
      </c>
      <c r="H14" s="83">
        <v>83.808999999999997</v>
      </c>
      <c r="I14" s="83">
        <v>83.808999999999997</v>
      </c>
      <c r="J14" s="83">
        <v>45</v>
      </c>
      <c r="K14" s="11"/>
      <c r="L14" s="10"/>
      <c r="M14" s="11"/>
      <c r="N14" s="10"/>
    </row>
    <row r="15" spans="5:14" ht="20.25" customHeight="1" thickBot="1" x14ac:dyDescent="0.35">
      <c r="F15" s="57" t="s">
        <v>10</v>
      </c>
      <c r="G15" s="85">
        <v>10.199999999999999</v>
      </c>
      <c r="H15" s="83">
        <v>54.201999999999998</v>
      </c>
      <c r="I15" s="83">
        <v>29.545999999999999</v>
      </c>
      <c r="J15" s="83">
        <v>12.31</v>
      </c>
      <c r="K15" s="10"/>
      <c r="L15" s="10"/>
      <c r="M15" s="10"/>
      <c r="N15" s="10"/>
    </row>
    <row r="16" spans="5:14" ht="20.25" customHeight="1" thickBot="1" x14ac:dyDescent="0.35">
      <c r="F16" s="57" t="s">
        <v>63</v>
      </c>
      <c r="G16" s="262">
        <v>12</v>
      </c>
      <c r="H16" s="94">
        <v>215.71</v>
      </c>
      <c r="I16" s="94">
        <v>33.15</v>
      </c>
      <c r="J16" s="94">
        <v>8.19</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v>97.393000000000001</v>
      </c>
      <c r="I18" s="84">
        <v>72.393000000000001</v>
      </c>
      <c r="J18" s="84">
        <v>6</v>
      </c>
      <c r="K18" s="11"/>
      <c r="L18" s="10"/>
      <c r="M18" s="11"/>
      <c r="N18" s="10"/>
    </row>
    <row r="19" spans="6:14" ht="21" customHeight="1" thickBot="1" x14ac:dyDescent="0.35">
      <c r="F19" s="78" t="s">
        <v>15</v>
      </c>
      <c r="G19" s="82">
        <v>15</v>
      </c>
      <c r="H19" s="94"/>
      <c r="I19" s="94"/>
      <c r="J19" s="94"/>
      <c r="K19" s="10"/>
      <c r="L19" s="10"/>
      <c r="M19" s="10"/>
      <c r="N19" s="10"/>
    </row>
    <row r="20" spans="6:14" ht="22.5" customHeight="1" thickBot="1" x14ac:dyDescent="0.35">
      <c r="F20" s="57" t="s">
        <v>16</v>
      </c>
      <c r="G20" s="83">
        <v>6</v>
      </c>
      <c r="H20" s="83"/>
      <c r="I20" s="83"/>
      <c r="J20" s="83"/>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10" workbookViewId="0">
      <selection activeCell="P7" sqref="P7"/>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43234</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6" t="s">
        <v>175</v>
      </c>
      <c r="N7" s="136" t="s">
        <v>179</v>
      </c>
    </row>
    <row r="8" spans="5:14" ht="21.75" customHeight="1" thickTop="1" x14ac:dyDescent="0.3">
      <c r="F8" s="28"/>
      <c r="G8" s="29"/>
      <c r="H8" s="29"/>
      <c r="I8" s="67"/>
      <c r="J8" s="68"/>
      <c r="K8" s="136" t="s">
        <v>177</v>
      </c>
      <c r="L8" s="136" t="s">
        <v>178</v>
      </c>
      <c r="M8" s="136"/>
      <c r="N8" s="34"/>
    </row>
    <row r="9" spans="5:14" ht="22.5" customHeight="1" thickBot="1" x14ac:dyDescent="0.35">
      <c r="F9" s="96" t="s">
        <v>5</v>
      </c>
      <c r="G9" s="82">
        <v>85</v>
      </c>
      <c r="H9" s="82">
        <v>1645</v>
      </c>
      <c r="I9" s="82">
        <v>395</v>
      </c>
      <c r="J9" s="82">
        <v>21</v>
      </c>
      <c r="K9" s="10"/>
      <c r="L9" s="10"/>
      <c r="M9" s="10"/>
      <c r="N9" s="10"/>
    </row>
    <row r="10" spans="5:14" ht="18" customHeight="1" thickBot="1" x14ac:dyDescent="0.35">
      <c r="F10" s="57" t="s">
        <v>202</v>
      </c>
      <c r="G10" s="257">
        <v>64</v>
      </c>
      <c r="H10" s="82">
        <v>1804</v>
      </c>
      <c r="I10" s="82">
        <v>1104</v>
      </c>
      <c r="J10" s="82">
        <v>78</v>
      </c>
      <c r="K10" s="11"/>
      <c r="L10" s="10"/>
      <c r="M10" s="11"/>
      <c r="N10" s="10"/>
    </row>
    <row r="11" spans="5:14" ht="19.5" customHeight="1" thickBot="1" x14ac:dyDescent="0.35">
      <c r="F11" s="57" t="s">
        <v>197</v>
      </c>
      <c r="G11" s="258"/>
      <c r="H11" s="82"/>
      <c r="I11" s="82"/>
      <c r="J11" s="82"/>
      <c r="K11" s="82"/>
      <c r="L11" s="10"/>
      <c r="M11" s="11"/>
      <c r="N11" s="10"/>
    </row>
    <row r="12" spans="5:14" ht="21.75" customHeight="1" thickBot="1" x14ac:dyDescent="0.35">
      <c r="F12" s="57" t="s">
        <v>7</v>
      </c>
      <c r="G12" s="257">
        <v>12</v>
      </c>
      <c r="H12" s="83">
        <v>241.922</v>
      </c>
      <c r="I12" s="83">
        <v>46.896000000000001</v>
      </c>
      <c r="J12" s="122">
        <v>15</v>
      </c>
      <c r="K12" s="11"/>
      <c r="L12" s="10"/>
      <c r="M12" s="11"/>
      <c r="N12" s="10"/>
    </row>
    <row r="13" spans="5:14" ht="21" customHeight="1" thickBot="1" x14ac:dyDescent="0.35">
      <c r="F13" s="57" t="s">
        <v>205</v>
      </c>
      <c r="G13" s="258"/>
      <c r="H13" s="94">
        <v>51.915999999999997</v>
      </c>
      <c r="I13" s="94">
        <v>26.916</v>
      </c>
      <c r="J13" s="94">
        <v>8.36</v>
      </c>
      <c r="K13" s="10" t="s">
        <v>221</v>
      </c>
      <c r="L13" s="10"/>
      <c r="M13" s="10"/>
      <c r="N13" s="10"/>
    </row>
    <row r="14" spans="5:14" ht="21.75" customHeight="1" thickBot="1" x14ac:dyDescent="0.35">
      <c r="F14" s="57" t="s">
        <v>8</v>
      </c>
      <c r="G14" s="84">
        <v>7.6</v>
      </c>
      <c r="H14" s="83">
        <v>83.808999999999997</v>
      </c>
      <c r="I14" s="83">
        <v>83.808999999999997</v>
      </c>
      <c r="J14" s="83">
        <v>45</v>
      </c>
      <c r="K14" s="11"/>
      <c r="L14" s="10"/>
      <c r="M14" s="11"/>
      <c r="N14" s="10"/>
    </row>
    <row r="15" spans="5:14" ht="20.25" customHeight="1" thickBot="1" x14ac:dyDescent="0.35">
      <c r="F15" s="57" t="s">
        <v>10</v>
      </c>
      <c r="G15" s="85">
        <v>10.199999999999999</v>
      </c>
      <c r="H15" s="83">
        <v>54.201999999999998</v>
      </c>
      <c r="I15" s="83">
        <v>29.545999999999999</v>
      </c>
      <c r="J15" s="83">
        <v>12.31</v>
      </c>
      <c r="K15" s="10"/>
      <c r="L15" s="10"/>
      <c r="M15" s="10"/>
      <c r="N15" s="10"/>
    </row>
    <row r="16" spans="5:14" ht="20.25" customHeight="1" thickBot="1" x14ac:dyDescent="0.35">
      <c r="F16" s="57" t="s">
        <v>63</v>
      </c>
      <c r="G16" s="262">
        <v>12</v>
      </c>
      <c r="H16" s="94">
        <v>215.71</v>
      </c>
      <c r="I16" s="94">
        <v>33.15</v>
      </c>
      <c r="J16" s="94">
        <v>8.19</v>
      </c>
      <c r="K16" s="11"/>
      <c r="L16" s="11"/>
      <c r="M16" s="11"/>
      <c r="N16" s="11"/>
    </row>
    <row r="17" spans="6:14" ht="18" customHeight="1" thickBot="1" x14ac:dyDescent="0.35">
      <c r="F17" s="57" t="s">
        <v>12</v>
      </c>
      <c r="G17" s="263"/>
      <c r="H17" s="94">
        <v>132.18299999999999</v>
      </c>
      <c r="I17" s="94">
        <v>88.852999999999994</v>
      </c>
      <c r="J17" s="94">
        <v>21.94</v>
      </c>
      <c r="K17" s="10"/>
      <c r="L17" s="10"/>
      <c r="M17" s="10"/>
      <c r="N17" s="10"/>
    </row>
    <row r="18" spans="6:14" ht="19.5" thickBot="1" x14ac:dyDescent="0.35">
      <c r="F18" s="78" t="s">
        <v>13</v>
      </c>
      <c r="G18" s="84">
        <v>40</v>
      </c>
      <c r="H18" s="84">
        <v>97.393000000000001</v>
      </c>
      <c r="I18" s="84">
        <v>72.393000000000001</v>
      </c>
      <c r="J18" s="84">
        <v>6</v>
      </c>
      <c r="K18" s="11"/>
      <c r="L18" s="10"/>
      <c r="M18" s="11"/>
      <c r="N18" s="10"/>
    </row>
    <row r="19" spans="6:14" ht="21" customHeight="1" thickBot="1" x14ac:dyDescent="0.35">
      <c r="F19" s="78" t="s">
        <v>15</v>
      </c>
      <c r="G19" s="82">
        <v>15</v>
      </c>
      <c r="H19" s="94"/>
      <c r="I19" s="94"/>
      <c r="J19" s="94"/>
      <c r="K19" s="10"/>
      <c r="L19" s="10"/>
      <c r="M19" s="10"/>
      <c r="N19" s="10"/>
    </row>
    <row r="20" spans="6:14" ht="22.5" customHeight="1" thickBot="1" x14ac:dyDescent="0.35">
      <c r="F20" s="57" t="s">
        <v>16</v>
      </c>
      <c r="G20" s="83">
        <v>6</v>
      </c>
      <c r="H20" s="83"/>
      <c r="I20" s="83"/>
      <c r="J20" s="83"/>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H24" sqref="H24"/>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43235</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6" t="s">
        <v>175</v>
      </c>
      <c r="N7" s="136" t="s">
        <v>179</v>
      </c>
    </row>
    <row r="8" spans="5:14" ht="21.75" customHeight="1" thickTop="1" x14ac:dyDescent="0.3">
      <c r="F8" s="28"/>
      <c r="G8" s="29"/>
      <c r="H8" s="29"/>
      <c r="I8" s="67"/>
      <c r="J8" s="68"/>
      <c r="K8" s="136" t="s">
        <v>177</v>
      </c>
      <c r="L8" s="136" t="s">
        <v>178</v>
      </c>
      <c r="M8" s="136"/>
      <c r="N8" s="34"/>
    </row>
    <row r="9" spans="5:14" ht="22.5" customHeight="1" thickBot="1" x14ac:dyDescent="0.35">
      <c r="F9" s="138" t="s">
        <v>5</v>
      </c>
      <c r="G9" s="82">
        <v>85</v>
      </c>
      <c r="H9" s="82">
        <v>1645</v>
      </c>
      <c r="I9" s="82">
        <v>395</v>
      </c>
      <c r="J9" s="82">
        <v>21</v>
      </c>
      <c r="K9" s="10"/>
      <c r="L9" s="10"/>
      <c r="M9" s="10"/>
      <c r="N9" s="10"/>
    </row>
    <row r="10" spans="5:14" ht="18" customHeight="1" thickBot="1" x14ac:dyDescent="0.35">
      <c r="F10" s="57" t="s">
        <v>202</v>
      </c>
      <c r="G10" s="257">
        <v>64</v>
      </c>
      <c r="H10" s="82">
        <v>1514.299</v>
      </c>
      <c r="I10" s="82">
        <v>814.29899999999998</v>
      </c>
      <c r="J10" s="82">
        <v>58.16</v>
      </c>
      <c r="K10" s="11"/>
      <c r="L10" s="10"/>
      <c r="M10" s="11"/>
      <c r="N10" s="10"/>
    </row>
    <row r="11" spans="5:14" ht="19.5" customHeight="1" thickBot="1" x14ac:dyDescent="0.35">
      <c r="F11" s="57" t="s">
        <v>197</v>
      </c>
      <c r="G11" s="258"/>
      <c r="H11" s="82"/>
      <c r="I11" s="82"/>
      <c r="J11" s="82"/>
      <c r="K11" s="82"/>
      <c r="L11" s="10"/>
      <c r="M11" s="11"/>
      <c r="N11" s="10"/>
    </row>
    <row r="12" spans="5:14" ht="21.75" customHeight="1" thickBot="1" x14ac:dyDescent="0.35">
      <c r="F12" s="57" t="s">
        <v>7</v>
      </c>
      <c r="G12" s="257">
        <v>12</v>
      </c>
      <c r="H12" s="83">
        <v>207.15199999999999</v>
      </c>
      <c r="I12" s="83">
        <v>12.151999999999999</v>
      </c>
      <c r="J12" s="122">
        <v>3</v>
      </c>
      <c r="K12" s="11"/>
      <c r="L12" s="10"/>
      <c r="M12" s="11"/>
      <c r="N12" s="10"/>
    </row>
    <row r="13" spans="5:14" ht="21" customHeight="1" thickBot="1" x14ac:dyDescent="0.35">
      <c r="F13" s="57" t="s">
        <v>205</v>
      </c>
      <c r="G13" s="258"/>
      <c r="H13" s="94">
        <v>51.915999999999997</v>
      </c>
      <c r="I13" s="94">
        <v>26.916</v>
      </c>
      <c r="J13" s="94">
        <v>8.36</v>
      </c>
      <c r="K13" s="10" t="s">
        <v>221</v>
      </c>
      <c r="L13" s="10"/>
      <c r="M13" s="10"/>
      <c r="N13" s="10"/>
    </row>
    <row r="14" spans="5:14" ht="21.75" customHeight="1" thickBot="1" x14ac:dyDescent="0.35">
      <c r="F14" s="73" t="s">
        <v>8</v>
      </c>
      <c r="G14" s="84">
        <v>7.6</v>
      </c>
      <c r="H14" s="83">
        <v>83.808999999999997</v>
      </c>
      <c r="I14" s="83">
        <v>83.808999999999997</v>
      </c>
      <c r="J14" s="83">
        <v>45</v>
      </c>
      <c r="K14" s="11"/>
      <c r="L14" s="10"/>
      <c r="M14" s="11"/>
      <c r="N14" s="10"/>
    </row>
    <row r="15" spans="5:14" ht="20.25" customHeight="1" thickBot="1" x14ac:dyDescent="0.35">
      <c r="F15" s="73" t="s">
        <v>10</v>
      </c>
      <c r="G15" s="85">
        <v>10.199999999999999</v>
      </c>
      <c r="H15" s="83">
        <v>54.201999999999998</v>
      </c>
      <c r="I15" s="83">
        <v>29.545999999999999</v>
      </c>
      <c r="J15" s="83">
        <v>12.31</v>
      </c>
      <c r="K15" s="10"/>
      <c r="L15" s="10"/>
      <c r="M15" s="10"/>
      <c r="N15" s="10"/>
    </row>
    <row r="16" spans="5:14" ht="20.25" customHeight="1" thickBot="1" x14ac:dyDescent="0.35">
      <c r="F16" s="73" t="s">
        <v>63</v>
      </c>
      <c r="G16" s="262">
        <v>12</v>
      </c>
      <c r="H16" s="94">
        <v>215.71</v>
      </c>
      <c r="I16" s="94">
        <v>33.15</v>
      </c>
      <c r="J16" s="94">
        <v>8.19</v>
      </c>
      <c r="K16" s="11"/>
      <c r="L16" s="11"/>
      <c r="M16" s="11"/>
      <c r="N16" s="11"/>
    </row>
    <row r="17" spans="6:14" ht="18" customHeight="1" thickBot="1" x14ac:dyDescent="0.35">
      <c r="F17" s="73" t="s">
        <v>12</v>
      </c>
      <c r="G17" s="263"/>
      <c r="H17" s="94">
        <v>132.18299999999999</v>
      </c>
      <c r="I17" s="94">
        <v>88.852999999999994</v>
      </c>
      <c r="J17" s="94">
        <v>21.94</v>
      </c>
      <c r="K17" s="10"/>
      <c r="L17" s="10"/>
      <c r="M17" s="10"/>
      <c r="N17" s="10"/>
    </row>
    <row r="18" spans="6:14" ht="19.5" thickBot="1" x14ac:dyDescent="0.35">
      <c r="F18" s="139" t="s">
        <v>13</v>
      </c>
      <c r="G18" s="84">
        <v>40</v>
      </c>
      <c r="H18" s="84">
        <v>97.393000000000001</v>
      </c>
      <c r="I18" s="84">
        <v>72.393000000000001</v>
      </c>
      <c r="J18" s="84">
        <v>6</v>
      </c>
      <c r="K18" s="11"/>
      <c r="L18" s="10"/>
      <c r="M18" s="11"/>
      <c r="N18" s="10"/>
    </row>
    <row r="19" spans="6:14" ht="21" customHeight="1" thickBot="1" x14ac:dyDescent="0.35">
      <c r="F19" s="139" t="s">
        <v>15</v>
      </c>
      <c r="G19" s="82">
        <v>15</v>
      </c>
      <c r="H19" s="94"/>
      <c r="I19" s="94"/>
      <c r="J19" s="94"/>
      <c r="K19" s="10"/>
      <c r="L19" s="10"/>
      <c r="M19" s="10"/>
      <c r="N19" s="10"/>
    </row>
    <row r="20" spans="6:14" ht="22.5" customHeight="1" thickBot="1" x14ac:dyDescent="0.35">
      <c r="F20" s="73" t="s">
        <v>16</v>
      </c>
      <c r="G20" s="83">
        <v>6</v>
      </c>
      <c r="H20" s="83"/>
      <c r="I20" s="83"/>
      <c r="J20" s="83"/>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H19" sqref="H19:J19"/>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43236</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6" t="s">
        <v>175</v>
      </c>
      <c r="N7" s="136" t="s">
        <v>179</v>
      </c>
    </row>
    <row r="8" spans="5:14" ht="21.75" customHeight="1" thickTop="1" x14ac:dyDescent="0.3">
      <c r="F8" s="28"/>
      <c r="G8" s="29"/>
      <c r="H8" s="29"/>
      <c r="I8" s="67"/>
      <c r="J8" s="68"/>
      <c r="K8" s="136" t="s">
        <v>177</v>
      </c>
      <c r="L8" s="136" t="s">
        <v>178</v>
      </c>
      <c r="M8" s="136"/>
      <c r="N8" s="34"/>
    </row>
    <row r="9" spans="5:14" ht="22.5" customHeight="1" thickBot="1" x14ac:dyDescent="0.35">
      <c r="F9" s="138" t="s">
        <v>5</v>
      </c>
      <c r="G9" s="82">
        <v>85</v>
      </c>
      <c r="H9" s="82">
        <v>1450</v>
      </c>
      <c r="I9" s="82">
        <v>200</v>
      </c>
      <c r="J9" s="82">
        <v>10.79</v>
      </c>
      <c r="K9" s="10"/>
      <c r="L9" s="10"/>
      <c r="M9" s="10"/>
      <c r="N9" s="10"/>
    </row>
    <row r="10" spans="5:14" ht="18" customHeight="1" thickBot="1" x14ac:dyDescent="0.35">
      <c r="F10" s="57" t="s">
        <v>202</v>
      </c>
      <c r="G10" s="257">
        <v>64</v>
      </c>
      <c r="H10" s="82">
        <v>1364.3340000000001</v>
      </c>
      <c r="I10" s="82">
        <v>664.36400000000003</v>
      </c>
      <c r="J10" s="82">
        <v>47</v>
      </c>
      <c r="K10" s="11"/>
      <c r="L10" s="10"/>
      <c r="M10" s="11"/>
      <c r="N10" s="10"/>
    </row>
    <row r="11" spans="5:14" ht="19.5" customHeight="1" thickBot="1" x14ac:dyDescent="0.35">
      <c r="F11" s="57" t="s">
        <v>197</v>
      </c>
      <c r="G11" s="258"/>
      <c r="H11" s="82"/>
      <c r="I11" s="82"/>
      <c r="J11" s="82"/>
      <c r="K11" s="82"/>
      <c r="L11" s="10"/>
      <c r="M11" s="11"/>
      <c r="N11" s="10"/>
    </row>
    <row r="12" spans="5:14" ht="21.75" customHeight="1" thickBot="1" x14ac:dyDescent="0.35">
      <c r="F12" s="57" t="s">
        <v>7</v>
      </c>
      <c r="G12" s="257">
        <v>12</v>
      </c>
      <c r="H12" s="83">
        <v>250.97</v>
      </c>
      <c r="I12" s="83">
        <v>55.9</v>
      </c>
      <c r="J12" s="122">
        <v>18</v>
      </c>
      <c r="K12" s="11"/>
      <c r="L12" s="10"/>
      <c r="M12" s="11"/>
      <c r="N12" s="10"/>
    </row>
    <row r="13" spans="5:14" ht="21" customHeight="1" thickBot="1" x14ac:dyDescent="0.35">
      <c r="F13" s="57" t="s">
        <v>205</v>
      </c>
      <c r="G13" s="258"/>
      <c r="H13" s="94">
        <v>51.915999999999997</v>
      </c>
      <c r="I13" s="94">
        <v>26.916</v>
      </c>
      <c r="J13" s="94">
        <v>8.36</v>
      </c>
      <c r="K13" s="10" t="s">
        <v>221</v>
      </c>
      <c r="L13" s="10"/>
      <c r="M13" s="10"/>
      <c r="N13" s="10"/>
    </row>
    <row r="14" spans="5:14" ht="21.75" customHeight="1" thickBot="1" x14ac:dyDescent="0.35">
      <c r="F14" s="73" t="s">
        <v>8</v>
      </c>
      <c r="G14" s="84">
        <v>7.6</v>
      </c>
      <c r="H14" s="83">
        <f>98.47+15</f>
        <v>113.47</v>
      </c>
      <c r="I14" s="83">
        <v>98.47</v>
      </c>
      <c r="J14" s="83">
        <v>52</v>
      </c>
      <c r="K14" s="11"/>
      <c r="L14" s="10"/>
      <c r="M14" s="11"/>
      <c r="N14" s="10"/>
    </row>
    <row r="15" spans="5:14" ht="20.25" customHeight="1" thickBot="1" x14ac:dyDescent="0.35">
      <c r="F15" s="73" t="s">
        <v>10</v>
      </c>
      <c r="G15" s="85">
        <v>10.199999999999999</v>
      </c>
      <c r="H15" s="83">
        <v>100.205</v>
      </c>
      <c r="I15" s="83">
        <v>75.549000000000007</v>
      </c>
      <c r="J15" s="83">
        <v>31</v>
      </c>
      <c r="K15" s="10"/>
      <c r="L15" s="10"/>
      <c r="M15" s="10"/>
      <c r="N15" s="10"/>
    </row>
    <row r="16" spans="5:14" ht="20.25" customHeight="1" thickBot="1" x14ac:dyDescent="0.35">
      <c r="F16" s="73" t="s">
        <v>63</v>
      </c>
      <c r="G16" s="262">
        <v>12</v>
      </c>
      <c r="H16" s="94"/>
      <c r="I16" s="94"/>
      <c r="J16" s="94"/>
      <c r="K16" s="11"/>
      <c r="L16" s="11"/>
      <c r="M16" s="11"/>
      <c r="N16" s="11"/>
    </row>
    <row r="17" spans="6:14" ht="18" customHeight="1" thickBot="1" x14ac:dyDescent="0.35">
      <c r="F17" s="73" t="s">
        <v>12</v>
      </c>
      <c r="G17" s="263"/>
      <c r="H17" s="94">
        <v>132.18299999999999</v>
      </c>
      <c r="I17" s="94">
        <v>88.852999999999994</v>
      </c>
      <c r="J17" s="94">
        <v>21.94</v>
      </c>
      <c r="K17" s="10"/>
      <c r="L17" s="10"/>
      <c r="M17" s="10"/>
      <c r="N17" s="10"/>
    </row>
    <row r="18" spans="6:14" ht="19.5" thickBot="1" x14ac:dyDescent="0.35">
      <c r="F18" s="139" t="s">
        <v>13</v>
      </c>
      <c r="G18" s="84">
        <v>40</v>
      </c>
      <c r="H18" s="84">
        <v>114.63</v>
      </c>
      <c r="I18" s="84">
        <v>89.63</v>
      </c>
      <c r="J18" s="84">
        <v>7.4669999999999996</v>
      </c>
      <c r="K18" s="11"/>
      <c r="L18" s="10"/>
      <c r="M18" s="11"/>
      <c r="N18" s="10"/>
    </row>
    <row r="19" spans="6:14" ht="21" customHeight="1" thickBot="1" x14ac:dyDescent="0.35">
      <c r="F19" s="78" t="s">
        <v>15</v>
      </c>
      <c r="G19" s="82">
        <v>15</v>
      </c>
      <c r="H19" s="94">
        <v>162</v>
      </c>
      <c r="I19" s="94">
        <v>102</v>
      </c>
      <c r="J19" s="94">
        <v>21</v>
      </c>
      <c r="K19" s="10"/>
      <c r="L19" s="10"/>
      <c r="M19" s="10"/>
      <c r="N19" s="10"/>
    </row>
    <row r="20" spans="6:14" ht="22.5" customHeight="1" thickBot="1" x14ac:dyDescent="0.35">
      <c r="F20" s="73" t="s">
        <v>16</v>
      </c>
      <c r="G20" s="83">
        <v>6</v>
      </c>
      <c r="H20" s="83"/>
      <c r="I20" s="83"/>
      <c r="J20" s="83"/>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E1:N20"/>
  <sheetViews>
    <sheetView topLeftCell="A7" workbookViewId="0">
      <selection activeCell="O22" sqref="O22"/>
    </sheetView>
  </sheetViews>
  <sheetFormatPr baseColWidth="10" defaultRowHeight="15" x14ac:dyDescent="0.25"/>
  <cols>
    <col min="6" max="6" width="16.28515625" customWidth="1"/>
    <col min="7" max="7" width="13.28515625" customWidth="1"/>
    <col min="8" max="8" width="12.42578125" customWidth="1"/>
    <col min="10" max="10" width="14.85546875" bestFit="1" customWidth="1"/>
  </cols>
  <sheetData>
    <row r="1" spans="5:14" ht="23.25" x14ac:dyDescent="0.35">
      <c r="H1" s="268">
        <v>43237</v>
      </c>
      <c r="I1" s="268"/>
      <c r="J1" s="268"/>
      <c r="K1" s="268"/>
    </row>
    <row r="4" spans="5:14" ht="23.25" x14ac:dyDescent="0.35">
      <c r="H4" s="253" t="s">
        <v>320</v>
      </c>
      <c r="I4" s="253"/>
      <c r="J4" s="253"/>
    </row>
    <row r="6" spans="5:14" ht="15.75" thickBot="1" x14ac:dyDescent="0.3"/>
    <row r="7" spans="5:14" ht="94.5" thickBot="1" x14ac:dyDescent="0.3">
      <c r="E7" s="14"/>
      <c r="F7" s="16" t="s">
        <v>0</v>
      </c>
      <c r="G7" s="2" t="s">
        <v>1</v>
      </c>
      <c r="H7" s="2" t="s">
        <v>66</v>
      </c>
      <c r="I7" s="2" t="s">
        <v>64</v>
      </c>
      <c r="J7" s="31" t="s">
        <v>65</v>
      </c>
      <c r="K7" s="261" t="s">
        <v>174</v>
      </c>
      <c r="L7" s="261"/>
      <c r="M7" s="136" t="s">
        <v>175</v>
      </c>
      <c r="N7" s="136" t="s">
        <v>179</v>
      </c>
    </row>
    <row r="8" spans="5:14" ht="21.75" customHeight="1" thickTop="1" x14ac:dyDescent="0.3">
      <c r="F8" s="28"/>
      <c r="G8" s="29"/>
      <c r="H8" s="29"/>
      <c r="I8" s="67"/>
      <c r="J8" s="68"/>
      <c r="K8" s="136" t="s">
        <v>177</v>
      </c>
      <c r="L8" s="136" t="s">
        <v>178</v>
      </c>
      <c r="M8" s="136"/>
      <c r="N8" s="34"/>
    </row>
    <row r="9" spans="5:14" ht="22.5" customHeight="1" thickBot="1" x14ac:dyDescent="0.35">
      <c r="F9" s="138" t="s">
        <v>5</v>
      </c>
      <c r="G9" s="82">
        <v>85</v>
      </c>
      <c r="H9" s="82">
        <v>1375</v>
      </c>
      <c r="I9" s="82">
        <v>125</v>
      </c>
      <c r="J9" s="82">
        <v>6</v>
      </c>
      <c r="K9" s="10"/>
      <c r="L9" s="10"/>
      <c r="M9" s="10"/>
      <c r="N9" s="10"/>
    </row>
    <row r="10" spans="5:14" ht="18" customHeight="1" thickBot="1" x14ac:dyDescent="0.35">
      <c r="F10" s="57" t="s">
        <v>202</v>
      </c>
      <c r="G10" s="257">
        <v>64</v>
      </c>
      <c r="H10" s="82">
        <v>1212.9860000000001</v>
      </c>
      <c r="I10" s="82">
        <v>512.99</v>
      </c>
      <c r="J10" s="82">
        <v>36</v>
      </c>
      <c r="K10" s="11"/>
      <c r="L10" s="10"/>
      <c r="M10" s="11"/>
      <c r="N10" s="10"/>
    </row>
    <row r="11" spans="5:14" ht="19.5" customHeight="1" thickBot="1" x14ac:dyDescent="0.35">
      <c r="F11" s="57" t="s">
        <v>197</v>
      </c>
      <c r="G11" s="258"/>
      <c r="H11" s="82"/>
      <c r="I11" s="82"/>
      <c r="J11" s="82"/>
      <c r="K11" s="82"/>
      <c r="L11" s="10"/>
      <c r="M11" s="11"/>
      <c r="N11" s="10"/>
    </row>
    <row r="12" spans="5:14" ht="21.75" customHeight="1" thickBot="1" x14ac:dyDescent="0.35">
      <c r="F12" s="57" t="s">
        <v>7</v>
      </c>
      <c r="G12" s="257">
        <v>12</v>
      </c>
      <c r="H12" s="83">
        <v>269.91000000000003</v>
      </c>
      <c r="I12" s="83">
        <v>74.55</v>
      </c>
      <c r="J12" s="122">
        <v>23</v>
      </c>
      <c r="K12" s="11"/>
      <c r="L12" s="10"/>
      <c r="M12" s="11"/>
      <c r="N12" s="10"/>
    </row>
    <row r="13" spans="5:14" ht="21" customHeight="1" thickBot="1" x14ac:dyDescent="0.35">
      <c r="F13" s="57" t="s">
        <v>205</v>
      </c>
      <c r="G13" s="258"/>
      <c r="H13" s="94">
        <v>50.45</v>
      </c>
      <c r="I13" s="94">
        <v>25.45</v>
      </c>
      <c r="J13" s="94">
        <v>8</v>
      </c>
      <c r="K13" s="10" t="s">
        <v>221</v>
      </c>
      <c r="L13" s="10"/>
      <c r="M13" s="10"/>
      <c r="N13" s="10"/>
    </row>
    <row r="14" spans="5:14" ht="21.75" customHeight="1" thickBot="1" x14ac:dyDescent="0.35">
      <c r="F14" s="73" t="s">
        <v>8</v>
      </c>
      <c r="G14" s="84">
        <v>7.6</v>
      </c>
      <c r="H14" s="83">
        <v>129.23099999999999</v>
      </c>
      <c r="I14" s="83">
        <v>114.23099999999999</v>
      </c>
      <c r="J14" s="83">
        <v>60</v>
      </c>
      <c r="K14" s="11"/>
      <c r="L14" s="10"/>
      <c r="M14" s="11"/>
      <c r="N14" s="10"/>
    </row>
    <row r="15" spans="5:14" ht="20.25" customHeight="1" thickBot="1" x14ac:dyDescent="0.35">
      <c r="F15" s="73" t="s">
        <v>10</v>
      </c>
      <c r="G15" s="85">
        <v>10.199999999999999</v>
      </c>
      <c r="H15" s="83">
        <v>120.20399999999999</v>
      </c>
      <c r="I15" s="83">
        <v>95.548000000000002</v>
      </c>
      <c r="J15" s="83">
        <v>39.81</v>
      </c>
      <c r="K15" s="10"/>
      <c r="L15" s="10"/>
      <c r="M15" s="10"/>
      <c r="N15" s="10"/>
    </row>
    <row r="16" spans="5:14" ht="20.25" customHeight="1" thickBot="1" x14ac:dyDescent="0.35">
      <c r="F16" s="73" t="s">
        <v>63</v>
      </c>
      <c r="G16" s="262">
        <v>12</v>
      </c>
      <c r="H16" s="94">
        <v>196.06200000000001</v>
      </c>
      <c r="I16" s="94">
        <v>13.502000000000001</v>
      </c>
      <c r="J16" s="94">
        <v>3.33</v>
      </c>
      <c r="K16" s="11"/>
      <c r="L16" s="11"/>
      <c r="M16" s="11"/>
      <c r="N16" s="11"/>
    </row>
    <row r="17" spans="6:14" ht="18" customHeight="1" thickBot="1" x14ac:dyDescent="0.35">
      <c r="F17" s="73" t="s">
        <v>12</v>
      </c>
      <c r="G17" s="263"/>
      <c r="H17" s="94">
        <v>132.18299999999999</v>
      </c>
      <c r="I17" s="94">
        <v>88.852999999999994</v>
      </c>
      <c r="J17" s="94">
        <v>21.94</v>
      </c>
      <c r="K17" s="10"/>
      <c r="L17" s="10"/>
      <c r="M17" s="10"/>
      <c r="N17" s="10"/>
    </row>
    <row r="18" spans="6:14" ht="19.5" thickBot="1" x14ac:dyDescent="0.35">
      <c r="F18" s="139" t="s">
        <v>13</v>
      </c>
      <c r="G18" s="84">
        <v>40</v>
      </c>
      <c r="H18" s="84">
        <v>109.85</v>
      </c>
      <c r="I18" s="84">
        <v>84.85</v>
      </c>
      <c r="J18" s="84">
        <v>7</v>
      </c>
      <c r="K18" s="11"/>
      <c r="L18" s="10"/>
      <c r="M18" s="11"/>
      <c r="N18" s="10"/>
    </row>
    <row r="19" spans="6:14" ht="21" customHeight="1" thickBot="1" x14ac:dyDescent="0.35">
      <c r="F19" s="78" t="s">
        <v>15</v>
      </c>
      <c r="G19" s="82">
        <v>15</v>
      </c>
      <c r="H19" s="94">
        <v>172</v>
      </c>
      <c r="I19" s="94">
        <v>112</v>
      </c>
      <c r="J19" s="94">
        <v>23</v>
      </c>
      <c r="K19" s="10"/>
      <c r="L19" s="10"/>
      <c r="M19" s="10"/>
      <c r="N19" s="10"/>
    </row>
    <row r="20" spans="6:14" ht="22.5" customHeight="1" thickBot="1" x14ac:dyDescent="0.35">
      <c r="F20" s="73" t="s">
        <v>16</v>
      </c>
      <c r="G20" s="83">
        <v>6</v>
      </c>
      <c r="H20" s="83">
        <v>49</v>
      </c>
      <c r="I20" s="83">
        <v>47</v>
      </c>
      <c r="J20" s="83">
        <v>23</v>
      </c>
      <c r="K20" s="11"/>
      <c r="L20" s="10"/>
      <c r="M20" s="11"/>
      <c r="N20" s="10"/>
    </row>
  </sheetData>
  <mergeCells count="6">
    <mergeCell ref="G16:G17"/>
    <mergeCell ref="H1:K1"/>
    <mergeCell ref="H4:J4"/>
    <mergeCell ref="K7:L7"/>
    <mergeCell ref="G10:G11"/>
    <mergeCell ref="G12:G13"/>
  </mergeCells>
  <pageMargins left="0.7" right="0.7" top="0.75" bottom="0.75" header="0.3" footer="0.3"/>
  <legacyDrawing r:id="rId1"/>
</worksheet>
</file>

<file path=xl/worksheets/sheet2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selection activeCell="F6" sqref="F6"/>
    </sheetView>
  </sheetViews>
  <sheetFormatPr baseColWidth="10" defaultRowHeight="15" x14ac:dyDescent="0.25"/>
  <cols>
    <col min="1" max="1" width="11.5703125" customWidth="1"/>
    <col min="2" max="10" width="16.5703125" customWidth="1"/>
  </cols>
  <sheetData>
    <row r="1" spans="1:10" ht="23.25" x14ac:dyDescent="0.35">
      <c r="D1" s="268">
        <v>43238</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6" t="s">
        <v>177</v>
      </c>
      <c r="H4" s="136" t="s">
        <v>178</v>
      </c>
      <c r="I4" s="136"/>
      <c r="J4" s="34"/>
    </row>
    <row r="5" spans="1:10" ht="22.5" customHeight="1" thickBot="1" x14ac:dyDescent="0.35">
      <c r="B5" s="145" t="s">
        <v>5</v>
      </c>
      <c r="C5" s="82">
        <v>85</v>
      </c>
      <c r="D5" s="82">
        <v>1406</v>
      </c>
      <c r="E5" s="82">
        <v>1160</v>
      </c>
      <c r="F5" s="82">
        <v>8</v>
      </c>
      <c r="G5" s="10"/>
      <c r="H5" s="10"/>
      <c r="I5" s="10"/>
      <c r="J5" s="10"/>
    </row>
    <row r="6" spans="1:10" ht="18" customHeight="1" thickBot="1" x14ac:dyDescent="0.35">
      <c r="B6" s="57" t="s">
        <v>202</v>
      </c>
      <c r="C6" s="270">
        <v>64</v>
      </c>
      <c r="D6" s="82"/>
      <c r="E6" s="82"/>
      <c r="F6" s="82"/>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v>285.42899999999997</v>
      </c>
      <c r="E8" s="83">
        <v>90.393000000000001</v>
      </c>
      <c r="F8" s="122">
        <v>28</v>
      </c>
      <c r="G8" s="11"/>
      <c r="H8" s="10"/>
      <c r="I8" s="11"/>
      <c r="J8" s="10"/>
    </row>
    <row r="9" spans="1:10" ht="21" customHeight="1" thickBot="1" x14ac:dyDescent="0.35">
      <c r="B9" s="57" t="s">
        <v>205</v>
      </c>
      <c r="C9" s="258"/>
      <c r="D9" s="94">
        <v>50.45</v>
      </c>
      <c r="E9" s="94">
        <v>25.45</v>
      </c>
      <c r="F9" s="94">
        <v>8</v>
      </c>
      <c r="G9" s="10" t="s">
        <v>221</v>
      </c>
      <c r="H9" s="10"/>
      <c r="I9" s="10"/>
      <c r="J9" s="10"/>
    </row>
    <row r="10" spans="1:10" ht="21.75" customHeight="1" thickBot="1" x14ac:dyDescent="0.35">
      <c r="B10" s="73" t="s">
        <v>8</v>
      </c>
      <c r="C10" s="84">
        <v>7.6</v>
      </c>
      <c r="D10" s="83"/>
      <c r="E10" s="83"/>
      <c r="F10" s="83"/>
      <c r="G10" s="11"/>
      <c r="H10" s="10"/>
      <c r="I10" s="11"/>
      <c r="J10" s="10"/>
    </row>
    <row r="11" spans="1:10" ht="20.25" customHeight="1" thickBot="1" x14ac:dyDescent="0.35">
      <c r="B11" s="73" t="s">
        <v>10</v>
      </c>
      <c r="C11" s="85">
        <v>10.199999999999999</v>
      </c>
      <c r="D11" s="83">
        <v>135.50399999999999</v>
      </c>
      <c r="E11" s="83">
        <v>110.848</v>
      </c>
      <c r="F11" s="83">
        <v>46</v>
      </c>
      <c r="G11" s="10"/>
      <c r="H11" s="10"/>
      <c r="I11" s="10"/>
      <c r="J11" s="10"/>
    </row>
    <row r="12" spans="1:10" ht="20.25" customHeight="1" thickBot="1" x14ac:dyDescent="0.35">
      <c r="B12" s="73" t="s">
        <v>63</v>
      </c>
      <c r="C12" s="262">
        <v>12</v>
      </c>
      <c r="D12" s="94">
        <v>183.893</v>
      </c>
      <c r="E12" s="94">
        <v>1.333</v>
      </c>
      <c r="F12" s="94">
        <v>0.49</v>
      </c>
      <c r="G12" s="11"/>
      <c r="H12" s="11"/>
      <c r="I12" s="11"/>
      <c r="J12" s="11"/>
    </row>
    <row r="13" spans="1:10" ht="18" customHeight="1" thickBot="1" x14ac:dyDescent="0.35">
      <c r="B13" s="73" t="s">
        <v>12</v>
      </c>
      <c r="C13" s="263"/>
      <c r="D13" s="94">
        <v>129.91900000000001</v>
      </c>
      <c r="E13" s="94">
        <v>86.524000000000001</v>
      </c>
      <c r="F13" s="94">
        <v>19.23</v>
      </c>
      <c r="G13" s="10"/>
      <c r="H13" s="10"/>
      <c r="I13" s="10"/>
      <c r="J13" s="10"/>
    </row>
    <row r="14" spans="1:10" ht="19.5" thickBot="1" x14ac:dyDescent="0.35">
      <c r="B14" s="139" t="s">
        <v>13</v>
      </c>
      <c r="C14" s="84">
        <v>40</v>
      </c>
      <c r="D14" s="84">
        <v>103.19</v>
      </c>
      <c r="E14" s="84">
        <v>78.19</v>
      </c>
      <c r="F14" s="84">
        <v>6.5</v>
      </c>
      <c r="G14" s="11"/>
      <c r="H14" s="10"/>
      <c r="I14" s="11"/>
      <c r="J14" s="10"/>
    </row>
    <row r="15" spans="1:10" ht="21" customHeight="1" thickBot="1" x14ac:dyDescent="0.35">
      <c r="B15" s="78" t="s">
        <v>15</v>
      </c>
      <c r="C15" s="82">
        <v>15</v>
      </c>
      <c r="D15" s="94">
        <v>163</v>
      </c>
      <c r="E15" s="94">
        <v>103</v>
      </c>
      <c r="F15" s="94">
        <v>21</v>
      </c>
      <c r="G15" s="10"/>
      <c r="H15" s="10"/>
      <c r="I15" s="10"/>
      <c r="J15" s="10"/>
    </row>
    <row r="16" spans="1:10" ht="22.5" customHeight="1" thickBot="1" x14ac:dyDescent="0.35">
      <c r="B16" s="73" t="s">
        <v>16</v>
      </c>
      <c r="C16" s="83">
        <v>6</v>
      </c>
      <c r="D16" s="83">
        <v>33.700000000000003</v>
      </c>
      <c r="E16" s="83">
        <v>31.7</v>
      </c>
      <c r="F16" s="83">
        <v>31</v>
      </c>
      <c r="G16" s="11"/>
      <c r="H16" s="10"/>
      <c r="I16" s="11"/>
      <c r="J16" s="10"/>
    </row>
  </sheetData>
  <mergeCells count="6">
    <mergeCell ref="C12:C13"/>
    <mergeCell ref="D1:G1"/>
    <mergeCell ref="D2:F2"/>
    <mergeCell ref="G3:H3"/>
    <mergeCell ref="C6:C7"/>
    <mergeCell ref="C8:C9"/>
  </mergeCells>
  <pageMargins left="0.7" right="0.7" top="0.75" bottom="0.75" header="0.3" footer="0.3"/>
  <legacyDrawing r:id="rId1"/>
</worksheet>
</file>

<file path=xl/worksheets/sheet2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selection activeCell="D11" sqref="D11"/>
    </sheetView>
  </sheetViews>
  <sheetFormatPr baseColWidth="10" defaultRowHeight="15" x14ac:dyDescent="0.25"/>
  <cols>
    <col min="1" max="1" width="11.5703125" customWidth="1"/>
    <col min="2" max="10" width="16.5703125" customWidth="1"/>
  </cols>
  <sheetData>
    <row r="1" spans="1:10" ht="23.25" x14ac:dyDescent="0.35">
      <c r="D1" s="268">
        <v>43239</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6" t="s">
        <v>177</v>
      </c>
      <c r="H4" s="136" t="s">
        <v>178</v>
      </c>
      <c r="I4" s="136"/>
      <c r="J4" s="34"/>
    </row>
    <row r="5" spans="1:10" ht="22.5" customHeight="1" thickBot="1" x14ac:dyDescent="0.35">
      <c r="B5" s="145" t="s">
        <v>5</v>
      </c>
      <c r="C5" s="82">
        <v>85</v>
      </c>
      <c r="D5" s="82">
        <v>1600</v>
      </c>
      <c r="E5" s="82">
        <v>350</v>
      </c>
      <c r="F5" s="82">
        <v>18</v>
      </c>
      <c r="G5" s="10"/>
      <c r="H5" s="10"/>
      <c r="I5" s="10"/>
      <c r="J5" s="10"/>
    </row>
    <row r="6" spans="1:10" ht="18" customHeight="1" thickBot="1" x14ac:dyDescent="0.35">
      <c r="B6" s="57" t="s">
        <v>202</v>
      </c>
      <c r="C6" s="270">
        <v>64</v>
      </c>
      <c r="D6" s="82"/>
      <c r="E6" s="82"/>
      <c r="F6" s="82"/>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v>276.84300000000002</v>
      </c>
      <c r="E8" s="83">
        <v>81.807000000000002</v>
      </c>
      <c r="F8" s="122">
        <v>26</v>
      </c>
      <c r="G8" s="11"/>
      <c r="H8" s="10"/>
      <c r="I8" s="11"/>
      <c r="J8" s="10"/>
    </row>
    <row r="9" spans="1:10" ht="21" customHeight="1" thickBot="1" x14ac:dyDescent="0.35">
      <c r="B9" s="57" t="s">
        <v>205</v>
      </c>
      <c r="C9" s="258"/>
      <c r="D9" s="94">
        <v>50.45</v>
      </c>
      <c r="E9" s="94">
        <v>25.45</v>
      </c>
      <c r="F9" s="94">
        <v>8</v>
      </c>
      <c r="G9" s="10" t="s">
        <v>221</v>
      </c>
      <c r="H9" s="10"/>
      <c r="I9" s="10"/>
      <c r="J9" s="10"/>
    </row>
    <row r="10" spans="1:10" ht="21.75" customHeight="1" thickBot="1" x14ac:dyDescent="0.35">
      <c r="B10" s="73" t="s">
        <v>8</v>
      </c>
      <c r="C10" s="84">
        <v>7.6</v>
      </c>
      <c r="D10" s="83"/>
      <c r="E10" s="83">
        <v>120</v>
      </c>
      <c r="F10" s="83">
        <v>60</v>
      </c>
      <c r="G10" s="11"/>
      <c r="H10" s="10"/>
      <c r="I10" s="11"/>
      <c r="J10" s="10"/>
    </row>
    <row r="11" spans="1:10" ht="20.25" customHeight="1" thickBot="1" x14ac:dyDescent="0.35">
      <c r="B11" s="73" t="s">
        <v>10</v>
      </c>
      <c r="C11" s="85">
        <v>10.199999999999999</v>
      </c>
      <c r="D11" s="83">
        <v>125.98</v>
      </c>
      <c r="E11" s="83">
        <v>101.324</v>
      </c>
      <c r="F11" s="83">
        <v>42</v>
      </c>
      <c r="G11" s="10"/>
      <c r="H11" s="10"/>
      <c r="I11" s="10"/>
      <c r="J11" s="10"/>
    </row>
    <row r="12" spans="1:10" ht="20.25" customHeight="1" thickBot="1" x14ac:dyDescent="0.35">
      <c r="B12" s="73" t="s">
        <v>63</v>
      </c>
      <c r="C12" s="262">
        <v>12</v>
      </c>
      <c r="D12" s="94">
        <v>211.06800000000001</v>
      </c>
      <c r="E12" s="94">
        <v>28.509</v>
      </c>
      <c r="F12" s="94">
        <v>7</v>
      </c>
      <c r="G12" s="11"/>
      <c r="H12" s="11"/>
      <c r="I12" s="11"/>
      <c r="J12" s="11"/>
    </row>
    <row r="13" spans="1:10" ht="18" customHeight="1" thickBot="1" x14ac:dyDescent="0.35">
      <c r="B13" s="73" t="s">
        <v>12</v>
      </c>
      <c r="C13" s="263"/>
      <c r="D13" s="94">
        <v>123.196</v>
      </c>
      <c r="E13" s="94">
        <v>79.801000000000002</v>
      </c>
      <c r="F13" s="94">
        <v>19.7</v>
      </c>
      <c r="G13" s="10"/>
      <c r="H13" s="10"/>
      <c r="I13" s="10"/>
      <c r="J13" s="10"/>
    </row>
    <row r="14" spans="1:10" ht="19.5" thickBot="1" x14ac:dyDescent="0.35">
      <c r="B14" s="139" t="s">
        <v>13</v>
      </c>
      <c r="C14" s="84">
        <v>40</v>
      </c>
      <c r="D14" s="84">
        <v>88.899000000000001</v>
      </c>
      <c r="E14" s="84">
        <v>63.899000000000001</v>
      </c>
      <c r="F14" s="84">
        <v>5</v>
      </c>
      <c r="G14" s="11"/>
      <c r="H14" s="10"/>
      <c r="I14" s="11"/>
      <c r="J14" s="10"/>
    </row>
    <row r="15" spans="1:10" ht="21" customHeight="1" thickBot="1" x14ac:dyDescent="0.35">
      <c r="B15" s="78" t="s">
        <v>15</v>
      </c>
      <c r="C15" s="82">
        <v>15</v>
      </c>
      <c r="D15" s="94">
        <v>155</v>
      </c>
      <c r="E15" s="94">
        <v>95</v>
      </c>
      <c r="F15" s="94">
        <v>19</v>
      </c>
      <c r="G15" s="10"/>
      <c r="H15" s="10"/>
      <c r="I15" s="10"/>
      <c r="J15" s="10"/>
    </row>
    <row r="16" spans="1:10" ht="22.5" customHeight="1" thickBot="1" x14ac:dyDescent="0.35">
      <c r="B16" s="73" t="s">
        <v>16</v>
      </c>
      <c r="C16" s="83">
        <v>6</v>
      </c>
      <c r="D16" s="83">
        <v>33.700000000000003</v>
      </c>
      <c r="E16" s="83">
        <v>31.7</v>
      </c>
      <c r="F16" s="83">
        <v>31</v>
      </c>
      <c r="G16" s="11"/>
      <c r="H16" s="10"/>
      <c r="I16" s="11"/>
      <c r="J16" s="10"/>
    </row>
  </sheetData>
  <mergeCells count="6">
    <mergeCell ref="C12:C13"/>
    <mergeCell ref="D1:G1"/>
    <mergeCell ref="D2:F2"/>
    <mergeCell ref="G3:H3"/>
    <mergeCell ref="C6:C7"/>
    <mergeCell ref="C8:C9"/>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activeCell="E7" sqref="E7:G7"/>
    </sheetView>
  </sheetViews>
  <sheetFormatPr baseColWidth="10" defaultRowHeight="15" x14ac:dyDescent="0.25"/>
  <cols>
    <col min="4" max="4" width="14" customWidth="1"/>
    <col min="5" max="5" width="13.5703125" customWidth="1"/>
    <col min="6" max="6" width="12.85546875" customWidth="1"/>
    <col min="7" max="7" width="14.42578125" customWidth="1"/>
    <col min="8" max="8" width="15.28515625" customWidth="1"/>
  </cols>
  <sheetData>
    <row r="5" spans="4:8" ht="23.25" x14ac:dyDescent="0.35">
      <c r="E5" s="250" t="s">
        <v>85</v>
      </c>
      <c r="F5" s="250"/>
      <c r="G5" s="250"/>
    </row>
    <row r="6" spans="4:8" x14ac:dyDescent="0.25">
      <c r="D6" s="15"/>
      <c r="E6" s="15"/>
      <c r="F6" s="15"/>
      <c r="G6" s="15"/>
      <c r="H6" s="15"/>
    </row>
    <row r="7" spans="4:8" ht="23.25" x14ac:dyDescent="0.35">
      <c r="E7" s="253" t="s">
        <v>38</v>
      </c>
      <c r="F7" s="253"/>
      <c r="G7" s="253"/>
    </row>
    <row r="8" spans="4:8" ht="15.75" thickBot="1" x14ac:dyDescent="0.3"/>
    <row r="9" spans="4:8" ht="78" customHeight="1" thickBot="1" x14ac:dyDescent="0.3">
      <c r="D9" s="16" t="s">
        <v>0</v>
      </c>
      <c r="E9" s="2" t="s">
        <v>1</v>
      </c>
      <c r="F9" s="2" t="s">
        <v>66</v>
      </c>
      <c r="G9" s="2" t="s">
        <v>64</v>
      </c>
      <c r="H9" s="2" t="s">
        <v>65</v>
      </c>
    </row>
    <row r="10" spans="4:8" ht="25.5" customHeight="1" thickTop="1" thickBot="1" x14ac:dyDescent="0.3">
      <c r="D10" s="3" t="s">
        <v>5</v>
      </c>
      <c r="E10" s="10">
        <v>80</v>
      </c>
      <c r="F10" s="10"/>
      <c r="G10" s="10">
        <v>280</v>
      </c>
      <c r="H10" s="10">
        <v>15</v>
      </c>
    </row>
    <row r="11" spans="4:8" ht="19.5" thickBot="1" x14ac:dyDescent="0.3">
      <c r="D11" s="4" t="s">
        <v>6</v>
      </c>
      <c r="E11" s="11">
        <v>80</v>
      </c>
      <c r="F11" s="11">
        <v>1313.328</v>
      </c>
      <c r="G11" s="17">
        <v>613.32799999999997</v>
      </c>
      <c r="H11" s="11">
        <v>35</v>
      </c>
    </row>
    <row r="12" spans="4:8" ht="24" customHeight="1" thickBot="1" x14ac:dyDescent="0.3">
      <c r="D12" s="3" t="s">
        <v>7</v>
      </c>
      <c r="E12" s="10">
        <v>12</v>
      </c>
      <c r="F12" s="10">
        <v>280.37799999999999</v>
      </c>
      <c r="G12" s="10">
        <v>90.378</v>
      </c>
      <c r="H12" s="10">
        <v>30</v>
      </c>
    </row>
    <row r="13" spans="4:8" ht="23.25" customHeight="1" thickBot="1" x14ac:dyDescent="0.3">
      <c r="D13" s="4" t="s">
        <v>8</v>
      </c>
      <c r="E13" s="11">
        <v>6.2</v>
      </c>
      <c r="F13" s="11"/>
      <c r="G13" s="13">
        <v>120</v>
      </c>
      <c r="H13" s="11">
        <v>79</v>
      </c>
    </row>
    <row r="14" spans="4:8" ht="21.75" customHeight="1" thickBot="1" x14ac:dyDescent="0.3">
      <c r="D14" s="3" t="s">
        <v>10</v>
      </c>
      <c r="E14" s="10">
        <v>7.6</v>
      </c>
      <c r="F14" s="10">
        <v>204.732</v>
      </c>
      <c r="G14" s="10">
        <v>188.172</v>
      </c>
      <c r="H14" s="10">
        <v>104</v>
      </c>
    </row>
    <row r="15" spans="4:8" ht="25.5" customHeight="1" thickBot="1" x14ac:dyDescent="0.3">
      <c r="D15" s="4" t="s">
        <v>63</v>
      </c>
      <c r="E15" s="257">
        <v>6</v>
      </c>
      <c r="F15" s="11">
        <v>319.94799999999998</v>
      </c>
      <c r="G15" s="11">
        <v>44.948</v>
      </c>
      <c r="H15" s="11">
        <v>31.88</v>
      </c>
    </row>
    <row r="16" spans="4:8" ht="25.5" customHeight="1" thickBot="1" x14ac:dyDescent="0.3">
      <c r="D16" s="3" t="s">
        <v>12</v>
      </c>
      <c r="E16" s="258"/>
      <c r="F16" s="10"/>
      <c r="G16" s="10">
        <v>79</v>
      </c>
      <c r="H16" s="10">
        <v>56.5</v>
      </c>
    </row>
    <row r="17" spans="4:8" ht="19.5" thickBot="1" x14ac:dyDescent="0.3">
      <c r="D17" s="4" t="s">
        <v>13</v>
      </c>
      <c r="E17" s="11">
        <v>40</v>
      </c>
      <c r="F17" s="11">
        <v>239.745</v>
      </c>
      <c r="G17" s="11">
        <v>164.745</v>
      </c>
      <c r="H17" s="11">
        <v>13.44</v>
      </c>
    </row>
    <row r="18" spans="4:8" ht="24" customHeight="1" thickBot="1" x14ac:dyDescent="0.3">
      <c r="D18" s="3" t="s">
        <v>15</v>
      </c>
      <c r="E18" s="10">
        <v>17</v>
      </c>
      <c r="F18" s="10">
        <v>342.70400000000001</v>
      </c>
      <c r="G18" s="10">
        <v>262.70400000000001</v>
      </c>
      <c r="H18" s="10">
        <v>56</v>
      </c>
    </row>
    <row r="19" spans="4:8" ht="21.75" customHeight="1" thickBot="1" x14ac:dyDescent="0.3">
      <c r="D19" s="4" t="s">
        <v>16</v>
      </c>
      <c r="E19" s="11">
        <v>3</v>
      </c>
      <c r="F19" s="11"/>
      <c r="G19" s="11">
        <v>92.125</v>
      </c>
      <c r="H19" s="11">
        <v>92</v>
      </c>
    </row>
  </sheetData>
  <mergeCells count="3">
    <mergeCell ref="E5:G5"/>
    <mergeCell ref="E7:G7"/>
    <mergeCell ref="E15:E16"/>
  </mergeCells>
  <pageMargins left="0.7" right="0.7" top="0.75" bottom="0.75" header="0.3" footer="0.3"/>
</worksheet>
</file>

<file path=xl/worksheets/sheet2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selection activeCell="D1" sqref="D1:G1"/>
    </sheetView>
  </sheetViews>
  <sheetFormatPr baseColWidth="10" defaultRowHeight="15" x14ac:dyDescent="0.25"/>
  <cols>
    <col min="1" max="1" width="11.5703125" customWidth="1"/>
    <col min="2" max="10" width="16.5703125" customWidth="1"/>
  </cols>
  <sheetData>
    <row r="1" spans="1:10" ht="23.25" x14ac:dyDescent="0.35">
      <c r="D1" s="268">
        <v>43240</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6" t="s">
        <v>177</v>
      </c>
      <c r="H4" s="136" t="s">
        <v>178</v>
      </c>
      <c r="I4" s="136"/>
      <c r="J4" s="34"/>
    </row>
    <row r="5" spans="1:10" ht="22.5" customHeight="1" thickBot="1" x14ac:dyDescent="0.35">
      <c r="B5" s="145" t="s">
        <v>5</v>
      </c>
      <c r="C5" s="82">
        <v>85</v>
      </c>
      <c r="D5" s="82">
        <v>1600</v>
      </c>
      <c r="E5" s="82">
        <v>250</v>
      </c>
      <c r="F5" s="82">
        <v>13</v>
      </c>
      <c r="G5" s="10"/>
      <c r="H5" s="10"/>
      <c r="I5" s="10"/>
      <c r="J5" s="10"/>
    </row>
    <row r="6" spans="1:10" ht="18" customHeight="1" thickBot="1" x14ac:dyDescent="0.35">
      <c r="B6" s="57" t="s">
        <v>202</v>
      </c>
      <c r="C6" s="270">
        <v>64</v>
      </c>
      <c r="D6" s="82">
        <v>1606</v>
      </c>
      <c r="E6" s="82">
        <v>906.5</v>
      </c>
      <c r="F6" s="82">
        <v>64</v>
      </c>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v>262.87400000000002</v>
      </c>
      <c r="E8" s="83">
        <v>67.837999999999994</v>
      </c>
      <c r="F8" s="122">
        <v>21</v>
      </c>
      <c r="G8" s="11"/>
      <c r="H8" s="10"/>
      <c r="I8" s="11"/>
      <c r="J8" s="10"/>
    </row>
    <row r="9" spans="1:10" ht="21" customHeight="1" thickBot="1" x14ac:dyDescent="0.35">
      <c r="B9" s="57" t="s">
        <v>205</v>
      </c>
      <c r="C9" s="258"/>
      <c r="D9" s="94">
        <v>50.45</v>
      </c>
      <c r="E9" s="94">
        <v>25.45</v>
      </c>
      <c r="F9" s="94">
        <v>8</v>
      </c>
      <c r="G9" s="10" t="s">
        <v>221</v>
      </c>
      <c r="H9" s="10"/>
      <c r="I9" s="10"/>
      <c r="J9" s="10"/>
    </row>
    <row r="10" spans="1:10" ht="21.75" customHeight="1" thickBot="1" x14ac:dyDescent="0.35">
      <c r="B10" s="73" t="s">
        <v>8</v>
      </c>
      <c r="C10" s="84">
        <v>7.6</v>
      </c>
      <c r="D10" s="83"/>
      <c r="E10" s="83">
        <v>116</v>
      </c>
      <c r="F10" s="83">
        <v>56</v>
      </c>
      <c r="G10" s="11"/>
      <c r="H10" s="10"/>
      <c r="I10" s="11"/>
      <c r="J10" s="10"/>
    </row>
    <row r="11" spans="1:10" ht="20.25" customHeight="1" thickBot="1" x14ac:dyDescent="0.35">
      <c r="B11" s="73" t="s">
        <v>10</v>
      </c>
      <c r="C11" s="85">
        <v>10.199999999999999</v>
      </c>
      <c r="D11" s="83">
        <v>140.27699999999999</v>
      </c>
      <c r="E11" s="83">
        <v>115.621</v>
      </c>
      <c r="F11" s="83">
        <v>48</v>
      </c>
      <c r="G11" s="10"/>
      <c r="H11" s="10"/>
      <c r="I11" s="10"/>
      <c r="J11" s="10"/>
    </row>
    <row r="12" spans="1:10" ht="20.25" customHeight="1" thickBot="1" x14ac:dyDescent="0.35">
      <c r="B12" s="73" t="s">
        <v>63</v>
      </c>
      <c r="C12" s="262">
        <v>12</v>
      </c>
      <c r="D12" s="94">
        <v>222.709</v>
      </c>
      <c r="E12" s="94">
        <v>40.149000000000001</v>
      </c>
      <c r="F12" s="94">
        <v>9.91</v>
      </c>
      <c r="G12" s="11"/>
      <c r="H12" s="11"/>
      <c r="I12" s="11"/>
      <c r="J12" s="11"/>
    </row>
    <row r="13" spans="1:10" ht="18" customHeight="1" thickBot="1" x14ac:dyDescent="0.35">
      <c r="B13" s="73" t="s">
        <v>12</v>
      </c>
      <c r="C13" s="263"/>
      <c r="D13" s="94">
        <v>123.196</v>
      </c>
      <c r="E13" s="94">
        <v>79.801000000000002</v>
      </c>
      <c r="F13" s="94">
        <v>19.7</v>
      </c>
      <c r="G13" s="10"/>
      <c r="H13" s="10"/>
      <c r="I13" s="10"/>
      <c r="J13" s="10"/>
    </row>
    <row r="14" spans="1:10" ht="19.5" thickBot="1" x14ac:dyDescent="0.35">
      <c r="B14" s="139" t="s">
        <v>13</v>
      </c>
      <c r="C14" s="84">
        <v>40</v>
      </c>
      <c r="D14" s="84">
        <v>83.81</v>
      </c>
      <c r="E14" s="84">
        <v>58.8</v>
      </c>
      <c r="F14" s="84">
        <v>4.54</v>
      </c>
      <c r="G14" s="11"/>
      <c r="H14" s="10"/>
      <c r="I14" s="11"/>
      <c r="J14" s="10"/>
    </row>
    <row r="15" spans="1:10" ht="21" customHeight="1" thickBot="1" x14ac:dyDescent="0.35">
      <c r="B15" s="78" t="s">
        <v>15</v>
      </c>
      <c r="C15" s="82">
        <v>15</v>
      </c>
      <c r="D15" s="94">
        <v>148</v>
      </c>
      <c r="E15" s="94">
        <v>88</v>
      </c>
      <c r="F15" s="94">
        <v>18</v>
      </c>
      <c r="G15" s="10"/>
      <c r="H15" s="10"/>
      <c r="I15" s="10"/>
      <c r="J15" s="10"/>
    </row>
    <row r="16" spans="1:10" ht="22.5" customHeight="1" thickBot="1" x14ac:dyDescent="0.35">
      <c r="B16" s="73" t="s">
        <v>16</v>
      </c>
      <c r="C16" s="83">
        <v>6</v>
      </c>
      <c r="D16" s="83">
        <v>33.700000000000003</v>
      </c>
      <c r="E16" s="83">
        <v>31.7</v>
      </c>
      <c r="F16" s="83">
        <v>31</v>
      </c>
      <c r="G16" s="11"/>
      <c r="H16" s="10"/>
      <c r="I16" s="11"/>
      <c r="J16" s="10"/>
    </row>
  </sheetData>
  <mergeCells count="6">
    <mergeCell ref="C12:C13"/>
    <mergeCell ref="D1:G1"/>
    <mergeCell ref="D2:F2"/>
    <mergeCell ref="G3:H3"/>
    <mergeCell ref="C6:C7"/>
    <mergeCell ref="C8:C9"/>
  </mergeCells>
  <pageMargins left="0.7" right="0.7" top="0.75" bottom="0.75" header="0.3" footer="0.3"/>
  <legacyDrawing r:id="rId1"/>
</worksheet>
</file>

<file path=xl/worksheets/sheet2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selection activeCell="F7" sqref="F7"/>
    </sheetView>
  </sheetViews>
  <sheetFormatPr baseColWidth="10" defaultRowHeight="15" x14ac:dyDescent="0.25"/>
  <cols>
    <col min="1" max="1" width="11.5703125" customWidth="1"/>
    <col min="2" max="10" width="16.5703125" customWidth="1"/>
  </cols>
  <sheetData>
    <row r="1" spans="1:10" ht="23.25" x14ac:dyDescent="0.35">
      <c r="D1" s="268">
        <v>43241</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6" t="s">
        <v>177</v>
      </c>
      <c r="H4" s="136" t="s">
        <v>178</v>
      </c>
      <c r="I4" s="136"/>
      <c r="J4" s="34"/>
    </row>
    <row r="5" spans="1:10" ht="22.5" customHeight="1" thickBot="1" x14ac:dyDescent="0.35">
      <c r="B5" s="145" t="s">
        <v>5</v>
      </c>
      <c r="C5" s="82">
        <v>85</v>
      </c>
      <c r="D5" s="82">
        <v>1490</v>
      </c>
      <c r="E5" s="82">
        <v>240</v>
      </c>
      <c r="F5" s="82">
        <v>12</v>
      </c>
      <c r="G5" s="10"/>
      <c r="H5" s="10"/>
      <c r="I5" s="10"/>
      <c r="J5" s="10"/>
    </row>
    <row r="6" spans="1:10" ht="18" customHeight="1" thickBot="1" x14ac:dyDescent="0.35">
      <c r="B6" s="57" t="s">
        <v>202</v>
      </c>
      <c r="C6" s="270">
        <v>64</v>
      </c>
      <c r="D6" s="82">
        <v>1542</v>
      </c>
      <c r="E6" s="82">
        <v>842</v>
      </c>
      <c r="F6" s="82">
        <v>60</v>
      </c>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v>254.29</v>
      </c>
      <c r="E8" s="83">
        <v>59.253999999999998</v>
      </c>
      <c r="F8" s="122">
        <v>18</v>
      </c>
      <c r="G8" s="11"/>
      <c r="H8" s="10"/>
      <c r="I8" s="11"/>
      <c r="J8" s="10"/>
    </row>
    <row r="9" spans="1:10" ht="21" customHeight="1" thickBot="1" x14ac:dyDescent="0.35">
      <c r="B9" s="57" t="s">
        <v>205</v>
      </c>
      <c r="C9" s="258"/>
      <c r="D9" s="94">
        <v>50.45</v>
      </c>
      <c r="E9" s="94">
        <v>25.45</v>
      </c>
      <c r="F9" s="94">
        <v>8</v>
      </c>
      <c r="G9" s="10" t="s">
        <v>221</v>
      </c>
      <c r="H9" s="10"/>
      <c r="I9" s="10"/>
      <c r="J9" s="10"/>
    </row>
    <row r="10" spans="1:10" ht="21.75" customHeight="1" thickBot="1" x14ac:dyDescent="0.35">
      <c r="B10" s="73" t="s">
        <v>8</v>
      </c>
      <c r="C10" s="84">
        <v>7.6</v>
      </c>
      <c r="D10" s="83"/>
      <c r="E10" s="83">
        <v>111</v>
      </c>
      <c r="F10" s="83">
        <v>58</v>
      </c>
      <c r="G10" s="11"/>
      <c r="H10" s="10"/>
      <c r="I10" s="11"/>
      <c r="J10" s="10"/>
    </row>
    <row r="11" spans="1:10" ht="20.25" customHeight="1" thickBot="1" x14ac:dyDescent="0.35">
      <c r="B11" s="73" t="s">
        <v>10</v>
      </c>
      <c r="C11" s="85">
        <v>10.199999999999999</v>
      </c>
      <c r="D11" s="83">
        <v>131.40799999999999</v>
      </c>
      <c r="E11" s="83">
        <v>106.752</v>
      </c>
      <c r="F11" s="83">
        <v>44</v>
      </c>
      <c r="G11" s="10"/>
      <c r="H11" s="10"/>
      <c r="I11" s="10"/>
      <c r="J11" s="10"/>
    </row>
    <row r="12" spans="1:10" ht="20.25" customHeight="1" thickBot="1" x14ac:dyDescent="0.35">
      <c r="B12" s="73" t="s">
        <v>63</v>
      </c>
      <c r="C12" s="262">
        <v>18</v>
      </c>
      <c r="D12" s="94">
        <v>209.99799999999999</v>
      </c>
      <c r="E12" s="94">
        <v>27.437999999999999</v>
      </c>
      <c r="F12" s="94">
        <v>6.77</v>
      </c>
      <c r="G12" s="11"/>
      <c r="H12" s="11"/>
      <c r="I12" s="11"/>
      <c r="J12" s="11"/>
    </row>
    <row r="13" spans="1:10" ht="18" customHeight="1" thickBot="1" x14ac:dyDescent="0.35">
      <c r="B13" s="73" t="s">
        <v>12</v>
      </c>
      <c r="C13" s="263"/>
      <c r="D13" s="94">
        <v>123.196</v>
      </c>
      <c r="E13" s="94">
        <v>79.801000000000002</v>
      </c>
      <c r="F13" s="94">
        <v>19.7</v>
      </c>
      <c r="G13" s="10"/>
      <c r="H13" s="10"/>
      <c r="I13" s="10"/>
      <c r="J13" s="10"/>
    </row>
    <row r="14" spans="1:10" ht="19.5" thickBot="1" x14ac:dyDescent="0.35">
      <c r="B14" s="139" t="s">
        <v>13</v>
      </c>
      <c r="C14" s="84">
        <v>40</v>
      </c>
      <c r="D14" s="84">
        <v>83.81</v>
      </c>
      <c r="E14" s="84">
        <v>58.8</v>
      </c>
      <c r="F14" s="84">
        <v>4.54</v>
      </c>
      <c r="G14" s="11"/>
      <c r="H14" s="10"/>
      <c r="I14" s="11"/>
      <c r="J14" s="10"/>
    </row>
    <row r="15" spans="1:10" ht="21" customHeight="1" thickBot="1" x14ac:dyDescent="0.35">
      <c r="B15" s="78" t="s">
        <v>15</v>
      </c>
      <c r="C15" s="82">
        <v>15</v>
      </c>
      <c r="D15" s="94">
        <v>144</v>
      </c>
      <c r="E15" s="94">
        <v>84</v>
      </c>
      <c r="F15" s="94">
        <v>17</v>
      </c>
      <c r="G15" s="10"/>
      <c r="H15" s="10"/>
      <c r="I15" s="10"/>
      <c r="J15" s="10"/>
    </row>
    <row r="16" spans="1:10" ht="22.5" customHeight="1" thickBot="1" x14ac:dyDescent="0.35">
      <c r="B16" s="73" t="s">
        <v>16</v>
      </c>
      <c r="C16" s="83">
        <v>6</v>
      </c>
      <c r="D16" s="83">
        <v>33.700000000000003</v>
      </c>
      <c r="E16" s="83">
        <v>31.7</v>
      </c>
      <c r="F16" s="83">
        <v>31</v>
      </c>
      <c r="G16" s="11"/>
      <c r="H16" s="10"/>
      <c r="I16" s="11"/>
      <c r="J16" s="10"/>
    </row>
  </sheetData>
  <mergeCells count="6">
    <mergeCell ref="C12:C13"/>
    <mergeCell ref="D1:G1"/>
    <mergeCell ref="D2:F2"/>
    <mergeCell ref="G3:H3"/>
    <mergeCell ref="C6:C7"/>
    <mergeCell ref="C8:C9"/>
  </mergeCells>
  <pageMargins left="0.7" right="0.7" top="0.75" bottom="0.75" header="0.3" footer="0.3"/>
  <legacyDrawing r:id="rId1"/>
</worksheet>
</file>

<file path=xl/worksheets/sheet2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selection activeCell="F16" sqref="F16"/>
    </sheetView>
  </sheetViews>
  <sheetFormatPr baseColWidth="10" defaultRowHeight="15" x14ac:dyDescent="0.25"/>
  <cols>
    <col min="1" max="1" width="11.5703125" customWidth="1"/>
    <col min="2" max="10" width="16.5703125" customWidth="1"/>
  </cols>
  <sheetData>
    <row r="1" spans="1:10" ht="23.25" x14ac:dyDescent="0.35">
      <c r="D1" s="268">
        <v>43242</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7" t="s">
        <v>177</v>
      </c>
      <c r="H4" s="137" t="s">
        <v>178</v>
      </c>
      <c r="I4" s="137"/>
      <c r="J4" s="34"/>
    </row>
    <row r="5" spans="1:10" ht="22.5" customHeight="1" thickBot="1" x14ac:dyDescent="0.35">
      <c r="B5" s="145" t="s">
        <v>5</v>
      </c>
      <c r="C5" s="82">
        <v>85</v>
      </c>
      <c r="D5" s="82">
        <v>1430</v>
      </c>
      <c r="E5" s="82">
        <v>180</v>
      </c>
      <c r="F5" s="82">
        <v>9</v>
      </c>
      <c r="G5" s="10"/>
      <c r="H5" s="10"/>
      <c r="I5" s="10"/>
      <c r="J5" s="10"/>
    </row>
    <row r="6" spans="1:10" ht="18" customHeight="1" thickBot="1" x14ac:dyDescent="0.35">
      <c r="B6" s="57" t="s">
        <v>202</v>
      </c>
      <c r="C6" s="270">
        <v>64</v>
      </c>
      <c r="D6" s="82">
        <v>1409.308</v>
      </c>
      <c r="E6" s="82">
        <v>709.30799999999999</v>
      </c>
      <c r="F6" s="82">
        <v>51</v>
      </c>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v>242.48500000000001</v>
      </c>
      <c r="E8" s="83">
        <v>47.448999999999998</v>
      </c>
      <c r="F8" s="122">
        <v>15</v>
      </c>
      <c r="G8" s="11"/>
      <c r="H8" s="10"/>
      <c r="I8" s="11"/>
      <c r="J8" s="10"/>
    </row>
    <row r="9" spans="1:10" ht="21" customHeight="1" thickBot="1" x14ac:dyDescent="0.35">
      <c r="B9" s="57" t="s">
        <v>205</v>
      </c>
      <c r="C9" s="258"/>
      <c r="D9" s="94">
        <v>50.45</v>
      </c>
      <c r="E9" s="94">
        <v>25.45</v>
      </c>
      <c r="F9" s="94">
        <v>8</v>
      </c>
      <c r="G9" s="10" t="s">
        <v>221</v>
      </c>
      <c r="H9" s="10"/>
      <c r="I9" s="10"/>
      <c r="J9" s="10"/>
    </row>
    <row r="10" spans="1:10" ht="21.75" customHeight="1" thickBot="1" x14ac:dyDescent="0.35">
      <c r="B10" s="73" t="s">
        <v>8</v>
      </c>
      <c r="C10" s="84">
        <v>7.6</v>
      </c>
      <c r="D10" s="83">
        <v>115</v>
      </c>
      <c r="E10" s="83">
        <v>97</v>
      </c>
      <c r="F10" s="83">
        <v>51</v>
      </c>
      <c r="G10" s="11"/>
      <c r="H10" s="10"/>
      <c r="I10" s="11"/>
      <c r="J10" s="10"/>
    </row>
    <row r="11" spans="1:10" ht="20.25" customHeight="1" thickBot="1" x14ac:dyDescent="0.35">
      <c r="B11" s="73" t="s">
        <v>10</v>
      </c>
      <c r="C11" s="85">
        <v>10.199999999999999</v>
      </c>
      <c r="D11" s="83">
        <v>125.72499999999999</v>
      </c>
      <c r="E11" s="83">
        <v>101.69</v>
      </c>
      <c r="F11" s="83">
        <v>42</v>
      </c>
      <c r="G11" s="10"/>
      <c r="H11" s="10"/>
      <c r="I11" s="10"/>
      <c r="J11" s="10"/>
    </row>
    <row r="12" spans="1:10" ht="20.25" customHeight="1" thickBot="1" x14ac:dyDescent="0.35">
      <c r="B12" s="73" t="s">
        <v>63</v>
      </c>
      <c r="C12" s="262">
        <v>18</v>
      </c>
      <c r="D12" s="94">
        <v>195.03</v>
      </c>
      <c r="E12" s="94">
        <v>12.47</v>
      </c>
      <c r="F12" s="94">
        <v>3</v>
      </c>
      <c r="G12" s="11"/>
      <c r="H12" s="11"/>
      <c r="I12" s="11"/>
      <c r="J12" s="11"/>
    </row>
    <row r="13" spans="1:10" ht="18" customHeight="1" thickBot="1" x14ac:dyDescent="0.35">
      <c r="B13" s="73" t="s">
        <v>12</v>
      </c>
      <c r="C13" s="263"/>
      <c r="D13" s="94">
        <v>123.196</v>
      </c>
      <c r="E13" s="94">
        <v>79.801000000000002</v>
      </c>
      <c r="F13" s="94">
        <v>19.7</v>
      </c>
      <c r="G13" s="10"/>
      <c r="H13" s="10"/>
      <c r="I13" s="10"/>
      <c r="J13" s="10"/>
    </row>
    <row r="14" spans="1:10" ht="19.5" thickBot="1" x14ac:dyDescent="0.35">
      <c r="B14" s="139" t="s">
        <v>13</v>
      </c>
      <c r="C14" s="84">
        <v>40</v>
      </c>
      <c r="D14" s="84">
        <v>68.492000000000004</v>
      </c>
      <c r="E14" s="84">
        <v>53.491999999999997</v>
      </c>
      <c r="F14" s="84" t="s">
        <v>384</v>
      </c>
      <c r="G14" s="11"/>
      <c r="H14" s="10"/>
      <c r="I14" s="11"/>
      <c r="J14" s="10"/>
    </row>
    <row r="15" spans="1:10" ht="21" customHeight="1" thickBot="1" x14ac:dyDescent="0.35">
      <c r="B15" s="78" t="s">
        <v>15</v>
      </c>
      <c r="C15" s="82">
        <v>15</v>
      </c>
      <c r="D15" s="94">
        <v>172</v>
      </c>
      <c r="E15" s="94">
        <v>112</v>
      </c>
      <c r="F15" s="94">
        <v>24</v>
      </c>
      <c r="G15" s="10"/>
      <c r="H15" s="10"/>
      <c r="I15" s="10"/>
      <c r="J15" s="10"/>
    </row>
    <row r="16" spans="1:10" ht="22.5" customHeight="1" thickBot="1" x14ac:dyDescent="0.35">
      <c r="B16" s="73" t="s">
        <v>16</v>
      </c>
      <c r="C16" s="83">
        <v>6</v>
      </c>
      <c r="D16" s="83"/>
      <c r="E16" s="83"/>
      <c r="F16" s="83"/>
      <c r="G16" s="11"/>
      <c r="H16" s="10"/>
      <c r="I16" s="11"/>
      <c r="J16" s="10"/>
    </row>
  </sheetData>
  <mergeCells count="6">
    <mergeCell ref="C12:C13"/>
    <mergeCell ref="D1:G1"/>
    <mergeCell ref="D2:F2"/>
    <mergeCell ref="G3:H3"/>
    <mergeCell ref="C6:C7"/>
    <mergeCell ref="C8:C9"/>
  </mergeCells>
  <pageMargins left="0.7" right="0.7" top="0.75" bottom="0.75" header="0.3" footer="0.3"/>
  <legacyDrawing r:id="rId1"/>
</worksheet>
</file>

<file path=xl/worksheets/sheet2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selection activeCell="G18" sqref="G18"/>
    </sheetView>
  </sheetViews>
  <sheetFormatPr baseColWidth="10" defaultRowHeight="15" x14ac:dyDescent="0.25"/>
  <cols>
    <col min="1" max="1" width="11.5703125" customWidth="1"/>
    <col min="2" max="10" width="16.5703125" customWidth="1"/>
  </cols>
  <sheetData>
    <row r="1" spans="1:10" ht="23.25" x14ac:dyDescent="0.35">
      <c r="D1" s="268">
        <v>43242</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7" t="s">
        <v>177</v>
      </c>
      <c r="H4" s="137" t="s">
        <v>178</v>
      </c>
      <c r="I4" s="137"/>
      <c r="J4" s="34"/>
    </row>
    <row r="5" spans="1:10" ht="22.5" customHeight="1" thickBot="1" x14ac:dyDescent="0.35">
      <c r="B5" s="145" t="s">
        <v>5</v>
      </c>
      <c r="C5" s="82">
        <v>85</v>
      </c>
      <c r="D5" s="82"/>
      <c r="E5" s="82"/>
      <c r="F5" s="82">
        <v>0</v>
      </c>
      <c r="G5" s="10"/>
      <c r="H5" s="10"/>
      <c r="I5" s="10"/>
      <c r="J5" s="10"/>
    </row>
    <row r="6" spans="1:10" ht="18" customHeight="1" thickBot="1" x14ac:dyDescent="0.35">
      <c r="B6" s="57" t="s">
        <v>202</v>
      </c>
      <c r="C6" s="270">
        <v>64</v>
      </c>
      <c r="D6" s="82"/>
      <c r="E6" s="82"/>
      <c r="F6" s="82"/>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c r="E8" s="83"/>
      <c r="F8" s="122">
        <v>3</v>
      </c>
      <c r="G8" s="11"/>
      <c r="H8" s="10"/>
      <c r="I8" s="11"/>
      <c r="J8" s="10"/>
    </row>
    <row r="9" spans="1:10" ht="21" customHeight="1" thickBot="1" x14ac:dyDescent="0.35">
      <c r="B9" s="57" t="s">
        <v>205</v>
      </c>
      <c r="C9" s="258"/>
      <c r="D9" s="94">
        <v>50.45</v>
      </c>
      <c r="E9" s="94">
        <v>25.45</v>
      </c>
      <c r="F9" s="94">
        <v>8</v>
      </c>
      <c r="G9" s="10" t="s">
        <v>221</v>
      </c>
      <c r="H9" s="10"/>
      <c r="I9" s="10"/>
      <c r="J9" s="10"/>
    </row>
    <row r="10" spans="1:10" ht="21.75" customHeight="1" thickBot="1" x14ac:dyDescent="0.35">
      <c r="B10" s="73" t="s">
        <v>8</v>
      </c>
      <c r="C10" s="84">
        <v>7.6</v>
      </c>
      <c r="D10" s="83">
        <v>101</v>
      </c>
      <c r="E10" s="83">
        <v>101</v>
      </c>
      <c r="F10" s="83">
        <v>47.6</v>
      </c>
      <c r="G10" s="11"/>
      <c r="H10" s="10"/>
      <c r="I10" s="11"/>
      <c r="J10" s="10"/>
    </row>
    <row r="11" spans="1:10" ht="20.25" customHeight="1" thickBot="1" x14ac:dyDescent="0.35">
      <c r="B11" s="73" t="s">
        <v>10</v>
      </c>
      <c r="C11" s="85">
        <v>10.199999999999999</v>
      </c>
      <c r="D11" s="83">
        <v>115.59399999999999</v>
      </c>
      <c r="E11" s="83">
        <v>90.938000000000002</v>
      </c>
      <c r="F11" s="83">
        <v>37</v>
      </c>
      <c r="G11" s="10"/>
      <c r="H11" s="10"/>
      <c r="I11" s="10"/>
      <c r="J11" s="10"/>
    </row>
    <row r="12" spans="1:10" ht="20.25" customHeight="1" thickBot="1" x14ac:dyDescent="0.35">
      <c r="B12" s="73" t="s">
        <v>63</v>
      </c>
      <c r="C12" s="262">
        <v>18</v>
      </c>
      <c r="D12" s="94">
        <v>0</v>
      </c>
      <c r="E12" s="94">
        <v>0</v>
      </c>
      <c r="F12" s="94">
        <v>0</v>
      </c>
      <c r="G12" s="11"/>
      <c r="H12" s="11"/>
      <c r="I12" s="11"/>
      <c r="J12" s="11"/>
    </row>
    <row r="13" spans="1:10" ht="18" customHeight="1" thickBot="1" x14ac:dyDescent="0.35">
      <c r="B13" s="73" t="s">
        <v>12</v>
      </c>
      <c r="C13" s="263"/>
      <c r="D13" s="94"/>
      <c r="E13" s="94"/>
      <c r="F13" s="94"/>
      <c r="G13" s="10"/>
      <c r="H13" s="10"/>
      <c r="I13" s="10"/>
      <c r="J13" s="10"/>
    </row>
    <row r="14" spans="1:10" ht="19.5" thickBot="1" x14ac:dyDescent="0.35">
      <c r="B14" s="139" t="s">
        <v>13</v>
      </c>
      <c r="C14" s="84">
        <v>40</v>
      </c>
      <c r="D14" s="84">
        <v>55.122</v>
      </c>
      <c r="E14" s="84">
        <v>30.122</v>
      </c>
      <c r="F14" s="84" t="s">
        <v>216</v>
      </c>
      <c r="G14" s="11"/>
      <c r="H14" s="10"/>
      <c r="I14" s="11"/>
      <c r="J14" s="10"/>
    </row>
    <row r="15" spans="1:10" ht="21" customHeight="1" thickBot="1" x14ac:dyDescent="0.35">
      <c r="B15" s="78" t="s">
        <v>15</v>
      </c>
      <c r="C15" s="82">
        <v>15</v>
      </c>
      <c r="D15" s="94">
        <v>156</v>
      </c>
      <c r="E15" s="94">
        <v>96</v>
      </c>
      <c r="F15" s="94">
        <v>20</v>
      </c>
      <c r="G15" s="10"/>
      <c r="H15" s="10"/>
      <c r="I15" s="10"/>
      <c r="J15" s="10"/>
    </row>
    <row r="16" spans="1:10" ht="22.5" customHeight="1" thickBot="1" x14ac:dyDescent="0.35">
      <c r="B16" s="73" t="s">
        <v>16</v>
      </c>
      <c r="C16" s="83">
        <v>6</v>
      </c>
      <c r="D16" s="83">
        <v>55.6</v>
      </c>
      <c r="E16" s="83">
        <v>53.6</v>
      </c>
      <c r="F16" s="83">
        <v>26</v>
      </c>
      <c r="G16" s="11"/>
      <c r="H16" s="10"/>
      <c r="I16" s="11"/>
      <c r="J16" s="10"/>
    </row>
  </sheetData>
  <mergeCells count="6">
    <mergeCell ref="C12:C13"/>
    <mergeCell ref="D1:G1"/>
    <mergeCell ref="D2:F2"/>
    <mergeCell ref="G3:H3"/>
    <mergeCell ref="C6:C7"/>
    <mergeCell ref="C8:C9"/>
  </mergeCells>
  <pageMargins left="0.7" right="0.7" top="0.75" bottom="0.75" header="0.3" footer="0.3"/>
  <legacyDrawing r:id="rId1"/>
</worksheet>
</file>

<file path=xl/worksheets/sheet2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workbookViewId="0">
      <selection activeCell="F6" sqref="F6"/>
    </sheetView>
  </sheetViews>
  <sheetFormatPr baseColWidth="10" defaultRowHeight="15" x14ac:dyDescent="0.25"/>
  <cols>
    <col min="1" max="1" width="11.5703125" customWidth="1"/>
    <col min="2" max="10" width="16.5703125" customWidth="1"/>
  </cols>
  <sheetData>
    <row r="1" spans="1:10" ht="23.25" x14ac:dyDescent="0.35">
      <c r="D1" s="268">
        <v>43244</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7" t="s">
        <v>177</v>
      </c>
      <c r="H4" s="137" t="s">
        <v>178</v>
      </c>
      <c r="I4" s="137"/>
      <c r="J4" s="34"/>
    </row>
    <row r="5" spans="1:10" ht="22.5" customHeight="1" thickBot="1" x14ac:dyDescent="0.35">
      <c r="B5" s="145" t="s">
        <v>5</v>
      </c>
      <c r="C5" s="82">
        <v>85</v>
      </c>
      <c r="D5" s="82">
        <v>1390</v>
      </c>
      <c r="E5" s="82">
        <v>140</v>
      </c>
      <c r="F5" s="82">
        <v>7</v>
      </c>
      <c r="G5" s="10"/>
      <c r="H5" s="10"/>
      <c r="I5" s="10"/>
      <c r="J5" s="10"/>
    </row>
    <row r="6" spans="1:10" ht="18" customHeight="1" thickBot="1" x14ac:dyDescent="0.35">
      <c r="B6" s="57" t="s">
        <v>202</v>
      </c>
      <c r="C6" s="270">
        <v>64</v>
      </c>
      <c r="D6" s="82">
        <v>2213.5</v>
      </c>
      <c r="E6" s="82">
        <v>1513.5</v>
      </c>
      <c r="F6" s="82">
        <v>108</v>
      </c>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v>254.12</v>
      </c>
      <c r="E8" s="83">
        <v>59.084000000000003</v>
      </c>
      <c r="F8" s="122">
        <v>19</v>
      </c>
      <c r="G8" s="11"/>
      <c r="H8" s="10"/>
      <c r="I8" s="11"/>
      <c r="J8" s="10"/>
    </row>
    <row r="9" spans="1:10" ht="21" customHeight="1" thickBot="1" x14ac:dyDescent="0.35">
      <c r="B9" s="57" t="s">
        <v>205</v>
      </c>
      <c r="C9" s="258"/>
      <c r="D9" s="94">
        <v>36.186</v>
      </c>
      <c r="E9" s="94">
        <v>11.186</v>
      </c>
      <c r="F9" s="94">
        <v>3.5</v>
      </c>
      <c r="G9" s="10" t="s">
        <v>221</v>
      </c>
      <c r="H9" s="10"/>
      <c r="I9" s="10"/>
      <c r="J9" s="10"/>
    </row>
    <row r="10" spans="1:10" ht="21.75" customHeight="1" thickBot="1" x14ac:dyDescent="0.35">
      <c r="B10" s="73" t="s">
        <v>8</v>
      </c>
      <c r="C10" s="84">
        <v>7.6</v>
      </c>
      <c r="D10" s="83"/>
      <c r="E10" s="83">
        <v>89.673000000000002</v>
      </c>
      <c r="F10" s="83">
        <v>41</v>
      </c>
      <c r="G10" s="11"/>
      <c r="H10" s="10"/>
      <c r="I10" s="11"/>
      <c r="J10" s="10"/>
    </row>
    <row r="11" spans="1:10" ht="20.25" customHeight="1" thickBot="1" x14ac:dyDescent="0.35">
      <c r="B11" s="73" t="s">
        <v>10</v>
      </c>
      <c r="C11" s="85">
        <v>10.199999999999999</v>
      </c>
      <c r="D11" s="83">
        <v>104.913</v>
      </c>
      <c r="E11" s="83">
        <v>80.257000000000005</v>
      </c>
      <c r="F11" s="83">
        <v>33</v>
      </c>
      <c r="G11" s="10"/>
      <c r="H11" s="10"/>
      <c r="I11" s="10"/>
      <c r="J11" s="10"/>
    </row>
    <row r="12" spans="1:10" ht="20.25" customHeight="1" thickBot="1" x14ac:dyDescent="0.35">
      <c r="B12" s="73" t="s">
        <v>63</v>
      </c>
      <c r="C12" s="262">
        <v>18</v>
      </c>
      <c r="D12" s="94">
        <v>0</v>
      </c>
      <c r="E12" s="94">
        <v>0</v>
      </c>
      <c r="F12" s="94">
        <v>0</v>
      </c>
      <c r="G12" s="11"/>
      <c r="H12" s="11"/>
      <c r="I12" s="11"/>
      <c r="J12" s="11"/>
    </row>
    <row r="13" spans="1:10" ht="18" customHeight="1" thickBot="1" x14ac:dyDescent="0.35">
      <c r="B13" s="73" t="s">
        <v>12</v>
      </c>
      <c r="C13" s="263"/>
      <c r="D13" s="94">
        <v>65.811999999999998</v>
      </c>
      <c r="E13" s="94">
        <v>22.407</v>
      </c>
      <c r="F13" s="94">
        <v>5.5</v>
      </c>
      <c r="G13" s="10"/>
      <c r="H13" s="10"/>
      <c r="I13" s="10"/>
      <c r="J13" s="10"/>
    </row>
    <row r="14" spans="1:10" ht="19.5" thickBot="1" x14ac:dyDescent="0.35">
      <c r="B14" s="139" t="s">
        <v>13</v>
      </c>
      <c r="C14" s="84">
        <v>40</v>
      </c>
      <c r="D14" s="84">
        <v>25.792000000000002</v>
      </c>
      <c r="E14" s="84">
        <v>0.79200000000000004</v>
      </c>
      <c r="F14" s="84">
        <v>0.04</v>
      </c>
      <c r="G14" s="11"/>
      <c r="H14" s="10"/>
      <c r="I14" s="11"/>
      <c r="J14" s="10"/>
    </row>
    <row r="15" spans="1:10" ht="21" customHeight="1" thickBot="1" x14ac:dyDescent="0.35">
      <c r="B15" s="78" t="s">
        <v>15</v>
      </c>
      <c r="C15" s="82">
        <v>15</v>
      </c>
      <c r="D15" s="94">
        <v>146</v>
      </c>
      <c r="E15" s="94">
        <v>85</v>
      </c>
      <c r="F15" s="94">
        <v>18</v>
      </c>
      <c r="G15" s="10"/>
      <c r="H15" s="10"/>
      <c r="I15" s="10"/>
      <c r="J15" s="10"/>
    </row>
    <row r="16" spans="1:10" ht="22.5" customHeight="1" thickBot="1" x14ac:dyDescent="0.35">
      <c r="B16" s="73" t="s">
        <v>16</v>
      </c>
      <c r="C16" s="83">
        <v>6</v>
      </c>
      <c r="D16" s="83">
        <v>54.5</v>
      </c>
      <c r="E16" s="83">
        <v>52.5</v>
      </c>
      <c r="F16" s="83">
        <v>26</v>
      </c>
      <c r="G16" s="11"/>
      <c r="H16" s="10"/>
      <c r="I16" s="11"/>
      <c r="J16" s="10"/>
    </row>
  </sheetData>
  <mergeCells count="6">
    <mergeCell ref="C12:C13"/>
    <mergeCell ref="D1:G1"/>
    <mergeCell ref="D2:F2"/>
    <mergeCell ref="G3:H3"/>
    <mergeCell ref="C6:C7"/>
    <mergeCell ref="C8:C9"/>
  </mergeCells>
  <pageMargins left="0.7" right="0.7" top="0.75" bottom="0.75" header="0.3" footer="0.3"/>
  <legacyDrawing r:id="rId1"/>
</worksheet>
</file>

<file path=xl/worksheets/sheet2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selection activeCell="D17" sqref="D17"/>
    </sheetView>
  </sheetViews>
  <sheetFormatPr baseColWidth="10" defaultRowHeight="15" x14ac:dyDescent="0.25"/>
  <cols>
    <col min="1" max="1" width="11.5703125" customWidth="1"/>
    <col min="2" max="10" width="16.5703125" customWidth="1"/>
  </cols>
  <sheetData>
    <row r="1" spans="1:10" ht="23.25" x14ac:dyDescent="0.35">
      <c r="D1" s="268">
        <v>43245</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7" t="s">
        <v>177</v>
      </c>
      <c r="H4" s="137" t="s">
        <v>178</v>
      </c>
      <c r="I4" s="137"/>
      <c r="J4" s="34"/>
    </row>
    <row r="5" spans="1:10" ht="22.5" customHeight="1" thickBot="1" x14ac:dyDescent="0.35">
      <c r="B5" s="145" t="s">
        <v>5</v>
      </c>
      <c r="C5" s="82">
        <v>85</v>
      </c>
      <c r="D5" s="82">
        <v>1330</v>
      </c>
      <c r="E5" s="82">
        <v>80</v>
      </c>
      <c r="F5" s="82">
        <v>4</v>
      </c>
      <c r="G5" s="10"/>
      <c r="H5" s="10"/>
      <c r="I5" s="10"/>
      <c r="J5" s="10"/>
    </row>
    <row r="6" spans="1:10" ht="18" customHeight="1" thickBot="1" x14ac:dyDescent="0.35">
      <c r="B6" s="57" t="s">
        <v>202</v>
      </c>
      <c r="C6" s="270">
        <v>64</v>
      </c>
      <c r="D6" s="82"/>
      <c r="E6" s="82"/>
      <c r="F6" s="82"/>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v>239.28700000000001</v>
      </c>
      <c r="E8" s="83">
        <v>44.250999999999998</v>
      </c>
      <c r="F8" s="122">
        <v>14</v>
      </c>
      <c r="G8" s="11"/>
      <c r="H8" s="10"/>
      <c r="I8" s="11"/>
      <c r="J8" s="10"/>
    </row>
    <row r="9" spans="1:10" ht="21" customHeight="1" thickBot="1" x14ac:dyDescent="0.35">
      <c r="B9" s="57" t="s">
        <v>205</v>
      </c>
      <c r="C9" s="258"/>
      <c r="D9" s="94">
        <v>35.732999999999997</v>
      </c>
      <c r="E9" s="94">
        <v>10.733000000000001</v>
      </c>
      <c r="F9" s="94" t="s">
        <v>317</v>
      </c>
      <c r="G9" s="10" t="s">
        <v>221</v>
      </c>
      <c r="H9" s="10"/>
      <c r="I9" s="10"/>
      <c r="J9" s="10"/>
    </row>
    <row r="10" spans="1:10" ht="21.75" customHeight="1" thickBot="1" x14ac:dyDescent="0.35">
      <c r="B10" s="73" t="s">
        <v>8</v>
      </c>
      <c r="C10" s="84">
        <v>7.6</v>
      </c>
      <c r="D10" s="83">
        <v>90</v>
      </c>
      <c r="E10" s="83">
        <v>85</v>
      </c>
      <c r="F10" s="83">
        <v>44</v>
      </c>
      <c r="G10" s="11"/>
      <c r="H10" s="10"/>
      <c r="I10" s="11"/>
      <c r="J10" s="10"/>
    </row>
    <row r="11" spans="1:10" ht="20.25" customHeight="1" thickBot="1" x14ac:dyDescent="0.35">
      <c r="B11" s="73" t="s">
        <v>10</v>
      </c>
      <c r="C11" s="85">
        <v>10.199999999999999</v>
      </c>
      <c r="D11" s="83">
        <v>101.465</v>
      </c>
      <c r="E11" s="83">
        <v>76.808999999999997</v>
      </c>
      <c r="F11" s="83">
        <v>32</v>
      </c>
      <c r="G11" s="10"/>
      <c r="H11" s="10"/>
      <c r="I11" s="10"/>
      <c r="J11" s="10"/>
    </row>
    <row r="12" spans="1:10" ht="20.25" customHeight="1" thickBot="1" x14ac:dyDescent="0.35">
      <c r="B12" s="73" t="s">
        <v>63</v>
      </c>
      <c r="C12" s="262">
        <v>18</v>
      </c>
      <c r="D12" s="94">
        <v>201.50399999999999</v>
      </c>
      <c r="E12" s="94">
        <v>18.943999999999999</v>
      </c>
      <c r="F12" s="94">
        <v>4</v>
      </c>
      <c r="G12" s="11"/>
      <c r="H12" s="11"/>
      <c r="I12" s="11"/>
      <c r="J12" s="11"/>
    </row>
    <row r="13" spans="1:10" ht="18" customHeight="1" thickBot="1" x14ac:dyDescent="0.35">
      <c r="B13" s="73" t="s">
        <v>12</v>
      </c>
      <c r="C13" s="263"/>
      <c r="D13" s="94">
        <v>65.799000000000007</v>
      </c>
      <c r="E13" s="94">
        <v>22.404</v>
      </c>
      <c r="F13" s="94" t="s">
        <v>386</v>
      </c>
      <c r="G13" s="10"/>
      <c r="H13" s="10"/>
      <c r="I13" s="10"/>
      <c r="J13" s="10"/>
    </row>
    <row r="14" spans="1:10" ht="19.5" thickBot="1" x14ac:dyDescent="0.35">
      <c r="B14" s="139" t="s">
        <v>13</v>
      </c>
      <c r="C14" s="84">
        <v>40</v>
      </c>
      <c r="D14" s="84">
        <v>101.542</v>
      </c>
      <c r="E14" s="84">
        <v>76.542000000000002</v>
      </c>
      <c r="F14" s="84" t="s">
        <v>385</v>
      </c>
      <c r="G14" s="11"/>
      <c r="H14" s="10"/>
      <c r="I14" s="11"/>
      <c r="J14" s="10"/>
    </row>
    <row r="15" spans="1:10" ht="21" customHeight="1" thickBot="1" x14ac:dyDescent="0.35">
      <c r="B15" s="78" t="s">
        <v>15</v>
      </c>
      <c r="C15" s="82">
        <v>13</v>
      </c>
      <c r="D15" s="94">
        <v>147</v>
      </c>
      <c r="E15" s="94">
        <v>87</v>
      </c>
      <c r="F15" s="94">
        <v>18</v>
      </c>
      <c r="G15" s="10"/>
      <c r="H15" s="10"/>
      <c r="I15" s="10"/>
      <c r="J15" s="10"/>
    </row>
    <row r="16" spans="1:10" ht="22.5" customHeight="1" thickBot="1" x14ac:dyDescent="0.35">
      <c r="B16" s="73" t="s">
        <v>16</v>
      </c>
      <c r="C16" s="83">
        <v>6</v>
      </c>
      <c r="D16" s="83"/>
      <c r="E16" s="83" t="s">
        <v>221</v>
      </c>
      <c r="F16" s="83"/>
      <c r="G16" s="11"/>
      <c r="H16" s="10"/>
      <c r="I16" s="11"/>
      <c r="J16" s="10"/>
    </row>
    <row r="17" ht="19.5" customHeight="1" x14ac:dyDescent="0.25"/>
  </sheetData>
  <mergeCells count="6">
    <mergeCell ref="C12:C13"/>
    <mergeCell ref="D1:G1"/>
    <mergeCell ref="D2:F2"/>
    <mergeCell ref="G3:H3"/>
    <mergeCell ref="C6:C7"/>
    <mergeCell ref="C8:C9"/>
  </mergeCells>
  <pageMargins left="0.7" right="0.7" top="0.75" bottom="0.75" header="0.3" footer="0.3"/>
  <legacyDrawing r:id="rId1"/>
</worksheet>
</file>

<file path=xl/worksheets/sheet2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selection activeCell="D11" sqref="D11:F11"/>
    </sheetView>
  </sheetViews>
  <sheetFormatPr baseColWidth="10" defaultRowHeight="15" x14ac:dyDescent="0.25"/>
  <cols>
    <col min="1" max="1" width="11.5703125" customWidth="1"/>
    <col min="2" max="10" width="16.5703125" customWidth="1"/>
  </cols>
  <sheetData>
    <row r="1" spans="1:10" ht="23.25" x14ac:dyDescent="0.35">
      <c r="D1" s="268">
        <v>43246</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7" t="s">
        <v>177</v>
      </c>
      <c r="H4" s="137" t="s">
        <v>178</v>
      </c>
      <c r="I4" s="137"/>
      <c r="J4" s="34"/>
    </row>
    <row r="5" spans="1:10" ht="22.5" customHeight="1" thickBot="1" x14ac:dyDescent="0.35">
      <c r="B5" s="145" t="s">
        <v>5</v>
      </c>
      <c r="C5" s="82">
        <v>85</v>
      </c>
      <c r="D5" s="82">
        <v>0</v>
      </c>
      <c r="E5" s="82">
        <v>0</v>
      </c>
      <c r="F5" s="82">
        <v>0</v>
      </c>
      <c r="G5" s="10"/>
      <c r="H5" s="10"/>
      <c r="I5" s="10"/>
      <c r="J5" s="10"/>
    </row>
    <row r="6" spans="1:10" ht="18" customHeight="1" thickBot="1" x14ac:dyDescent="0.35">
      <c r="B6" s="57" t="s">
        <v>202</v>
      </c>
      <c r="C6" s="270">
        <v>64</v>
      </c>
      <c r="D6" s="82"/>
      <c r="E6" s="82"/>
      <c r="F6" s="82"/>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c r="E8" s="83"/>
      <c r="F8" s="122"/>
      <c r="G8" s="11"/>
      <c r="H8" s="10"/>
      <c r="I8" s="11"/>
      <c r="J8" s="10"/>
    </row>
    <row r="9" spans="1:10" ht="21" customHeight="1" thickBot="1" x14ac:dyDescent="0.35">
      <c r="B9" s="57" t="s">
        <v>205</v>
      </c>
      <c r="C9" s="258"/>
      <c r="D9" s="94">
        <v>35.732999999999997</v>
      </c>
      <c r="E9" s="94">
        <v>10.733000000000001</v>
      </c>
      <c r="F9" s="94" t="s">
        <v>317</v>
      </c>
      <c r="G9" s="10" t="s">
        <v>221</v>
      </c>
      <c r="H9" s="10"/>
      <c r="I9" s="10"/>
      <c r="J9" s="10"/>
    </row>
    <row r="10" spans="1:10" ht="21.75" customHeight="1" thickBot="1" x14ac:dyDescent="0.35">
      <c r="B10" s="73" t="s">
        <v>8</v>
      </c>
      <c r="C10" s="84">
        <v>7.6</v>
      </c>
      <c r="D10" s="83"/>
      <c r="E10" s="83"/>
      <c r="F10" s="83"/>
      <c r="G10" s="11"/>
      <c r="H10" s="10"/>
      <c r="I10" s="11"/>
      <c r="J10" s="10"/>
    </row>
    <row r="11" spans="1:10" ht="20.25" customHeight="1" thickBot="1" x14ac:dyDescent="0.35">
      <c r="B11" s="73" t="s">
        <v>10</v>
      </c>
      <c r="C11" s="85">
        <v>10.199999999999999</v>
      </c>
      <c r="D11" s="83">
        <v>88.765000000000001</v>
      </c>
      <c r="E11" s="83">
        <v>64.108999999999995</v>
      </c>
      <c r="F11" s="83">
        <v>26</v>
      </c>
      <c r="G11" s="10"/>
      <c r="H11" s="10"/>
      <c r="I11" s="10"/>
      <c r="J11" s="10"/>
    </row>
    <row r="12" spans="1:10" ht="20.25" customHeight="1" thickBot="1" x14ac:dyDescent="0.35">
      <c r="B12" s="73" t="s">
        <v>63</v>
      </c>
      <c r="C12" s="262">
        <v>18</v>
      </c>
      <c r="D12" s="94"/>
      <c r="E12" s="94"/>
      <c r="F12" s="94">
        <v>0</v>
      </c>
      <c r="G12" s="11"/>
      <c r="H12" s="11"/>
      <c r="I12" s="11"/>
      <c r="J12" s="11"/>
    </row>
    <row r="13" spans="1:10" ht="18" customHeight="1" thickBot="1" x14ac:dyDescent="0.35">
      <c r="B13" s="73" t="s">
        <v>12</v>
      </c>
      <c r="C13" s="263"/>
      <c r="D13" s="94">
        <v>65.799000000000007</v>
      </c>
      <c r="E13" s="94">
        <v>22.404</v>
      </c>
      <c r="F13" s="94">
        <v>8</v>
      </c>
      <c r="G13" s="10"/>
      <c r="H13" s="10"/>
      <c r="I13" s="10"/>
      <c r="J13" s="10"/>
    </row>
    <row r="14" spans="1:10" ht="19.5" thickBot="1" x14ac:dyDescent="0.35">
      <c r="B14" s="139" t="s">
        <v>13</v>
      </c>
      <c r="C14" s="84">
        <v>40</v>
      </c>
      <c r="D14" s="84"/>
      <c r="E14" s="84"/>
      <c r="F14" s="84"/>
      <c r="G14" s="11"/>
      <c r="H14" s="10"/>
      <c r="I14" s="11"/>
      <c r="J14" s="10"/>
    </row>
    <row r="15" spans="1:10" ht="21" customHeight="1" thickBot="1" x14ac:dyDescent="0.35">
      <c r="B15" s="78" t="s">
        <v>15</v>
      </c>
      <c r="C15" s="82">
        <v>13</v>
      </c>
      <c r="D15" s="94"/>
      <c r="E15" s="94"/>
      <c r="F15" s="94"/>
      <c r="G15" s="10"/>
      <c r="H15" s="10"/>
      <c r="I15" s="10"/>
      <c r="J15" s="10"/>
    </row>
    <row r="16" spans="1:10" ht="22.5" customHeight="1" thickBot="1" x14ac:dyDescent="0.35">
      <c r="B16" s="73" t="s">
        <v>16</v>
      </c>
      <c r="C16" s="83">
        <v>6</v>
      </c>
      <c r="D16" s="83"/>
      <c r="E16" s="83" t="s">
        <v>221</v>
      </c>
      <c r="F16" s="83"/>
      <c r="G16" s="11"/>
      <c r="H16" s="10"/>
      <c r="I16" s="11"/>
      <c r="J16" s="10"/>
    </row>
    <row r="17" ht="19.5" customHeight="1" x14ac:dyDescent="0.25"/>
  </sheetData>
  <mergeCells count="6">
    <mergeCell ref="C12:C13"/>
    <mergeCell ref="D1:G1"/>
    <mergeCell ref="D2:F2"/>
    <mergeCell ref="G3:H3"/>
    <mergeCell ref="C6:C7"/>
    <mergeCell ref="C8:C9"/>
  </mergeCells>
  <pageMargins left="0.7" right="0.7" top="0.75" bottom="0.75" header="0.3" footer="0.3"/>
  <legacyDrawing r:id="rId1"/>
</worksheet>
</file>

<file path=xl/worksheets/sheet2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selection activeCell="F8" sqref="F8"/>
    </sheetView>
  </sheetViews>
  <sheetFormatPr baseColWidth="10" defaultRowHeight="15" x14ac:dyDescent="0.25"/>
  <cols>
    <col min="1" max="1" width="11.5703125" customWidth="1"/>
    <col min="2" max="10" width="16.5703125" customWidth="1"/>
  </cols>
  <sheetData>
    <row r="1" spans="1:10" ht="23.25" x14ac:dyDescent="0.35">
      <c r="D1" s="268">
        <v>43247</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7" t="s">
        <v>177</v>
      </c>
      <c r="H4" s="137" t="s">
        <v>178</v>
      </c>
      <c r="I4" s="137"/>
      <c r="J4" s="34"/>
    </row>
    <row r="5" spans="1:10" ht="22.5" customHeight="1" thickBot="1" x14ac:dyDescent="0.35">
      <c r="B5" s="145" t="s">
        <v>5</v>
      </c>
      <c r="C5" s="82">
        <v>85</v>
      </c>
      <c r="D5" s="82"/>
      <c r="E5" s="82"/>
      <c r="F5" s="82"/>
      <c r="G5" s="10"/>
      <c r="H5" s="10"/>
      <c r="I5" s="10"/>
      <c r="J5" s="10"/>
    </row>
    <row r="6" spans="1:10" ht="18" customHeight="1" thickBot="1" x14ac:dyDescent="0.35">
      <c r="B6" s="57" t="s">
        <v>202</v>
      </c>
      <c r="C6" s="270">
        <v>64</v>
      </c>
      <c r="D6" s="82">
        <v>1676</v>
      </c>
      <c r="E6" s="82">
        <v>976</v>
      </c>
      <c r="F6" s="82">
        <v>69</v>
      </c>
      <c r="G6" s="11"/>
      <c r="H6" s="10"/>
      <c r="I6" s="11"/>
      <c r="J6" s="10"/>
    </row>
    <row r="7" spans="1:10" ht="19.5" customHeight="1" thickBot="1" x14ac:dyDescent="0.35">
      <c r="B7" s="57" t="s">
        <v>197</v>
      </c>
      <c r="C7" s="258"/>
      <c r="D7" s="82"/>
      <c r="E7" s="82"/>
      <c r="F7" s="82"/>
      <c r="G7" s="82"/>
      <c r="H7" s="10"/>
      <c r="I7" s="11"/>
      <c r="J7" s="10"/>
    </row>
    <row r="8" spans="1:10" ht="21.75" customHeight="1" thickBot="1" x14ac:dyDescent="0.35">
      <c r="B8" s="57" t="s">
        <v>7</v>
      </c>
      <c r="C8" s="257">
        <v>12</v>
      </c>
      <c r="D8" s="83">
        <v>239.28700000000001</v>
      </c>
      <c r="E8" s="83">
        <v>44.250999999999998</v>
      </c>
      <c r="F8" s="122">
        <v>3</v>
      </c>
      <c r="G8" s="11"/>
      <c r="H8" s="10"/>
      <c r="I8" s="11"/>
      <c r="J8" s="10"/>
    </row>
    <row r="9" spans="1:10" ht="21" customHeight="1" thickBot="1" x14ac:dyDescent="0.35">
      <c r="B9" s="57" t="s">
        <v>205</v>
      </c>
      <c r="C9" s="258"/>
      <c r="D9" s="94">
        <v>35.732999999999997</v>
      </c>
      <c r="E9" s="94">
        <v>10.733000000000001</v>
      </c>
      <c r="F9" s="94" t="s">
        <v>317</v>
      </c>
      <c r="G9" s="10" t="s">
        <v>221</v>
      </c>
      <c r="H9" s="10"/>
      <c r="I9" s="10"/>
      <c r="J9" s="10"/>
    </row>
    <row r="10" spans="1:10" ht="21.75" customHeight="1" thickBot="1" x14ac:dyDescent="0.35">
      <c r="B10" s="73" t="s">
        <v>8</v>
      </c>
      <c r="C10" s="84">
        <v>7.6</v>
      </c>
      <c r="D10" s="83"/>
      <c r="E10" s="83">
        <v>83</v>
      </c>
      <c r="F10" s="83">
        <v>41</v>
      </c>
      <c r="G10" s="11"/>
      <c r="H10" s="10"/>
      <c r="I10" s="11"/>
      <c r="J10" s="10"/>
    </row>
    <row r="11" spans="1:10" ht="20.25" customHeight="1" thickBot="1" x14ac:dyDescent="0.35">
      <c r="B11" s="73" t="s">
        <v>10</v>
      </c>
      <c r="C11" s="85">
        <v>10.199999999999999</v>
      </c>
      <c r="D11" s="83">
        <v>88.765000000000001</v>
      </c>
      <c r="E11" s="83">
        <v>64.108999999999995</v>
      </c>
      <c r="F11" s="83">
        <v>26</v>
      </c>
      <c r="G11" s="10"/>
      <c r="H11" s="10"/>
      <c r="I11" s="10"/>
      <c r="J11" s="10"/>
    </row>
    <row r="12" spans="1:10" ht="20.25" customHeight="1" thickBot="1" x14ac:dyDescent="0.35">
      <c r="B12" s="73" t="s">
        <v>63</v>
      </c>
      <c r="C12" s="262">
        <v>18</v>
      </c>
      <c r="D12" s="94"/>
      <c r="E12" s="94"/>
      <c r="F12" s="94">
        <v>0</v>
      </c>
      <c r="G12" s="11"/>
      <c r="H12" s="11"/>
      <c r="I12" s="11"/>
      <c r="J12" s="11"/>
    </row>
    <row r="13" spans="1:10" ht="18" customHeight="1" thickBot="1" x14ac:dyDescent="0.35">
      <c r="B13" s="73" t="s">
        <v>12</v>
      </c>
      <c r="C13" s="263"/>
      <c r="D13" s="94"/>
      <c r="E13" s="94"/>
      <c r="F13" s="94">
        <v>3</v>
      </c>
      <c r="G13" s="10"/>
      <c r="H13" s="10"/>
      <c r="I13" s="10"/>
      <c r="J13" s="10"/>
    </row>
    <row r="14" spans="1:10" ht="19.5" thickBot="1" x14ac:dyDescent="0.35">
      <c r="B14" s="139" t="s">
        <v>13</v>
      </c>
      <c r="C14" s="84">
        <v>40</v>
      </c>
      <c r="D14" s="84">
        <v>80.394999999999996</v>
      </c>
      <c r="E14" s="84">
        <v>55.396000000000001</v>
      </c>
      <c r="F14" s="84" t="s">
        <v>387</v>
      </c>
      <c r="G14" s="11"/>
      <c r="H14" s="10"/>
      <c r="I14" s="11"/>
      <c r="J14" s="10"/>
    </row>
    <row r="15" spans="1:10" ht="21" customHeight="1" thickBot="1" x14ac:dyDescent="0.35">
      <c r="B15" s="78" t="s">
        <v>15</v>
      </c>
      <c r="C15" s="82">
        <v>13</v>
      </c>
      <c r="D15" s="94">
        <v>127</v>
      </c>
      <c r="E15" s="94">
        <v>67</v>
      </c>
      <c r="F15" s="94">
        <v>14</v>
      </c>
      <c r="G15" s="10"/>
      <c r="H15" s="10"/>
      <c r="I15" s="10"/>
      <c r="J15" s="10"/>
    </row>
    <row r="16" spans="1:10" ht="22.5" customHeight="1" thickBot="1" x14ac:dyDescent="0.35">
      <c r="B16" s="73" t="s">
        <v>16</v>
      </c>
      <c r="C16" s="83">
        <v>6</v>
      </c>
      <c r="D16" s="83"/>
      <c r="E16" s="83" t="s">
        <v>221</v>
      </c>
      <c r="F16" s="83"/>
      <c r="G16" s="11"/>
      <c r="H16" s="10"/>
      <c r="I16" s="11"/>
      <c r="J16" s="10"/>
    </row>
    <row r="17" ht="19.5" customHeight="1" x14ac:dyDescent="0.25"/>
  </sheetData>
  <mergeCells count="6">
    <mergeCell ref="C12:C13"/>
    <mergeCell ref="D1:G1"/>
    <mergeCell ref="D2:F2"/>
    <mergeCell ref="G3:H3"/>
    <mergeCell ref="C6:C7"/>
    <mergeCell ref="C8:C9"/>
  </mergeCells>
  <pageMargins left="0.7" right="0.7" top="0.75" bottom="0.75" header="0.3" footer="0.3"/>
  <legacyDrawing r:id="rId1"/>
</worksheet>
</file>

<file path=xl/worksheets/sheet2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election activeCell="D11" sqref="D11"/>
    </sheetView>
  </sheetViews>
  <sheetFormatPr baseColWidth="10" defaultRowHeight="15" x14ac:dyDescent="0.25"/>
  <cols>
    <col min="1" max="1" width="11.5703125" customWidth="1"/>
    <col min="2" max="2" width="18.28515625" customWidth="1"/>
    <col min="3" max="10" width="16.5703125" customWidth="1"/>
  </cols>
  <sheetData>
    <row r="1" spans="1:10" ht="23.25" x14ac:dyDescent="0.35">
      <c r="D1" s="268">
        <v>43249</v>
      </c>
      <c r="E1" s="268"/>
      <c r="F1" s="268"/>
      <c r="G1" s="268"/>
    </row>
    <row r="2" spans="1:10" ht="24" thickBot="1" x14ac:dyDescent="0.4">
      <c r="D2" s="253" t="s">
        <v>320</v>
      </c>
      <c r="E2" s="253"/>
      <c r="F2" s="253"/>
    </row>
    <row r="3" spans="1:10" s="144" customFormat="1" ht="58.5" customHeight="1" thickBot="1" x14ac:dyDescent="0.3">
      <c r="A3" s="143"/>
      <c r="B3" s="16" t="s">
        <v>0</v>
      </c>
      <c r="C3" s="140" t="s">
        <v>1</v>
      </c>
      <c r="D3" s="140" t="s">
        <v>66</v>
      </c>
      <c r="E3" s="140" t="s">
        <v>64</v>
      </c>
      <c r="F3" s="141" t="s">
        <v>65</v>
      </c>
      <c r="G3" s="269" t="s">
        <v>174</v>
      </c>
      <c r="H3" s="269"/>
      <c r="I3" s="142" t="s">
        <v>175</v>
      </c>
      <c r="J3" s="142" t="s">
        <v>179</v>
      </c>
    </row>
    <row r="4" spans="1:10" ht="21.75" customHeight="1" thickTop="1" x14ac:dyDescent="0.3">
      <c r="B4" s="28"/>
      <c r="C4" s="29"/>
      <c r="D4" s="29"/>
      <c r="E4" s="67"/>
      <c r="F4" s="68"/>
      <c r="G4" s="137" t="s">
        <v>177</v>
      </c>
      <c r="H4" s="137" t="s">
        <v>178</v>
      </c>
      <c r="I4" s="137"/>
      <c r="J4" s="34"/>
    </row>
    <row r="5" spans="1:10" ht="22.5" customHeight="1" thickBot="1" x14ac:dyDescent="0.35">
      <c r="B5" s="145" t="s">
        <v>389</v>
      </c>
      <c r="C5" s="82">
        <v>85</v>
      </c>
      <c r="D5" s="82"/>
      <c r="E5" s="82"/>
      <c r="F5" s="82"/>
      <c r="G5" s="10"/>
      <c r="H5" s="10"/>
      <c r="I5" s="10"/>
      <c r="J5" s="10"/>
    </row>
    <row r="6" spans="1:10" ht="22.5" customHeight="1" thickBot="1" x14ac:dyDescent="0.35">
      <c r="B6" s="145" t="s">
        <v>388</v>
      </c>
      <c r="C6" s="148">
        <v>80</v>
      </c>
      <c r="D6" s="82"/>
      <c r="E6" s="82"/>
      <c r="F6" s="82"/>
      <c r="G6" s="10"/>
      <c r="H6" s="10"/>
      <c r="I6" s="10"/>
      <c r="J6" s="10"/>
    </row>
    <row r="7" spans="1:10" ht="18" customHeight="1" thickBot="1" x14ac:dyDescent="0.35">
      <c r="B7" s="57" t="s">
        <v>390</v>
      </c>
      <c r="C7" s="270">
        <v>64</v>
      </c>
      <c r="D7" s="82"/>
      <c r="E7" s="82"/>
      <c r="F7" s="82"/>
      <c r="G7" s="11"/>
      <c r="H7" s="10"/>
      <c r="I7" s="11"/>
      <c r="J7" s="10"/>
    </row>
    <row r="8" spans="1:10" ht="19.5" customHeight="1" thickBot="1" x14ac:dyDescent="0.35">
      <c r="B8" s="57" t="s">
        <v>197</v>
      </c>
      <c r="C8" s="258"/>
      <c r="D8" s="82"/>
      <c r="E8" s="82"/>
      <c r="F8" s="82"/>
      <c r="G8" s="82"/>
      <c r="H8" s="10"/>
      <c r="I8" s="11"/>
      <c r="J8" s="10"/>
    </row>
    <row r="9" spans="1:10" ht="21.75" customHeight="1" thickBot="1" x14ac:dyDescent="0.35">
      <c r="B9" s="57" t="s">
        <v>7</v>
      </c>
      <c r="C9" s="257">
        <v>12</v>
      </c>
      <c r="D9" s="83"/>
      <c r="E9" s="83"/>
      <c r="F9" s="122"/>
      <c r="G9" s="11"/>
      <c r="H9" s="10"/>
      <c r="I9" s="11"/>
      <c r="J9" s="10"/>
    </row>
    <row r="10" spans="1:10" ht="21" customHeight="1" thickBot="1" x14ac:dyDescent="0.35">
      <c r="B10" s="57" t="s">
        <v>205</v>
      </c>
      <c r="C10" s="258"/>
      <c r="D10" s="94"/>
      <c r="E10" s="94"/>
      <c r="F10" s="94"/>
      <c r="G10" s="10" t="s">
        <v>221</v>
      </c>
      <c r="H10" s="10"/>
      <c r="I10" s="10"/>
      <c r="J10" s="10"/>
    </row>
    <row r="11" spans="1:10" ht="21.75" customHeight="1" thickBot="1" x14ac:dyDescent="0.35">
      <c r="B11" s="73" t="s">
        <v>8</v>
      </c>
      <c r="C11" s="84">
        <v>7.6</v>
      </c>
      <c r="D11" s="83"/>
      <c r="E11" s="83"/>
      <c r="F11" s="83"/>
      <c r="G11" s="11"/>
      <c r="H11" s="10"/>
      <c r="I11" s="11"/>
      <c r="J11" s="10"/>
    </row>
    <row r="12" spans="1:10" ht="20.25" customHeight="1" thickBot="1" x14ac:dyDescent="0.35">
      <c r="B12" s="73" t="s">
        <v>10</v>
      </c>
      <c r="C12" s="85">
        <v>10.199999999999999</v>
      </c>
      <c r="D12" s="83">
        <v>77.852000000000004</v>
      </c>
      <c r="E12" s="83">
        <v>53.195999999999998</v>
      </c>
      <c r="F12" s="83">
        <v>22.16</v>
      </c>
      <c r="G12" s="10"/>
      <c r="H12" s="10"/>
      <c r="I12" s="10"/>
      <c r="J12" s="10"/>
    </row>
    <row r="13" spans="1:10" ht="20.25" customHeight="1" thickBot="1" x14ac:dyDescent="0.35">
      <c r="B13" s="73" t="s">
        <v>63</v>
      </c>
      <c r="C13" s="262">
        <v>18</v>
      </c>
      <c r="D13" s="94">
        <v>187.76300000000001</v>
      </c>
      <c r="E13" s="94">
        <v>5.2030000000000003</v>
      </c>
      <c r="F13" s="94">
        <v>0</v>
      </c>
      <c r="G13" s="11"/>
      <c r="H13" s="11"/>
      <c r="I13" s="11"/>
      <c r="J13" s="11"/>
    </row>
    <row r="14" spans="1:10" ht="18" customHeight="1" thickBot="1" x14ac:dyDescent="0.35">
      <c r="B14" s="73" t="s">
        <v>12</v>
      </c>
      <c r="C14" s="263"/>
      <c r="D14" s="94">
        <v>50.15</v>
      </c>
      <c r="E14" s="94">
        <v>6.7549999999999999</v>
      </c>
      <c r="F14" s="94">
        <v>1.67</v>
      </c>
      <c r="G14" s="10"/>
      <c r="H14" s="10"/>
      <c r="I14" s="10"/>
      <c r="J14" s="10"/>
    </row>
    <row r="15" spans="1:10" ht="19.5" thickBot="1" x14ac:dyDescent="0.35">
      <c r="B15" s="139" t="s">
        <v>13</v>
      </c>
      <c r="C15" s="84">
        <v>40</v>
      </c>
      <c r="D15" s="84">
        <v>68.700999999999993</v>
      </c>
      <c r="E15" s="84">
        <v>43.701000000000001</v>
      </c>
      <c r="F15" s="84">
        <v>3.633</v>
      </c>
      <c r="G15" s="11"/>
      <c r="H15" s="10"/>
      <c r="I15" s="11"/>
      <c r="J15" s="10"/>
    </row>
    <row r="16" spans="1:10" ht="21" customHeight="1" thickBot="1" x14ac:dyDescent="0.35">
      <c r="B16" s="78" t="s">
        <v>15</v>
      </c>
      <c r="C16" s="82">
        <v>13</v>
      </c>
      <c r="D16" s="94">
        <v>109</v>
      </c>
      <c r="E16" s="94">
        <v>49</v>
      </c>
      <c r="F16" s="94">
        <v>10</v>
      </c>
      <c r="G16" s="10"/>
      <c r="H16" s="10"/>
      <c r="I16" s="10"/>
      <c r="J16" s="10"/>
    </row>
    <row r="17" spans="2:10" ht="22.5" customHeight="1" thickBot="1" x14ac:dyDescent="0.35">
      <c r="B17" s="73" t="s">
        <v>16</v>
      </c>
      <c r="C17" s="83">
        <v>6</v>
      </c>
      <c r="D17" s="83">
        <v>30.9</v>
      </c>
      <c r="E17" s="83">
        <v>28.9</v>
      </c>
      <c r="F17" s="83">
        <v>14</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opLeftCell="B1" workbookViewId="0">
      <selection activeCell="M8" sqref="M8"/>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43250</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45" t="s">
        <v>389</v>
      </c>
      <c r="C5" s="82">
        <v>85</v>
      </c>
      <c r="D5" s="82">
        <v>0</v>
      </c>
      <c r="E5" s="82">
        <v>0</v>
      </c>
      <c r="F5" s="82">
        <v>0</v>
      </c>
      <c r="G5" s="10"/>
      <c r="H5" s="10"/>
      <c r="I5" s="10"/>
      <c r="J5" s="10"/>
      <c r="L5" t="s">
        <v>391</v>
      </c>
      <c r="M5">
        <v>84</v>
      </c>
      <c r="N5" t="s">
        <v>395</v>
      </c>
    </row>
    <row r="6" spans="1:14" ht="19.5" customHeight="1" thickBot="1" x14ac:dyDescent="0.35">
      <c r="B6" s="145" t="s">
        <v>388</v>
      </c>
      <c r="C6" s="148">
        <v>80</v>
      </c>
      <c r="D6" s="82"/>
      <c r="E6" s="82">
        <v>195</v>
      </c>
      <c r="F6" s="82">
        <v>11</v>
      </c>
      <c r="G6" s="10"/>
      <c r="H6" s="10"/>
      <c r="I6" s="10"/>
      <c r="J6" s="10"/>
      <c r="L6" t="s">
        <v>392</v>
      </c>
      <c r="M6">
        <v>30</v>
      </c>
      <c r="N6" t="s">
        <v>396</v>
      </c>
    </row>
    <row r="7" spans="1:14" ht="18" customHeight="1" thickBot="1" x14ac:dyDescent="0.35">
      <c r="B7" s="57" t="s">
        <v>390</v>
      </c>
      <c r="C7" s="270">
        <v>64</v>
      </c>
      <c r="D7" s="82">
        <v>1276</v>
      </c>
      <c r="E7" s="82">
        <v>576</v>
      </c>
      <c r="F7" s="82">
        <v>41</v>
      </c>
      <c r="G7" s="11"/>
      <c r="H7" s="10"/>
      <c r="I7" s="11"/>
      <c r="J7" s="10"/>
      <c r="L7" t="s">
        <v>393</v>
      </c>
      <c r="M7">
        <v>79</v>
      </c>
      <c r="N7" t="s">
        <v>397</v>
      </c>
    </row>
    <row r="8" spans="1:14" ht="19.5" customHeight="1" thickBot="1" x14ac:dyDescent="0.35">
      <c r="B8" s="57" t="s">
        <v>197</v>
      </c>
      <c r="C8" s="258"/>
      <c r="D8" s="82"/>
      <c r="E8" s="82"/>
      <c r="F8" s="82"/>
      <c r="G8" s="82"/>
      <c r="H8" s="10"/>
      <c r="I8" s="11"/>
      <c r="J8" s="10"/>
      <c r="L8" t="s">
        <v>394</v>
      </c>
      <c r="M8">
        <f>1000*SQRT(SUM(POWER(M5,2),POWER(M6,2)))/(SQRT(3)*M7)</f>
        <v>651.86800959917639</v>
      </c>
      <c r="N8" t="s">
        <v>398</v>
      </c>
    </row>
    <row r="9" spans="1:14" ht="21.75" customHeight="1" thickBot="1" x14ac:dyDescent="0.35">
      <c r="B9" s="57" t="s">
        <v>7</v>
      </c>
      <c r="C9" s="257">
        <v>12</v>
      </c>
      <c r="D9" s="83">
        <v>194.143</v>
      </c>
      <c r="E9" s="83">
        <v>0</v>
      </c>
      <c r="F9" s="122">
        <v>0</v>
      </c>
      <c r="G9" s="11"/>
      <c r="H9" s="10"/>
      <c r="I9" s="11"/>
      <c r="J9" s="10"/>
    </row>
    <row r="10" spans="1:14" ht="21" customHeight="1" thickBot="1" x14ac:dyDescent="0.35">
      <c r="B10" s="57" t="s">
        <v>205</v>
      </c>
      <c r="C10" s="258"/>
      <c r="D10" s="94">
        <v>32.256999999999998</v>
      </c>
      <c r="E10" s="94">
        <v>7.2569999999999997</v>
      </c>
      <c r="F10" s="94">
        <v>2</v>
      </c>
      <c r="G10" s="10" t="s">
        <v>221</v>
      </c>
      <c r="H10" s="10"/>
      <c r="I10" s="10"/>
      <c r="J10" s="10"/>
    </row>
    <row r="11" spans="1:14" ht="21.75" customHeight="1" thickBot="1" x14ac:dyDescent="0.35">
      <c r="B11" s="73" t="s">
        <v>8</v>
      </c>
      <c r="C11" s="84">
        <v>7.6</v>
      </c>
      <c r="D11" s="83">
        <f>49+15</f>
        <v>64</v>
      </c>
      <c r="E11" s="83">
        <v>49</v>
      </c>
      <c r="F11" s="83">
        <v>22</v>
      </c>
      <c r="G11" s="11"/>
      <c r="H11" s="10"/>
      <c r="I11" s="11"/>
      <c r="J11" s="10"/>
    </row>
    <row r="12" spans="1:14" ht="20.25" customHeight="1" thickBot="1" x14ac:dyDescent="0.35">
      <c r="B12" s="73" t="s">
        <v>10</v>
      </c>
      <c r="C12" s="85">
        <v>10.199999999999999</v>
      </c>
      <c r="D12" s="83">
        <v>68.97</v>
      </c>
      <c r="E12" s="83">
        <v>44.314</v>
      </c>
      <c r="F12" s="83">
        <v>18.5</v>
      </c>
      <c r="G12" s="10"/>
      <c r="H12" s="10"/>
      <c r="I12" s="10"/>
      <c r="J12" s="10"/>
    </row>
    <row r="13" spans="1:14" ht="20.25" customHeight="1" thickBot="1" x14ac:dyDescent="0.35">
      <c r="B13" s="73" t="s">
        <v>63</v>
      </c>
      <c r="C13" s="262">
        <v>18</v>
      </c>
      <c r="D13" s="94">
        <v>187.76300000000001</v>
      </c>
      <c r="E13" s="94">
        <v>5.2030000000000003</v>
      </c>
      <c r="F13" s="94">
        <v>0</v>
      </c>
      <c r="G13" s="11"/>
      <c r="H13" s="11"/>
      <c r="I13" s="11"/>
      <c r="J13" s="11"/>
    </row>
    <row r="14" spans="1:14" ht="18" customHeight="1" thickBot="1" x14ac:dyDescent="0.35">
      <c r="B14" s="73" t="s">
        <v>12</v>
      </c>
      <c r="C14" s="263"/>
      <c r="D14" s="94">
        <v>45.247999999999998</v>
      </c>
      <c r="E14" s="94">
        <v>1.853</v>
      </c>
      <c r="F14" s="94">
        <v>0.46</v>
      </c>
      <c r="G14" s="10"/>
      <c r="H14" s="10"/>
      <c r="I14" s="10"/>
      <c r="J14" s="10"/>
    </row>
    <row r="15" spans="1:14" ht="19.5" thickBot="1" x14ac:dyDescent="0.35">
      <c r="B15" s="139" t="s">
        <v>13</v>
      </c>
      <c r="C15" s="84">
        <v>40</v>
      </c>
      <c r="D15" s="84">
        <v>60.167999999999999</v>
      </c>
      <c r="E15" s="84">
        <v>37.167999999999999</v>
      </c>
      <c r="F15" s="84">
        <v>2.9159999999999999</v>
      </c>
      <c r="G15" s="11"/>
      <c r="H15" s="10"/>
      <c r="I15" s="11"/>
      <c r="J15" s="10"/>
    </row>
    <row r="16" spans="1:14" ht="18.75" customHeight="1" thickBot="1" x14ac:dyDescent="0.35">
      <c r="B16" s="78" t="s">
        <v>15</v>
      </c>
      <c r="C16" s="82">
        <v>13</v>
      </c>
      <c r="D16" s="94">
        <v>133</v>
      </c>
      <c r="E16" s="94">
        <v>73</v>
      </c>
      <c r="F16" s="94">
        <v>15</v>
      </c>
      <c r="G16" s="10"/>
      <c r="H16" s="10"/>
      <c r="I16" s="10"/>
      <c r="J16" s="10"/>
    </row>
    <row r="17" spans="2:10" ht="18.75" customHeight="1" thickBot="1" x14ac:dyDescent="0.35">
      <c r="B17" s="73" t="s">
        <v>16</v>
      </c>
      <c r="C17" s="83">
        <v>6</v>
      </c>
      <c r="D17" s="83">
        <v>26.1</v>
      </c>
      <c r="E17" s="83">
        <v>24.1</v>
      </c>
      <c r="F17" s="83">
        <v>12</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sqref="A1:IV65536"/>
    </sheetView>
  </sheetViews>
  <sheetFormatPr baseColWidth="10" defaultRowHeight="15" x14ac:dyDescent="0.25"/>
  <cols>
    <col min="4" max="4" width="14" customWidth="1"/>
    <col min="5" max="5" width="13.5703125" customWidth="1"/>
    <col min="6" max="6" width="12.85546875" customWidth="1"/>
    <col min="7" max="7" width="14.42578125" customWidth="1"/>
    <col min="8" max="8" width="15.28515625" customWidth="1"/>
  </cols>
  <sheetData>
    <row r="5" spans="4:8" ht="23.25" x14ac:dyDescent="0.35">
      <c r="E5" s="250" t="s">
        <v>86</v>
      </c>
      <c r="F5" s="250"/>
      <c r="G5" s="250"/>
    </row>
    <row r="6" spans="4:8" x14ac:dyDescent="0.25">
      <c r="D6" s="15"/>
      <c r="E6" s="15"/>
      <c r="F6" s="15"/>
      <c r="G6" s="15"/>
      <c r="H6" s="15"/>
    </row>
    <row r="7" spans="4:8" ht="23.25" x14ac:dyDescent="0.35">
      <c r="E7" s="253" t="s">
        <v>33</v>
      </c>
      <c r="F7" s="253"/>
      <c r="G7" s="253"/>
    </row>
    <row r="8" spans="4:8" ht="15.75" thickBot="1" x14ac:dyDescent="0.3"/>
    <row r="9" spans="4:8" ht="78" customHeight="1" thickBot="1" x14ac:dyDescent="0.3">
      <c r="D9" s="16" t="s">
        <v>0</v>
      </c>
      <c r="E9" s="2" t="s">
        <v>1</v>
      </c>
      <c r="F9" s="2" t="s">
        <v>66</v>
      </c>
      <c r="G9" s="2" t="s">
        <v>64</v>
      </c>
      <c r="H9" s="2" t="s">
        <v>65</v>
      </c>
    </row>
    <row r="10" spans="4:8" ht="25.5" customHeight="1" thickTop="1" thickBot="1" x14ac:dyDescent="0.3">
      <c r="D10" s="3" t="s">
        <v>5</v>
      </c>
      <c r="E10" s="10">
        <v>80</v>
      </c>
      <c r="F10" s="10"/>
      <c r="G10" s="10">
        <v>397</v>
      </c>
      <c r="H10" s="10">
        <v>22</v>
      </c>
    </row>
    <row r="11" spans="4:8" ht="19.5" thickBot="1" x14ac:dyDescent="0.3">
      <c r="D11" s="4" t="s">
        <v>6</v>
      </c>
      <c r="E11" s="11">
        <v>80</v>
      </c>
      <c r="F11" s="11">
        <v>1230.472</v>
      </c>
      <c r="G11" s="17">
        <v>530.47199999999998</v>
      </c>
      <c r="H11" s="11">
        <v>30</v>
      </c>
    </row>
    <row r="12" spans="4:8" ht="24" customHeight="1" thickBot="1" x14ac:dyDescent="0.3">
      <c r="D12" s="3" t="s">
        <v>7</v>
      </c>
      <c r="E12" s="10">
        <v>12</v>
      </c>
      <c r="F12" s="10">
        <v>280.37799999999999</v>
      </c>
      <c r="G12" s="10">
        <v>90.378</v>
      </c>
      <c r="H12" s="10">
        <v>30</v>
      </c>
    </row>
    <row r="13" spans="4:8" ht="23.25" customHeight="1" thickBot="1" x14ac:dyDescent="0.3">
      <c r="D13" s="4" t="s">
        <v>8</v>
      </c>
      <c r="E13" s="11">
        <v>6.2</v>
      </c>
      <c r="F13" s="11">
        <v>152.85300000000001</v>
      </c>
      <c r="G13" s="13">
        <v>135.85300000000001</v>
      </c>
      <c r="H13" s="11">
        <v>90.26</v>
      </c>
    </row>
    <row r="14" spans="4:8" ht="21.75" customHeight="1" thickBot="1" x14ac:dyDescent="0.3">
      <c r="D14" s="3" t="s">
        <v>10</v>
      </c>
      <c r="E14" s="10">
        <v>7.6</v>
      </c>
      <c r="F14" s="10">
        <v>197.49100000000001</v>
      </c>
      <c r="G14" s="10">
        <v>181.131</v>
      </c>
      <c r="H14" s="10">
        <v>100</v>
      </c>
    </row>
    <row r="15" spans="4:8" ht="25.5" customHeight="1" thickBot="1" x14ac:dyDescent="0.3">
      <c r="D15" s="4" t="s">
        <v>63</v>
      </c>
      <c r="E15" s="257">
        <v>6</v>
      </c>
      <c r="F15" s="11">
        <v>312.52</v>
      </c>
      <c r="G15" s="11">
        <v>37.520000000000003</v>
      </c>
      <c r="H15" s="11">
        <v>26.61</v>
      </c>
    </row>
    <row r="16" spans="4:8" ht="25.5" customHeight="1" thickBot="1" x14ac:dyDescent="0.3">
      <c r="D16" s="3" t="s">
        <v>12</v>
      </c>
      <c r="E16" s="258"/>
      <c r="F16" s="10"/>
      <c r="G16" s="10">
        <v>79</v>
      </c>
      <c r="H16" s="10">
        <v>56.5</v>
      </c>
    </row>
    <row r="17" spans="4:8" ht="19.5" thickBot="1" x14ac:dyDescent="0.3">
      <c r="D17" s="4" t="s">
        <v>13</v>
      </c>
      <c r="E17" s="11">
        <v>40</v>
      </c>
      <c r="F17" s="11"/>
      <c r="G17" s="11">
        <v>155.25700000000001</v>
      </c>
      <c r="H17" s="11">
        <v>12.9</v>
      </c>
    </row>
    <row r="18" spans="4:8" ht="24" customHeight="1" thickBot="1" x14ac:dyDescent="0.3">
      <c r="D18" s="3" t="s">
        <v>15</v>
      </c>
      <c r="E18" s="10">
        <v>17</v>
      </c>
      <c r="F18" s="10">
        <v>364.68700000000001</v>
      </c>
      <c r="G18" s="10">
        <v>284.68700000000001</v>
      </c>
      <c r="H18" s="10">
        <v>61</v>
      </c>
    </row>
    <row r="19" spans="4:8" ht="21.75" customHeight="1" thickBot="1" x14ac:dyDescent="0.3">
      <c r="D19" s="4" t="s">
        <v>16</v>
      </c>
      <c r="E19" s="11">
        <v>3</v>
      </c>
      <c r="F19" s="11"/>
      <c r="G19" s="11">
        <v>92.125</v>
      </c>
      <c r="H19" s="11">
        <v>92</v>
      </c>
    </row>
  </sheetData>
  <mergeCells count="3">
    <mergeCell ref="E5:G5"/>
    <mergeCell ref="E7:G7"/>
    <mergeCell ref="E15:E16"/>
  </mergeCells>
  <pageMargins left="0.7" right="0.7" top="0.75" bottom="0.75" header="0.3" footer="0.3"/>
</worksheet>
</file>

<file path=xl/worksheets/sheet2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E6" sqref="E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43251</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45" t="s">
        <v>389</v>
      </c>
      <c r="C5" s="82">
        <v>85</v>
      </c>
      <c r="D5" s="82"/>
      <c r="E5" s="82"/>
      <c r="F5" s="82"/>
      <c r="G5" s="10"/>
      <c r="H5" s="10"/>
      <c r="I5" s="10"/>
      <c r="J5" s="10"/>
      <c r="L5" t="s">
        <v>391</v>
      </c>
      <c r="M5">
        <v>85</v>
      </c>
      <c r="N5" t="s">
        <v>395</v>
      </c>
    </row>
    <row r="6" spans="1:14" ht="19.5" customHeight="1" thickBot="1" x14ac:dyDescent="0.35">
      <c r="B6" s="145" t="s">
        <v>388</v>
      </c>
      <c r="C6" s="148">
        <v>80</v>
      </c>
      <c r="D6" s="82"/>
      <c r="E6" s="82">
        <v>155</v>
      </c>
      <c r="F6" s="82">
        <v>8</v>
      </c>
      <c r="G6" s="10"/>
      <c r="H6" s="10"/>
      <c r="I6" s="10"/>
      <c r="J6" s="10"/>
      <c r="L6" t="s">
        <v>392</v>
      </c>
      <c r="M6">
        <v>30</v>
      </c>
      <c r="N6" t="s">
        <v>396</v>
      </c>
    </row>
    <row r="7" spans="1:14" ht="18" customHeight="1" thickBot="1" x14ac:dyDescent="0.35">
      <c r="B7" s="57" t="s">
        <v>390</v>
      </c>
      <c r="C7" s="270">
        <v>64</v>
      </c>
      <c r="D7" s="82"/>
      <c r="E7" s="82"/>
      <c r="F7" s="82"/>
      <c r="G7" s="11"/>
      <c r="H7" s="10"/>
      <c r="I7" s="11"/>
      <c r="J7" s="10"/>
      <c r="L7" t="s">
        <v>393</v>
      </c>
      <c r="M7">
        <v>86</v>
      </c>
      <c r="N7" t="s">
        <v>397</v>
      </c>
    </row>
    <row r="8" spans="1:14" ht="19.5" customHeight="1" thickBot="1" x14ac:dyDescent="0.35">
      <c r="B8" s="57" t="s">
        <v>197</v>
      </c>
      <c r="C8" s="258"/>
      <c r="D8" s="82"/>
      <c r="E8" s="82"/>
      <c r="F8" s="82"/>
      <c r="G8" s="82"/>
      <c r="H8" s="10"/>
      <c r="I8" s="11"/>
      <c r="J8" s="10"/>
      <c r="L8" t="s">
        <v>394</v>
      </c>
      <c r="M8">
        <f>1000*SQRT(SUM(POWER(M5,2),POWER(M6,2)))/(SQRT(3)*M7)</f>
        <v>605.13546496108506</v>
      </c>
      <c r="N8" t="s">
        <v>398</v>
      </c>
    </row>
    <row r="9" spans="1:14" ht="21.75" customHeight="1" thickBot="1" x14ac:dyDescent="0.35">
      <c r="B9" s="57" t="s">
        <v>7</v>
      </c>
      <c r="C9" s="257">
        <v>12</v>
      </c>
      <c r="D9" s="83"/>
      <c r="E9" s="83"/>
      <c r="F9" s="122"/>
      <c r="G9" s="11"/>
      <c r="H9" s="10"/>
      <c r="I9" s="11"/>
      <c r="J9" s="10"/>
    </row>
    <row r="10" spans="1:14" ht="21" customHeight="1" thickBot="1" x14ac:dyDescent="0.35">
      <c r="B10" s="57" t="s">
        <v>205</v>
      </c>
      <c r="C10" s="258"/>
      <c r="D10" s="94">
        <v>32.256999999999998</v>
      </c>
      <c r="E10" s="94">
        <v>7.2569999999999997</v>
      </c>
      <c r="F10" s="94">
        <v>0.5</v>
      </c>
      <c r="G10" s="10" t="s">
        <v>221</v>
      </c>
      <c r="H10" s="10"/>
      <c r="I10" s="10"/>
      <c r="J10" s="10"/>
    </row>
    <row r="11" spans="1:14" ht="21.75" customHeight="1" thickBot="1" x14ac:dyDescent="0.35">
      <c r="B11" s="73" t="s">
        <v>8</v>
      </c>
      <c r="C11" s="84">
        <v>7.6</v>
      </c>
      <c r="D11" s="83"/>
      <c r="E11" s="83">
        <v>43</v>
      </c>
      <c r="F11" s="83">
        <v>20</v>
      </c>
      <c r="G11" s="11"/>
      <c r="H11" s="10"/>
      <c r="I11" s="11"/>
      <c r="J11" s="10"/>
    </row>
    <row r="12" spans="1:14" ht="20.25" customHeight="1" thickBot="1" x14ac:dyDescent="0.35">
      <c r="B12" s="73" t="s">
        <v>10</v>
      </c>
      <c r="C12" s="85">
        <v>10.199999999999999</v>
      </c>
      <c r="D12" s="83">
        <v>58.877000000000002</v>
      </c>
      <c r="E12" s="83">
        <v>34.220999999999997</v>
      </c>
      <c r="F12" s="83">
        <v>14</v>
      </c>
      <c r="G12" s="10"/>
      <c r="H12" s="10"/>
      <c r="I12" s="10"/>
      <c r="J12" s="10"/>
    </row>
    <row r="13" spans="1:14" ht="20.25" customHeight="1" thickBot="1" x14ac:dyDescent="0.35">
      <c r="B13" s="73" t="s">
        <v>63</v>
      </c>
      <c r="C13" s="262">
        <v>18</v>
      </c>
      <c r="D13" s="94"/>
      <c r="E13" s="94"/>
      <c r="F13" s="94"/>
      <c r="G13" s="11"/>
      <c r="H13" s="11"/>
      <c r="I13" s="11"/>
      <c r="J13" s="11"/>
    </row>
    <row r="14" spans="1:14" ht="18" customHeight="1" thickBot="1" x14ac:dyDescent="0.35">
      <c r="B14" s="73" t="s">
        <v>12</v>
      </c>
      <c r="C14" s="263"/>
      <c r="D14" s="94">
        <v>56.33</v>
      </c>
      <c r="E14" s="94">
        <v>12.638</v>
      </c>
      <c r="F14" s="94">
        <v>3</v>
      </c>
      <c r="G14" s="10"/>
      <c r="H14" s="10"/>
      <c r="I14" s="10"/>
      <c r="J14" s="10"/>
    </row>
    <row r="15" spans="1:14" ht="19.5" thickBot="1" x14ac:dyDescent="0.35">
      <c r="B15" s="139" t="s">
        <v>13</v>
      </c>
      <c r="C15" s="84">
        <v>40</v>
      </c>
      <c r="D15" s="84">
        <v>48.597999999999999</v>
      </c>
      <c r="E15" s="84">
        <v>23.597999999999999</v>
      </c>
      <c r="F15" s="84">
        <v>1.56</v>
      </c>
      <c r="G15" s="11"/>
      <c r="H15" s="10"/>
      <c r="I15" s="11"/>
      <c r="J15" s="10"/>
    </row>
    <row r="16" spans="1:14" ht="18.75" customHeight="1" thickBot="1" x14ac:dyDescent="0.35">
      <c r="B16" s="78" t="s">
        <v>15</v>
      </c>
      <c r="C16" s="82">
        <v>13</v>
      </c>
      <c r="D16" s="94">
        <v>118</v>
      </c>
      <c r="E16" s="94">
        <v>58</v>
      </c>
      <c r="F16" s="94">
        <v>10</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F9" sqref="F9"/>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43252</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45" t="s">
        <v>389</v>
      </c>
      <c r="C5" s="82">
        <v>85</v>
      </c>
      <c r="D5" s="82"/>
      <c r="E5" s="82"/>
      <c r="F5" s="82"/>
      <c r="G5" s="10"/>
      <c r="H5" s="10"/>
      <c r="I5" s="10"/>
      <c r="J5" s="10"/>
      <c r="L5" t="s">
        <v>391</v>
      </c>
      <c r="M5">
        <v>57</v>
      </c>
      <c r="N5" t="s">
        <v>395</v>
      </c>
    </row>
    <row r="6" spans="1:14" ht="19.5" customHeight="1" thickBot="1" x14ac:dyDescent="0.35">
      <c r="B6" s="145" t="s">
        <v>388</v>
      </c>
      <c r="C6" s="148">
        <v>80</v>
      </c>
      <c r="D6" s="82"/>
      <c r="E6" s="82">
        <v>140</v>
      </c>
      <c r="F6" s="82">
        <v>8</v>
      </c>
      <c r="G6" s="10"/>
      <c r="H6" s="10"/>
      <c r="I6" s="10"/>
      <c r="J6" s="10"/>
      <c r="L6" t="s">
        <v>392</v>
      </c>
      <c r="M6">
        <v>6</v>
      </c>
      <c r="N6" t="s">
        <v>396</v>
      </c>
    </row>
    <row r="7" spans="1:14" ht="18" customHeight="1" thickBot="1" x14ac:dyDescent="0.35">
      <c r="B7" s="57" t="s">
        <v>390</v>
      </c>
      <c r="C7" s="270">
        <v>64</v>
      </c>
      <c r="D7" s="82">
        <v>1608.66</v>
      </c>
      <c r="E7" s="82">
        <v>908.66</v>
      </c>
      <c r="F7" s="82">
        <v>64</v>
      </c>
      <c r="G7" s="11"/>
      <c r="H7" s="10"/>
      <c r="I7" s="11"/>
      <c r="J7" s="10"/>
      <c r="L7" t="s">
        <v>393</v>
      </c>
      <c r="M7">
        <v>92</v>
      </c>
      <c r="N7" t="s">
        <v>397</v>
      </c>
    </row>
    <row r="8" spans="1:14" ht="19.5" customHeight="1" thickBot="1" x14ac:dyDescent="0.35">
      <c r="B8" s="57" t="s">
        <v>197</v>
      </c>
      <c r="C8" s="258"/>
      <c r="D8" s="82"/>
      <c r="E8" s="82"/>
      <c r="F8" s="82"/>
      <c r="G8" s="82"/>
      <c r="H8" s="10"/>
      <c r="I8" s="11"/>
      <c r="J8" s="10"/>
      <c r="L8" t="s">
        <v>394</v>
      </c>
      <c r="M8">
        <f>1000*SQRT(SUM(POWER(M5,2),POWER(M6,2)))/(SQRT(3)*M7)</f>
        <v>359.68243712552822</v>
      </c>
      <c r="N8" t="s">
        <v>398</v>
      </c>
    </row>
    <row r="9" spans="1:14" ht="21.75" customHeight="1" thickBot="1" x14ac:dyDescent="0.35">
      <c r="B9" s="57" t="s">
        <v>7</v>
      </c>
      <c r="C9" s="257">
        <v>12</v>
      </c>
      <c r="D9" s="83"/>
      <c r="E9" s="83"/>
      <c r="F9" s="122"/>
      <c r="G9" s="11"/>
      <c r="H9" s="10"/>
      <c r="I9" s="11"/>
      <c r="J9" s="10"/>
    </row>
    <row r="10" spans="1:14" ht="21" customHeight="1" thickBot="1" x14ac:dyDescent="0.35">
      <c r="B10" s="57" t="s">
        <v>205</v>
      </c>
      <c r="C10" s="258"/>
      <c r="D10" s="94">
        <v>32.256999999999998</v>
      </c>
      <c r="E10" s="94">
        <v>7.2569999999999997</v>
      </c>
      <c r="F10" s="94">
        <v>0.5</v>
      </c>
      <c r="G10" s="10" t="s">
        <v>221</v>
      </c>
      <c r="H10" s="10"/>
      <c r="I10" s="10"/>
      <c r="J10" s="10"/>
    </row>
    <row r="11" spans="1:14" ht="21.75" customHeight="1" thickBot="1" x14ac:dyDescent="0.35">
      <c r="B11" s="73" t="s">
        <v>8</v>
      </c>
      <c r="C11" s="84">
        <v>7.6</v>
      </c>
      <c r="D11" s="83"/>
      <c r="E11" s="83">
        <v>40</v>
      </c>
      <c r="F11" s="83">
        <v>18</v>
      </c>
      <c r="G11" s="11"/>
      <c r="H11" s="10"/>
      <c r="I11" s="11"/>
      <c r="J11" s="10"/>
    </row>
    <row r="12" spans="1:14" ht="20.25" customHeight="1" thickBot="1" x14ac:dyDescent="0.35">
      <c r="B12" s="73" t="s">
        <v>10</v>
      </c>
      <c r="C12" s="85">
        <v>10.199999999999999</v>
      </c>
      <c r="D12" s="83">
        <v>52.762</v>
      </c>
      <c r="E12" s="83">
        <v>28.106000000000002</v>
      </c>
      <c r="F12" s="83">
        <v>11.71</v>
      </c>
      <c r="G12" s="10"/>
      <c r="H12" s="10"/>
      <c r="I12" s="10"/>
      <c r="J12" s="10"/>
    </row>
    <row r="13" spans="1:14" ht="20.25" customHeight="1" thickBot="1" x14ac:dyDescent="0.35">
      <c r="B13" s="73" t="s">
        <v>63</v>
      </c>
      <c r="C13" s="262">
        <v>18</v>
      </c>
      <c r="D13" s="94"/>
      <c r="E13" s="94"/>
      <c r="F13" s="94"/>
      <c r="G13" s="11"/>
      <c r="H13" s="11"/>
      <c r="I13" s="11"/>
      <c r="J13" s="11"/>
    </row>
    <row r="14" spans="1:14" ht="18" customHeight="1" thickBot="1" x14ac:dyDescent="0.35">
      <c r="B14" s="73" t="s">
        <v>12</v>
      </c>
      <c r="C14" s="263"/>
      <c r="D14" s="94">
        <v>64.353999999999999</v>
      </c>
      <c r="E14" s="94">
        <v>20.959</v>
      </c>
      <c r="F14" s="94">
        <v>5</v>
      </c>
      <c r="G14" s="10"/>
      <c r="H14" s="10"/>
      <c r="I14" s="10"/>
      <c r="J14" s="10"/>
    </row>
    <row r="15" spans="1:14" ht="19.5" thickBot="1" x14ac:dyDescent="0.35">
      <c r="B15" s="139" t="s">
        <v>13</v>
      </c>
      <c r="C15" s="84">
        <v>40</v>
      </c>
      <c r="D15" s="84">
        <v>87.221000000000004</v>
      </c>
      <c r="E15" s="84">
        <v>62.220999999999997</v>
      </c>
      <c r="F15" s="84">
        <v>5.17</v>
      </c>
      <c r="G15" s="11"/>
      <c r="H15" s="10"/>
      <c r="I15" s="11"/>
      <c r="J15" s="10"/>
    </row>
    <row r="16" spans="1:14" ht="18.75" customHeight="1" thickBot="1" x14ac:dyDescent="0.35">
      <c r="B16" s="78" t="s">
        <v>15</v>
      </c>
      <c r="C16" s="82">
        <v>13</v>
      </c>
      <c r="D16" s="94">
        <v>109</v>
      </c>
      <c r="E16" s="94">
        <v>49</v>
      </c>
      <c r="F16" s="94">
        <v>10</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D2" sqref="D2:F2"/>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43253</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45" t="s">
        <v>389</v>
      </c>
      <c r="C5" s="82">
        <v>85</v>
      </c>
      <c r="D5" s="82">
        <v>0</v>
      </c>
      <c r="E5" s="82">
        <v>0</v>
      </c>
      <c r="F5" s="82">
        <v>0</v>
      </c>
      <c r="G5" s="10"/>
      <c r="H5" s="10"/>
      <c r="I5" s="10"/>
      <c r="J5" s="10"/>
      <c r="L5" t="s">
        <v>391</v>
      </c>
      <c r="M5">
        <v>60</v>
      </c>
      <c r="N5" t="s">
        <v>395</v>
      </c>
    </row>
    <row r="6" spans="1:14" ht="19.5" customHeight="1" thickBot="1" x14ac:dyDescent="0.35">
      <c r="B6" s="145" t="s">
        <v>388</v>
      </c>
      <c r="C6" s="148">
        <v>80</v>
      </c>
      <c r="D6" s="82"/>
      <c r="E6" s="82">
        <v>105</v>
      </c>
      <c r="F6" s="82">
        <v>6</v>
      </c>
      <c r="G6" s="10"/>
      <c r="H6" s="10"/>
      <c r="I6" s="10"/>
      <c r="J6" s="10"/>
      <c r="L6" t="s">
        <v>392</v>
      </c>
      <c r="M6">
        <v>15</v>
      </c>
      <c r="N6" t="s">
        <v>396</v>
      </c>
    </row>
    <row r="7" spans="1:14" ht="18" customHeight="1" thickBot="1" x14ac:dyDescent="0.35">
      <c r="B7" s="57" t="s">
        <v>390</v>
      </c>
      <c r="C7" s="270">
        <v>64</v>
      </c>
      <c r="D7" s="82">
        <v>1466.5</v>
      </c>
      <c r="E7" s="82">
        <v>766.5</v>
      </c>
      <c r="F7" s="82">
        <v>54</v>
      </c>
      <c r="G7" s="11"/>
      <c r="H7" s="10"/>
      <c r="I7" s="11"/>
      <c r="J7" s="10"/>
      <c r="L7" t="s">
        <v>393</v>
      </c>
      <c r="M7">
        <v>92</v>
      </c>
      <c r="N7" t="s">
        <v>397</v>
      </c>
    </row>
    <row r="8" spans="1:14" ht="19.5" customHeight="1" thickBot="1" x14ac:dyDescent="0.35">
      <c r="B8" s="57" t="s">
        <v>197</v>
      </c>
      <c r="C8" s="258"/>
      <c r="D8" s="82"/>
      <c r="E8" s="82"/>
      <c r="F8" s="82"/>
      <c r="G8" s="82"/>
      <c r="H8" s="10"/>
      <c r="I8" s="11"/>
      <c r="J8" s="10"/>
      <c r="L8" t="s">
        <v>394</v>
      </c>
      <c r="M8">
        <f>1000*SQRT(SUM(POWER(M5,2),POWER(M6,2)))/(SQRT(3)*M7)</f>
        <v>388.12111024689403</v>
      </c>
      <c r="N8" t="s">
        <v>398</v>
      </c>
    </row>
    <row r="9" spans="1:14" ht="21.75" customHeight="1" thickBot="1" x14ac:dyDescent="0.35">
      <c r="B9" s="57" t="s">
        <v>7</v>
      </c>
      <c r="C9" s="257">
        <v>12</v>
      </c>
      <c r="D9" s="83">
        <v>194.74299999999999</v>
      </c>
      <c r="E9" s="83">
        <v>0</v>
      </c>
      <c r="F9" s="122">
        <v>0</v>
      </c>
      <c r="G9" s="11"/>
      <c r="H9" s="10"/>
      <c r="I9" s="11"/>
      <c r="J9" s="10"/>
    </row>
    <row r="10" spans="1:14" ht="21" customHeight="1" thickBot="1" x14ac:dyDescent="0.35">
      <c r="B10" s="57" t="s">
        <v>205</v>
      </c>
      <c r="C10" s="258"/>
      <c r="D10" s="94">
        <v>86.114999999999995</v>
      </c>
      <c r="E10" s="94">
        <v>61.115000000000002</v>
      </c>
      <c r="F10" s="94">
        <v>19</v>
      </c>
      <c r="G10" s="10" t="s">
        <v>221</v>
      </c>
      <c r="H10" s="10"/>
      <c r="I10" s="10"/>
      <c r="J10" s="10"/>
    </row>
    <row r="11" spans="1:14" ht="21.75" customHeight="1" thickBot="1" x14ac:dyDescent="0.35">
      <c r="B11" s="73" t="s">
        <v>8</v>
      </c>
      <c r="C11" s="84">
        <v>7.6</v>
      </c>
      <c r="D11" s="83">
        <v>49.869</v>
      </c>
      <c r="E11" s="83">
        <v>34.869</v>
      </c>
      <c r="F11" s="83">
        <v>15</v>
      </c>
      <c r="G11" s="11"/>
      <c r="H11" s="10"/>
      <c r="I11" s="11"/>
      <c r="J11" s="10"/>
    </row>
    <row r="12" spans="1:14" ht="20.25" customHeight="1" thickBot="1" x14ac:dyDescent="0.35">
      <c r="B12" s="73" t="s">
        <v>10</v>
      </c>
      <c r="C12" s="85">
        <v>10.199999999999999</v>
      </c>
      <c r="D12" s="83">
        <v>45.027000000000001</v>
      </c>
      <c r="E12" s="83">
        <v>20.370999999999999</v>
      </c>
      <c r="F12" s="83">
        <v>8</v>
      </c>
      <c r="G12" s="10"/>
      <c r="H12" s="10"/>
      <c r="I12" s="10"/>
      <c r="J12" s="10"/>
    </row>
    <row r="13" spans="1:14" ht="20.25" customHeight="1" thickBot="1" x14ac:dyDescent="0.35">
      <c r="B13" s="73" t="s">
        <v>63</v>
      </c>
      <c r="C13" s="262">
        <v>18</v>
      </c>
      <c r="D13" s="94"/>
      <c r="E13" s="94"/>
      <c r="F13" s="94"/>
      <c r="G13" s="11"/>
      <c r="H13" s="11"/>
      <c r="I13" s="11"/>
      <c r="J13" s="11"/>
    </row>
    <row r="14" spans="1:14" ht="18" customHeight="1" thickBot="1" x14ac:dyDescent="0.35">
      <c r="B14" s="73" t="s">
        <v>12</v>
      </c>
      <c r="C14" s="263"/>
      <c r="D14" s="94">
        <v>67.816999999999993</v>
      </c>
      <c r="E14" s="94">
        <v>24.422000000000001</v>
      </c>
      <c r="F14" s="94">
        <v>6</v>
      </c>
      <c r="G14" s="10"/>
      <c r="H14" s="10"/>
      <c r="I14" s="10"/>
      <c r="J14" s="10"/>
    </row>
    <row r="15" spans="1:14" ht="19.5" thickBot="1" x14ac:dyDescent="0.35">
      <c r="B15" s="139" t="s">
        <v>13</v>
      </c>
      <c r="C15" s="84">
        <v>40</v>
      </c>
      <c r="D15" s="84">
        <v>103.73099999999999</v>
      </c>
      <c r="E15" s="84">
        <v>78.730999999999995</v>
      </c>
      <c r="F15" s="84">
        <v>6</v>
      </c>
      <c r="G15" s="11"/>
      <c r="H15" s="10"/>
      <c r="I15" s="11"/>
      <c r="J15" s="10"/>
    </row>
    <row r="16" spans="1:14" ht="18.75" customHeight="1" thickBot="1" x14ac:dyDescent="0.35">
      <c r="B16" s="78" t="s">
        <v>15</v>
      </c>
      <c r="C16" s="82">
        <v>13</v>
      </c>
      <c r="D16" s="94">
        <v>174</v>
      </c>
      <c r="E16" s="94">
        <v>114</v>
      </c>
      <c r="F16" s="94">
        <v>24</v>
      </c>
      <c r="G16" s="10"/>
      <c r="H16" s="10"/>
      <c r="I16" s="10"/>
      <c r="J16" s="10"/>
    </row>
    <row r="17" spans="2:10" ht="18.75" customHeight="1" thickBot="1" x14ac:dyDescent="0.35">
      <c r="B17" s="73" t="s">
        <v>16</v>
      </c>
      <c r="C17" s="83">
        <v>6</v>
      </c>
      <c r="D17" s="83">
        <v>30.8</v>
      </c>
      <c r="E17" s="83">
        <v>28.8</v>
      </c>
      <c r="F17" s="83">
        <v>14</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E9" sqref="E9"/>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43254</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45" t="s">
        <v>389</v>
      </c>
      <c r="C5" s="82">
        <v>85</v>
      </c>
      <c r="D5" s="82"/>
      <c r="E5" s="82"/>
      <c r="F5" s="82"/>
      <c r="G5" s="10"/>
      <c r="H5" s="10"/>
      <c r="I5" s="10"/>
      <c r="J5" s="10"/>
      <c r="L5" t="s">
        <v>391</v>
      </c>
      <c r="M5">
        <v>91.23</v>
      </c>
      <c r="N5" t="s">
        <v>395</v>
      </c>
    </row>
    <row r="6" spans="1:14" ht="19.5" customHeight="1" thickBot="1" x14ac:dyDescent="0.35">
      <c r="B6" s="145" t="s">
        <v>388</v>
      </c>
      <c r="C6" s="148">
        <v>80</v>
      </c>
      <c r="D6" s="82"/>
      <c r="E6" s="82">
        <v>85</v>
      </c>
      <c r="F6" s="82">
        <v>5</v>
      </c>
      <c r="G6" s="10"/>
      <c r="H6" s="10"/>
      <c r="I6" s="10"/>
      <c r="J6" s="10"/>
      <c r="L6" t="s">
        <v>392</v>
      </c>
      <c r="M6">
        <v>8</v>
      </c>
      <c r="N6" t="s">
        <v>396</v>
      </c>
    </row>
    <row r="7" spans="1:14" ht="18" customHeight="1" thickBot="1" x14ac:dyDescent="0.35">
      <c r="B7" s="57" t="s">
        <v>390</v>
      </c>
      <c r="C7" s="270">
        <v>64</v>
      </c>
      <c r="D7" s="82"/>
      <c r="E7" s="82"/>
      <c r="F7" s="82"/>
      <c r="G7" s="11"/>
      <c r="H7" s="10"/>
      <c r="I7" s="11"/>
      <c r="J7" s="10"/>
      <c r="L7" t="s">
        <v>393</v>
      </c>
      <c r="M7">
        <v>87</v>
      </c>
      <c r="N7" t="s">
        <v>397</v>
      </c>
    </row>
    <row r="8" spans="1:14" ht="19.5" customHeight="1" thickBot="1" x14ac:dyDescent="0.35">
      <c r="B8" s="57" t="s">
        <v>197</v>
      </c>
      <c r="C8" s="258"/>
      <c r="D8" s="82"/>
      <c r="E8" s="82"/>
      <c r="F8" s="82"/>
      <c r="G8" s="82"/>
      <c r="H8" s="10"/>
      <c r="I8" s="11"/>
      <c r="J8" s="10"/>
      <c r="L8" t="s">
        <v>394</v>
      </c>
      <c r="M8">
        <f>1000*SQRT(SUM(POWER(M5,2),POWER(M6,2)))/(SQRT(3)*M7)</f>
        <v>607.74470877078545</v>
      </c>
      <c r="N8" t="s">
        <v>398</v>
      </c>
    </row>
    <row r="9" spans="1:14" ht="21.75" customHeight="1" thickBot="1" x14ac:dyDescent="0.35">
      <c r="B9" s="57" t="s">
        <v>7</v>
      </c>
      <c r="C9" s="257">
        <v>12</v>
      </c>
      <c r="D9" s="83"/>
      <c r="E9" s="83"/>
      <c r="F9" s="122"/>
      <c r="G9" s="11"/>
      <c r="H9" s="10"/>
      <c r="I9" s="11"/>
      <c r="J9" s="10"/>
    </row>
    <row r="10" spans="1:14" ht="21" customHeight="1" thickBot="1" x14ac:dyDescent="0.35">
      <c r="B10" s="57" t="s">
        <v>205</v>
      </c>
      <c r="C10" s="258"/>
      <c r="D10" s="94">
        <v>86.114999999999995</v>
      </c>
      <c r="E10" s="94">
        <v>61.115000000000002</v>
      </c>
      <c r="F10" s="94">
        <v>19.8</v>
      </c>
      <c r="G10" s="10" t="s">
        <v>221</v>
      </c>
      <c r="H10" s="10"/>
      <c r="I10" s="10"/>
      <c r="J10" s="10"/>
    </row>
    <row r="11" spans="1:14" ht="21.75" customHeight="1" thickBot="1" x14ac:dyDescent="0.35">
      <c r="B11" s="73" t="s">
        <v>8</v>
      </c>
      <c r="C11" s="84">
        <v>7.6</v>
      </c>
      <c r="D11" s="83"/>
      <c r="E11" s="83">
        <v>31.8</v>
      </c>
      <c r="F11" s="83">
        <v>12</v>
      </c>
      <c r="G11" s="11"/>
      <c r="H11" s="10"/>
      <c r="I11" s="11"/>
      <c r="J11" s="10"/>
    </row>
    <row r="12" spans="1:14" ht="20.25" customHeight="1" thickBot="1" x14ac:dyDescent="0.35">
      <c r="B12" s="73" t="s">
        <v>10</v>
      </c>
      <c r="C12" s="85">
        <v>10.199999999999999</v>
      </c>
      <c r="D12" s="83">
        <v>38.784999999999997</v>
      </c>
      <c r="E12" s="83">
        <v>14.129</v>
      </c>
      <c r="F12" s="83">
        <v>5.8</v>
      </c>
      <c r="G12" s="10"/>
      <c r="H12" s="10"/>
      <c r="I12" s="10"/>
      <c r="J12" s="10"/>
    </row>
    <row r="13" spans="1:14" ht="20.25" customHeight="1" thickBot="1" x14ac:dyDescent="0.35">
      <c r="B13" s="73" t="s">
        <v>63</v>
      </c>
      <c r="C13" s="262">
        <v>12</v>
      </c>
      <c r="D13" s="94"/>
      <c r="E13" s="94"/>
      <c r="F13" s="94"/>
      <c r="G13" s="11"/>
      <c r="H13" s="11"/>
      <c r="I13" s="11"/>
      <c r="J13" s="11"/>
    </row>
    <row r="14" spans="1:14" ht="18" customHeight="1" thickBot="1" x14ac:dyDescent="0.35">
      <c r="B14" s="73" t="s">
        <v>12</v>
      </c>
      <c r="C14" s="263"/>
      <c r="D14" s="94">
        <v>54.991</v>
      </c>
      <c r="E14" s="94">
        <v>11.596</v>
      </c>
      <c r="F14" s="94">
        <v>4</v>
      </c>
      <c r="G14" s="10"/>
      <c r="H14" s="10"/>
      <c r="I14" s="10"/>
      <c r="J14" s="10"/>
    </row>
    <row r="15" spans="1:14" ht="19.5" thickBot="1" x14ac:dyDescent="0.35">
      <c r="B15" s="139" t="s">
        <v>13</v>
      </c>
      <c r="C15" s="84">
        <v>40</v>
      </c>
      <c r="D15" s="84">
        <v>98.76</v>
      </c>
      <c r="E15" s="84">
        <v>73.760000000000005</v>
      </c>
      <c r="F15" s="84" t="s">
        <v>399</v>
      </c>
      <c r="G15" s="11"/>
      <c r="H15" s="10"/>
      <c r="I15" s="11"/>
      <c r="J15" s="10"/>
    </row>
    <row r="16" spans="1:14" ht="18.75" customHeight="1" thickBot="1" x14ac:dyDescent="0.35">
      <c r="B16" s="78" t="s">
        <v>15</v>
      </c>
      <c r="C16" s="82">
        <v>13</v>
      </c>
      <c r="D16" s="94">
        <v>167</v>
      </c>
      <c r="E16" s="94">
        <v>107</v>
      </c>
      <c r="F16" s="94">
        <v>22</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M8" sqref="M8"/>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43255</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45" t="s">
        <v>389</v>
      </c>
      <c r="C5" s="82">
        <v>85</v>
      </c>
      <c r="D5" s="82"/>
      <c r="E5" s="82"/>
      <c r="F5" s="82"/>
      <c r="G5" s="10"/>
      <c r="H5" s="10"/>
      <c r="I5" s="10"/>
      <c r="J5" s="10"/>
      <c r="L5" t="s">
        <v>391</v>
      </c>
      <c r="M5">
        <v>76</v>
      </c>
      <c r="N5" t="s">
        <v>395</v>
      </c>
    </row>
    <row r="6" spans="1:14" ht="19.5" customHeight="1" thickBot="1" x14ac:dyDescent="0.35">
      <c r="B6" s="145" t="s">
        <v>388</v>
      </c>
      <c r="C6" s="148">
        <v>80</v>
      </c>
      <c r="D6" s="82"/>
      <c r="E6" s="82"/>
      <c r="F6" s="82"/>
      <c r="G6" s="10"/>
      <c r="H6" s="10"/>
      <c r="I6" s="10"/>
      <c r="J6" s="10"/>
      <c r="L6" t="s">
        <v>392</v>
      </c>
      <c r="M6">
        <v>16</v>
      </c>
      <c r="N6" t="s">
        <v>396</v>
      </c>
    </row>
    <row r="7" spans="1:14" ht="18" customHeight="1" thickBot="1" x14ac:dyDescent="0.35">
      <c r="B7" s="57" t="s">
        <v>390</v>
      </c>
      <c r="C7" s="270">
        <v>64</v>
      </c>
      <c r="D7" s="82">
        <v>1203.856</v>
      </c>
      <c r="E7" s="82">
        <v>503.85599999999999</v>
      </c>
      <c r="F7" s="82">
        <v>35</v>
      </c>
      <c r="G7" s="11"/>
      <c r="H7" s="10"/>
      <c r="I7" s="11"/>
      <c r="J7" s="10"/>
      <c r="L7" t="s">
        <v>393</v>
      </c>
      <c r="M7">
        <v>88</v>
      </c>
      <c r="N7" t="s">
        <v>397</v>
      </c>
    </row>
    <row r="8" spans="1:14" ht="19.5" customHeight="1" thickBot="1" x14ac:dyDescent="0.35">
      <c r="B8" s="57" t="s">
        <v>197</v>
      </c>
      <c r="C8" s="258"/>
      <c r="D8" s="82"/>
      <c r="E8" s="82"/>
      <c r="F8" s="82"/>
      <c r="G8" s="82"/>
      <c r="H8" s="10"/>
      <c r="I8" s="11"/>
      <c r="J8" s="10"/>
      <c r="L8" t="s">
        <v>394</v>
      </c>
      <c r="M8">
        <f>1000*SQRT(SUM(POWER(M5,2),POWER(M6,2)))/(SQRT(3)*M7)</f>
        <v>509.55065820606785</v>
      </c>
      <c r="N8" t="s">
        <v>398</v>
      </c>
    </row>
    <row r="9" spans="1:14" ht="21.75" customHeight="1" thickBot="1" x14ac:dyDescent="0.35">
      <c r="B9" s="57" t="s">
        <v>7</v>
      </c>
      <c r="C9" s="257">
        <v>12</v>
      </c>
      <c r="D9" s="83"/>
      <c r="E9" s="83"/>
      <c r="F9" s="122"/>
      <c r="G9" s="11"/>
      <c r="H9" s="10"/>
      <c r="I9" s="11"/>
      <c r="J9" s="10"/>
    </row>
    <row r="10" spans="1:14" ht="21" customHeight="1" thickBot="1" x14ac:dyDescent="0.35">
      <c r="B10" s="57" t="s">
        <v>205</v>
      </c>
      <c r="C10" s="258"/>
      <c r="D10" s="94">
        <v>86.114999999999995</v>
      </c>
      <c r="E10" s="94">
        <v>61.115000000000002</v>
      </c>
      <c r="F10" s="94">
        <v>19.8</v>
      </c>
      <c r="G10" s="10" t="s">
        <v>221</v>
      </c>
      <c r="H10" s="10"/>
      <c r="I10" s="10"/>
      <c r="J10" s="10"/>
    </row>
    <row r="11" spans="1:14" ht="21.75" customHeight="1" thickBot="1" x14ac:dyDescent="0.35">
      <c r="B11" s="73" t="s">
        <v>8</v>
      </c>
      <c r="C11" s="84">
        <v>7.6</v>
      </c>
      <c r="D11" s="83">
        <v>23.481999999999999</v>
      </c>
      <c r="E11" s="83">
        <v>14.4</v>
      </c>
      <c r="F11" s="83">
        <v>8</v>
      </c>
      <c r="G11" s="11"/>
      <c r="H11" s="10"/>
      <c r="I11" s="11"/>
      <c r="J11" s="10"/>
    </row>
    <row r="12" spans="1:14" ht="20.25" customHeight="1" thickBot="1" x14ac:dyDescent="0.35">
      <c r="B12" s="73" t="s">
        <v>10</v>
      </c>
      <c r="C12" s="85">
        <v>10.199999999999999</v>
      </c>
      <c r="D12" s="83"/>
      <c r="E12" s="83">
        <v>38.784999999999997</v>
      </c>
      <c r="F12" s="83">
        <v>5.8</v>
      </c>
      <c r="G12" s="10"/>
      <c r="H12" s="10"/>
      <c r="I12" s="10"/>
      <c r="J12" s="10"/>
    </row>
    <row r="13" spans="1:14" ht="20.25" customHeight="1" thickBot="1" x14ac:dyDescent="0.35">
      <c r="B13" s="73" t="s">
        <v>63</v>
      </c>
      <c r="C13" s="262">
        <v>12</v>
      </c>
      <c r="D13" s="94"/>
      <c r="E13" s="94"/>
      <c r="F13" s="94">
        <v>0</v>
      </c>
      <c r="G13" s="11"/>
      <c r="H13" s="11"/>
      <c r="I13" s="11"/>
      <c r="J13" s="11"/>
    </row>
    <row r="14" spans="1:14" ht="18" customHeight="1" thickBot="1" x14ac:dyDescent="0.35">
      <c r="B14" s="73" t="s">
        <v>12</v>
      </c>
      <c r="C14" s="263"/>
      <c r="D14" s="94"/>
      <c r="E14" s="94"/>
      <c r="F14" s="94">
        <v>0</v>
      </c>
      <c r="G14" s="10"/>
      <c r="H14" s="10"/>
      <c r="I14" s="10"/>
      <c r="J14" s="10"/>
    </row>
    <row r="15" spans="1:14" ht="19.5" thickBot="1" x14ac:dyDescent="0.35">
      <c r="B15" s="139" t="s">
        <v>13</v>
      </c>
      <c r="C15" s="84">
        <v>40</v>
      </c>
      <c r="D15" s="84">
        <v>96.698999999999998</v>
      </c>
      <c r="E15" s="84">
        <v>71.698999999999998</v>
      </c>
      <c r="F15" s="84" t="s">
        <v>400</v>
      </c>
      <c r="G15" s="11"/>
      <c r="H15" s="10"/>
      <c r="I15" s="11"/>
      <c r="J15" s="10"/>
    </row>
    <row r="16" spans="1:14" ht="18.75" customHeight="1" thickBot="1" x14ac:dyDescent="0.35">
      <c r="B16" s="78" t="s">
        <v>15</v>
      </c>
      <c r="C16" s="82">
        <v>13</v>
      </c>
      <c r="D16" s="94">
        <v>155</v>
      </c>
      <c r="E16" s="94">
        <v>95</v>
      </c>
      <c r="F16" s="94">
        <v>20</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M8" sqref="M8"/>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43256</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45" t="s">
        <v>389</v>
      </c>
      <c r="C5" s="82">
        <v>85</v>
      </c>
      <c r="D5" s="82"/>
      <c r="E5" s="82"/>
      <c r="F5" s="82"/>
      <c r="G5" s="10"/>
      <c r="H5" s="10"/>
      <c r="I5" s="10"/>
      <c r="J5" s="10"/>
      <c r="L5" t="s">
        <v>391</v>
      </c>
      <c r="M5">
        <v>70</v>
      </c>
      <c r="N5" t="s">
        <v>395</v>
      </c>
    </row>
    <row r="6" spans="1:14" ht="19.5" customHeight="1" thickBot="1" x14ac:dyDescent="0.35">
      <c r="B6" s="145" t="s">
        <v>388</v>
      </c>
      <c r="C6" s="148">
        <v>80</v>
      </c>
      <c r="D6" s="82"/>
      <c r="E6" s="82">
        <v>173</v>
      </c>
      <c r="F6" s="82">
        <v>9</v>
      </c>
      <c r="G6" s="10"/>
      <c r="H6" s="10"/>
      <c r="I6" s="10"/>
      <c r="J6" s="10"/>
      <c r="L6" t="s">
        <v>392</v>
      </c>
      <c r="M6">
        <v>20</v>
      </c>
      <c r="N6" t="s">
        <v>396</v>
      </c>
    </row>
    <row r="7" spans="1:14" ht="18" customHeight="1" thickBot="1" x14ac:dyDescent="0.35">
      <c r="B7" s="57" t="s">
        <v>390</v>
      </c>
      <c r="C7" s="270">
        <v>64</v>
      </c>
      <c r="D7" s="82">
        <v>1023.463</v>
      </c>
      <c r="E7" s="82">
        <v>323.46300000000002</v>
      </c>
      <c r="F7" s="82">
        <v>23</v>
      </c>
      <c r="G7" s="11"/>
      <c r="H7" s="10"/>
      <c r="I7" s="11"/>
      <c r="J7" s="10"/>
      <c r="L7" t="s">
        <v>393</v>
      </c>
      <c r="M7">
        <v>86</v>
      </c>
      <c r="N7" t="s">
        <v>397</v>
      </c>
    </row>
    <row r="8" spans="1:14" ht="19.5" customHeight="1" thickBot="1" x14ac:dyDescent="0.35">
      <c r="B8" s="57" t="s">
        <v>197</v>
      </c>
      <c r="C8" s="258"/>
      <c r="D8" s="82"/>
      <c r="E8" s="82"/>
      <c r="F8" s="82"/>
      <c r="G8" s="82"/>
      <c r="H8" s="10"/>
      <c r="I8" s="11"/>
      <c r="J8" s="10"/>
      <c r="L8" t="s">
        <v>394</v>
      </c>
      <c r="M8">
        <f>1000*SQRT(SUM(POWER(M5,2),POWER(M6,2)))/(SQRT(3)*M7)</f>
        <v>488.74109352397255</v>
      </c>
      <c r="N8" t="s">
        <v>398</v>
      </c>
    </row>
    <row r="9" spans="1:14" ht="21.75" customHeight="1" thickBot="1" x14ac:dyDescent="0.35">
      <c r="B9" s="57" t="s">
        <v>7</v>
      </c>
      <c r="C9" s="257">
        <v>12</v>
      </c>
      <c r="D9" s="83"/>
      <c r="E9" s="83"/>
      <c r="F9" s="122">
        <v>0</v>
      </c>
      <c r="G9" s="11"/>
      <c r="H9" s="10"/>
      <c r="I9" s="11"/>
      <c r="J9" s="10"/>
    </row>
    <row r="10" spans="1:14" ht="21" customHeight="1" thickBot="1" x14ac:dyDescent="0.35">
      <c r="B10" s="57" t="s">
        <v>205</v>
      </c>
      <c r="C10" s="258"/>
      <c r="D10" s="94">
        <v>86.79</v>
      </c>
      <c r="E10" s="94">
        <v>61.39</v>
      </c>
      <c r="F10" s="94" t="s">
        <v>401</v>
      </c>
      <c r="G10" s="10" t="s">
        <v>221</v>
      </c>
      <c r="H10" s="10"/>
      <c r="I10" s="10"/>
      <c r="J10" s="10"/>
    </row>
    <row r="11" spans="1:14" ht="21.75" customHeight="1" thickBot="1" x14ac:dyDescent="0.35">
      <c r="B11" s="73" t="s">
        <v>8</v>
      </c>
      <c r="C11" s="84">
        <v>7.6</v>
      </c>
      <c r="D11" s="83"/>
      <c r="E11" s="83"/>
      <c r="F11" s="83"/>
      <c r="G11" s="11"/>
      <c r="H11" s="10"/>
      <c r="I11" s="11"/>
      <c r="J11" s="10"/>
    </row>
    <row r="12" spans="1:14" ht="20.25" customHeight="1" thickBot="1" x14ac:dyDescent="0.35">
      <c r="B12" s="73" t="s">
        <v>10</v>
      </c>
      <c r="C12" s="85">
        <v>10.199999999999999</v>
      </c>
      <c r="D12" s="83">
        <v>52.81</v>
      </c>
      <c r="E12" s="83">
        <v>28.154</v>
      </c>
      <c r="F12" s="83">
        <v>11</v>
      </c>
      <c r="G12" s="10"/>
      <c r="H12" s="10"/>
      <c r="I12" s="10"/>
      <c r="J12" s="10"/>
    </row>
    <row r="13" spans="1:14" ht="20.25" customHeight="1" thickBot="1" x14ac:dyDescent="0.35">
      <c r="B13" s="73" t="s">
        <v>63</v>
      </c>
      <c r="C13" s="262">
        <v>12</v>
      </c>
      <c r="D13" s="94"/>
      <c r="E13" s="94"/>
      <c r="F13" s="94">
        <v>0</v>
      </c>
      <c r="G13" s="11"/>
      <c r="H13" s="11"/>
      <c r="I13" s="11"/>
      <c r="J13" s="11"/>
    </row>
    <row r="14" spans="1:14" ht="18" customHeight="1" thickBot="1" x14ac:dyDescent="0.35">
      <c r="B14" s="73" t="s">
        <v>12</v>
      </c>
      <c r="C14" s="263"/>
      <c r="D14" s="94">
        <v>49.424999999999997</v>
      </c>
      <c r="E14" s="94">
        <v>6.0910000000000002</v>
      </c>
      <c r="F14" s="94">
        <v>1</v>
      </c>
      <c r="G14" s="10"/>
      <c r="H14" s="10"/>
      <c r="I14" s="10"/>
      <c r="J14" s="10"/>
    </row>
    <row r="15" spans="1:14" ht="19.5" thickBot="1" x14ac:dyDescent="0.35">
      <c r="B15" s="139" t="s">
        <v>13</v>
      </c>
      <c r="C15" s="84">
        <v>40</v>
      </c>
      <c r="D15" s="84">
        <v>107.88200000000001</v>
      </c>
      <c r="E15" s="84">
        <v>82.882000000000005</v>
      </c>
      <c r="F15" s="84" t="s">
        <v>402</v>
      </c>
      <c r="G15" s="11"/>
      <c r="H15" s="10"/>
      <c r="I15" s="11"/>
      <c r="J15" s="10"/>
    </row>
    <row r="16" spans="1:14" ht="18.75" customHeight="1" thickBot="1" x14ac:dyDescent="0.35">
      <c r="B16" s="78" t="s">
        <v>15</v>
      </c>
      <c r="C16" s="82">
        <v>13</v>
      </c>
      <c r="D16" s="94">
        <v>150</v>
      </c>
      <c r="E16" s="94">
        <v>183</v>
      </c>
      <c r="F16" s="94">
        <v>26</v>
      </c>
      <c r="G16" s="10"/>
      <c r="H16" s="10"/>
      <c r="I16" s="10"/>
      <c r="J16" s="10"/>
    </row>
    <row r="17" spans="2:10" ht="18.75" customHeight="1" thickBot="1" x14ac:dyDescent="0.35">
      <c r="B17" s="73" t="s">
        <v>16</v>
      </c>
      <c r="C17" s="83">
        <v>6</v>
      </c>
      <c r="D17" s="83">
        <v>35.1</v>
      </c>
      <c r="E17" s="83">
        <v>33.1</v>
      </c>
      <c r="F17" s="83">
        <v>16</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sqref="A1:XFD104857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43257</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50" t="s">
        <v>389</v>
      </c>
      <c r="C5" s="82">
        <v>85</v>
      </c>
      <c r="D5" s="82"/>
      <c r="E5" s="82"/>
      <c r="F5" s="82"/>
      <c r="G5" s="10"/>
      <c r="H5" s="10"/>
      <c r="I5" s="10"/>
      <c r="J5" s="10"/>
      <c r="L5" t="s">
        <v>391</v>
      </c>
      <c r="M5">
        <v>71</v>
      </c>
      <c r="N5" t="s">
        <v>395</v>
      </c>
    </row>
    <row r="6" spans="1:14" ht="19.5" customHeight="1" thickBot="1" x14ac:dyDescent="0.35">
      <c r="B6" s="149" t="s">
        <v>388</v>
      </c>
      <c r="C6" s="148">
        <v>80</v>
      </c>
      <c r="D6" s="82"/>
      <c r="E6" s="82">
        <v>95</v>
      </c>
      <c r="F6" s="82">
        <v>5</v>
      </c>
      <c r="G6" s="10"/>
      <c r="H6" s="10"/>
      <c r="I6" s="10"/>
      <c r="J6" s="10"/>
      <c r="L6" t="s">
        <v>392</v>
      </c>
      <c r="M6">
        <v>15</v>
      </c>
      <c r="N6" t="s">
        <v>396</v>
      </c>
    </row>
    <row r="7" spans="1:14" ht="18" customHeight="1" thickBot="1" x14ac:dyDescent="0.35">
      <c r="B7" s="120" t="s">
        <v>390</v>
      </c>
      <c r="C7" s="270">
        <v>64</v>
      </c>
      <c r="D7" s="82">
        <v>1023.463</v>
      </c>
      <c r="E7" s="82">
        <v>323.46300000000002</v>
      </c>
      <c r="F7" s="82">
        <v>23</v>
      </c>
      <c r="G7" s="11"/>
      <c r="H7" s="10"/>
      <c r="I7" s="11"/>
      <c r="J7" s="10"/>
      <c r="L7" t="s">
        <v>393</v>
      </c>
      <c r="M7">
        <v>87</v>
      </c>
      <c r="N7" t="s">
        <v>397</v>
      </c>
    </row>
    <row r="8" spans="1:14" ht="19.5" customHeight="1" thickBot="1" x14ac:dyDescent="0.35">
      <c r="B8" s="73" t="s">
        <v>197</v>
      </c>
      <c r="C8" s="258"/>
      <c r="D8" s="82"/>
      <c r="E8" s="82"/>
      <c r="F8" s="82"/>
      <c r="G8" s="82"/>
      <c r="H8" s="10"/>
      <c r="I8" s="11"/>
      <c r="J8" s="10"/>
      <c r="L8" t="s">
        <v>394</v>
      </c>
      <c r="M8">
        <f>1000*SQRT(SUM(POWER(M5,2),POWER(M6,2)))/(SQRT(3)*M7)</f>
        <v>481.57124549865523</v>
      </c>
      <c r="N8" t="s">
        <v>398</v>
      </c>
    </row>
    <row r="9" spans="1:14" ht="21.75" customHeight="1" thickBot="1" x14ac:dyDescent="0.35">
      <c r="B9" s="57" t="s">
        <v>7</v>
      </c>
      <c r="C9" s="257">
        <v>12</v>
      </c>
      <c r="D9" s="83"/>
      <c r="E9" s="83"/>
      <c r="F9" s="122">
        <v>0</v>
      </c>
      <c r="G9" s="11"/>
      <c r="H9" s="10"/>
      <c r="I9" s="11"/>
      <c r="J9" s="10"/>
    </row>
    <row r="10" spans="1:14" ht="21" customHeight="1" thickBot="1" x14ac:dyDescent="0.35">
      <c r="B10" s="57" t="s">
        <v>205</v>
      </c>
      <c r="C10" s="258"/>
      <c r="D10" s="94">
        <v>80.155000000000001</v>
      </c>
      <c r="E10" s="94">
        <v>55.155000000000001</v>
      </c>
      <c r="F10" s="94">
        <v>17.64</v>
      </c>
      <c r="G10" s="10" t="s">
        <v>221</v>
      </c>
      <c r="H10" s="10"/>
      <c r="I10" s="10"/>
      <c r="J10" s="10"/>
    </row>
    <row r="11" spans="1:14" ht="21.75" customHeight="1" thickBot="1" x14ac:dyDescent="0.35">
      <c r="B11" s="57" t="s">
        <v>8</v>
      </c>
      <c r="C11" s="84">
        <v>7.6</v>
      </c>
      <c r="D11" s="83">
        <v>44</v>
      </c>
      <c r="E11" s="83">
        <v>33</v>
      </c>
      <c r="F11" s="83">
        <v>14</v>
      </c>
      <c r="G11" s="11"/>
      <c r="H11" s="10"/>
      <c r="I11" s="11"/>
      <c r="J11" s="10"/>
    </row>
    <row r="12" spans="1:14" ht="20.25" customHeight="1" thickBot="1" x14ac:dyDescent="0.35">
      <c r="B12" s="45" t="s">
        <v>10</v>
      </c>
      <c r="C12" s="85">
        <v>10.199999999999999</v>
      </c>
      <c r="D12" s="83">
        <v>65.825000000000003</v>
      </c>
      <c r="E12" s="83">
        <v>41.168999999999997</v>
      </c>
      <c r="F12" s="83">
        <v>17</v>
      </c>
      <c r="G12" s="10"/>
      <c r="H12" s="10"/>
      <c r="I12" s="10"/>
      <c r="J12" s="10"/>
    </row>
    <row r="13" spans="1:14" ht="20.25" customHeight="1" thickBot="1" x14ac:dyDescent="0.35">
      <c r="B13" s="57" t="s">
        <v>63</v>
      </c>
      <c r="C13" s="262">
        <v>18</v>
      </c>
      <c r="D13" s="94">
        <v>182.66</v>
      </c>
      <c r="E13" s="94">
        <v>0.106</v>
      </c>
      <c r="F13" s="94">
        <v>0</v>
      </c>
      <c r="G13" s="11"/>
      <c r="H13" s="11"/>
      <c r="I13" s="11"/>
      <c r="J13" s="11"/>
    </row>
    <row r="14" spans="1:14" ht="18" customHeight="1" thickBot="1" x14ac:dyDescent="0.35">
      <c r="B14" s="57" t="s">
        <v>12</v>
      </c>
      <c r="C14" s="263"/>
      <c r="D14" s="94">
        <v>43.823999999999998</v>
      </c>
      <c r="E14" s="94">
        <v>0.42899999999999999</v>
      </c>
      <c r="F14" s="94">
        <v>0.11</v>
      </c>
      <c r="G14" s="10"/>
      <c r="H14" s="10"/>
      <c r="I14" s="10"/>
      <c r="J14" s="10"/>
    </row>
    <row r="15" spans="1:14" ht="19.5" thickBot="1" x14ac:dyDescent="0.35">
      <c r="B15" s="78" t="s">
        <v>13</v>
      </c>
      <c r="C15" s="84">
        <v>40</v>
      </c>
      <c r="D15" s="84">
        <v>80.018000000000001</v>
      </c>
      <c r="E15" s="84">
        <v>51.02</v>
      </c>
      <c r="F15" s="84" t="s">
        <v>403</v>
      </c>
      <c r="G15" s="11"/>
      <c r="H15" s="10"/>
      <c r="I15" s="11"/>
      <c r="J15" s="10"/>
    </row>
    <row r="16" spans="1:14" ht="18.75" customHeight="1" thickBot="1" x14ac:dyDescent="0.35">
      <c r="B16" s="139" t="s">
        <v>15</v>
      </c>
      <c r="C16" s="82">
        <v>13</v>
      </c>
      <c r="D16" s="94">
        <v>176</v>
      </c>
      <c r="E16" s="94">
        <v>116</v>
      </c>
      <c r="F16" s="94">
        <v>24</v>
      </c>
      <c r="G16" s="10"/>
      <c r="H16" s="10"/>
      <c r="I16" s="10"/>
      <c r="J16" s="10"/>
    </row>
    <row r="17" spans="2:10" ht="18.75" customHeight="1" thickBot="1" x14ac:dyDescent="0.35">
      <c r="B17" s="73" t="s">
        <v>16</v>
      </c>
      <c r="C17" s="83">
        <v>6</v>
      </c>
      <c r="D17" s="83">
        <v>35.1</v>
      </c>
      <c r="E17" s="83">
        <v>33.1</v>
      </c>
      <c r="F17" s="83">
        <v>16</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E5" sqref="E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43258</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50" t="s">
        <v>389</v>
      </c>
      <c r="C5" s="82">
        <v>85</v>
      </c>
      <c r="D5" s="82"/>
      <c r="E5" s="82">
        <v>0</v>
      </c>
      <c r="F5" s="82">
        <v>0</v>
      </c>
      <c r="G5" s="10"/>
      <c r="H5" s="10"/>
      <c r="I5" s="10"/>
      <c r="J5" s="10"/>
      <c r="L5" t="s">
        <v>391</v>
      </c>
      <c r="M5">
        <v>75</v>
      </c>
      <c r="N5" t="s">
        <v>395</v>
      </c>
    </row>
    <row r="6" spans="1:14" ht="19.5" customHeight="1" thickBot="1" x14ac:dyDescent="0.35">
      <c r="B6" s="149" t="s">
        <v>388</v>
      </c>
      <c r="C6" s="148">
        <v>80</v>
      </c>
      <c r="D6" s="82"/>
      <c r="E6" s="82">
        <v>190.125</v>
      </c>
      <c r="F6" s="82" t="s">
        <v>404</v>
      </c>
      <c r="G6" s="10"/>
      <c r="H6" s="10"/>
      <c r="I6" s="10"/>
      <c r="J6" s="10"/>
      <c r="L6" t="s">
        <v>392</v>
      </c>
      <c r="M6">
        <v>16</v>
      </c>
      <c r="N6" t="s">
        <v>396</v>
      </c>
    </row>
    <row r="7" spans="1:14" ht="18" customHeight="1" thickBot="1" x14ac:dyDescent="0.35">
      <c r="B7" s="120" t="s">
        <v>390</v>
      </c>
      <c r="C7" s="270">
        <v>64</v>
      </c>
      <c r="D7" s="82">
        <v>1582</v>
      </c>
      <c r="E7" s="82">
        <v>882</v>
      </c>
      <c r="F7" s="82">
        <v>63</v>
      </c>
      <c r="G7" s="11"/>
      <c r="H7" s="10"/>
      <c r="I7" s="11"/>
      <c r="J7" s="10"/>
      <c r="L7" t="s">
        <v>393</v>
      </c>
      <c r="M7">
        <v>92</v>
      </c>
      <c r="N7" t="s">
        <v>397</v>
      </c>
    </row>
    <row r="8" spans="1:14" ht="19.5" customHeight="1" thickBot="1" x14ac:dyDescent="0.35">
      <c r="B8" s="73" t="s">
        <v>197</v>
      </c>
      <c r="C8" s="258"/>
      <c r="D8" s="82"/>
      <c r="E8" s="82"/>
      <c r="F8" s="82"/>
      <c r="G8" s="82"/>
      <c r="H8" s="10"/>
      <c r="I8" s="11"/>
      <c r="J8" s="10"/>
      <c r="L8" t="s">
        <v>394</v>
      </c>
      <c r="M8">
        <f>1000*SQRT(SUM(POWER(M5,2),POWER(M6,2)))/(SQRT(3)*M7)</f>
        <v>481.25708368013932</v>
      </c>
      <c r="N8" t="s">
        <v>398</v>
      </c>
    </row>
    <row r="9" spans="1:14" ht="21.75" customHeight="1" thickBot="1" x14ac:dyDescent="0.35">
      <c r="B9" s="57" t="s">
        <v>7</v>
      </c>
      <c r="C9" s="257">
        <v>12</v>
      </c>
      <c r="D9" s="83">
        <v>0</v>
      </c>
      <c r="E9" s="83">
        <v>0</v>
      </c>
      <c r="F9" s="122">
        <v>0</v>
      </c>
      <c r="G9" s="11"/>
      <c r="H9" s="10"/>
      <c r="I9" s="11"/>
      <c r="J9" s="10"/>
    </row>
    <row r="10" spans="1:14" ht="21" customHeight="1" thickBot="1" x14ac:dyDescent="0.35">
      <c r="B10" s="57" t="s">
        <v>205</v>
      </c>
      <c r="C10" s="258"/>
      <c r="D10" s="94">
        <v>74.617000000000004</v>
      </c>
      <c r="E10" s="94">
        <v>49.616999999999997</v>
      </c>
      <c r="F10" s="94" t="s">
        <v>405</v>
      </c>
      <c r="G10" s="10" t="s">
        <v>221</v>
      </c>
      <c r="H10" s="10"/>
      <c r="I10" s="10"/>
      <c r="J10" s="10"/>
    </row>
    <row r="11" spans="1:14" ht="21.75" customHeight="1" thickBot="1" x14ac:dyDescent="0.35">
      <c r="B11" s="57" t="s">
        <v>8</v>
      </c>
      <c r="C11" s="84">
        <v>7.6</v>
      </c>
      <c r="D11" s="83"/>
      <c r="E11" s="83">
        <v>46.22</v>
      </c>
      <c r="F11" s="83">
        <v>25</v>
      </c>
      <c r="G11" s="11"/>
      <c r="H11" s="10"/>
      <c r="I11" s="11"/>
      <c r="J11" s="10"/>
    </row>
    <row r="12" spans="1:14" ht="20.25" customHeight="1" thickBot="1" x14ac:dyDescent="0.35">
      <c r="B12" s="45" t="s">
        <v>10</v>
      </c>
      <c r="C12" s="85">
        <v>10.199999999999999</v>
      </c>
      <c r="D12" s="83">
        <v>76.34</v>
      </c>
      <c r="E12" s="83">
        <v>51.683999999999997</v>
      </c>
      <c r="F12" s="83">
        <v>21.53</v>
      </c>
      <c r="G12" s="10"/>
      <c r="H12" s="10"/>
      <c r="I12" s="10"/>
      <c r="J12" s="10"/>
    </row>
    <row r="13" spans="1:14" ht="20.25" customHeight="1" thickBot="1" x14ac:dyDescent="0.35">
      <c r="B13" s="57" t="s">
        <v>63</v>
      </c>
      <c r="C13" s="262">
        <v>18</v>
      </c>
      <c r="D13" s="94">
        <v>0</v>
      </c>
      <c r="E13" s="94">
        <v>0</v>
      </c>
      <c r="F13" s="94">
        <v>0</v>
      </c>
      <c r="G13" s="11"/>
      <c r="H13" s="11"/>
      <c r="I13" s="11"/>
      <c r="J13" s="11"/>
    </row>
    <row r="14" spans="1:14" ht="18" customHeight="1" thickBot="1" x14ac:dyDescent="0.35">
      <c r="B14" s="57" t="s">
        <v>12</v>
      </c>
      <c r="C14" s="263"/>
      <c r="D14" s="94">
        <v>0</v>
      </c>
      <c r="E14" s="94">
        <v>0</v>
      </c>
      <c r="F14" s="94">
        <v>0</v>
      </c>
      <c r="G14" s="10"/>
      <c r="H14" s="10"/>
      <c r="I14" s="10"/>
      <c r="J14" s="10"/>
    </row>
    <row r="15" spans="1:14" ht="19.5" thickBot="1" x14ac:dyDescent="0.35">
      <c r="B15" s="78" t="s">
        <v>13</v>
      </c>
      <c r="C15" s="84">
        <v>40</v>
      </c>
      <c r="D15" s="84">
        <v>53.581000000000003</v>
      </c>
      <c r="E15" s="84">
        <v>28.581</v>
      </c>
      <c r="F15" s="84" t="s">
        <v>407</v>
      </c>
      <c r="G15" s="11"/>
      <c r="H15" s="10"/>
      <c r="I15" s="11"/>
      <c r="J15" s="10"/>
    </row>
    <row r="16" spans="1:14" ht="18.75" customHeight="1" thickBot="1" x14ac:dyDescent="0.35">
      <c r="B16" s="139" t="s">
        <v>15</v>
      </c>
      <c r="C16" s="82">
        <v>13</v>
      </c>
      <c r="D16" s="94">
        <v>168</v>
      </c>
      <c r="E16" s="94">
        <v>108</v>
      </c>
      <c r="F16" s="94" t="s">
        <v>406</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F5" sqref="F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43257</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50" t="s">
        <v>389</v>
      </c>
      <c r="C5" s="82">
        <v>85</v>
      </c>
      <c r="D5" s="82"/>
      <c r="E5" s="82">
        <v>35</v>
      </c>
      <c r="F5" s="82">
        <v>1.5</v>
      </c>
      <c r="G5" s="10"/>
      <c r="H5" s="10"/>
      <c r="I5" s="10"/>
      <c r="J5" s="10"/>
      <c r="L5" t="s">
        <v>391</v>
      </c>
      <c r="M5">
        <v>75</v>
      </c>
      <c r="N5" t="s">
        <v>395</v>
      </c>
    </row>
    <row r="6" spans="1:14" ht="19.5" customHeight="1" thickBot="1" x14ac:dyDescent="0.35">
      <c r="B6" s="149" t="s">
        <v>388</v>
      </c>
      <c r="C6" s="148">
        <v>80</v>
      </c>
      <c r="D6" s="82">
        <v>145</v>
      </c>
      <c r="E6" s="82">
        <v>20</v>
      </c>
      <c r="F6" s="82">
        <v>1</v>
      </c>
      <c r="G6" s="10"/>
      <c r="H6" s="10"/>
      <c r="I6" s="10"/>
      <c r="J6" s="10"/>
      <c r="L6" t="s">
        <v>392</v>
      </c>
      <c r="M6">
        <v>16</v>
      </c>
      <c r="N6" t="s">
        <v>396</v>
      </c>
    </row>
    <row r="7" spans="1:14" ht="18" customHeight="1" thickBot="1" x14ac:dyDescent="0.35">
      <c r="B7" s="120" t="s">
        <v>390</v>
      </c>
      <c r="C7" s="270">
        <v>64</v>
      </c>
      <c r="D7" s="82"/>
      <c r="E7" s="82"/>
      <c r="F7" s="82"/>
      <c r="G7" s="11"/>
      <c r="H7" s="10"/>
      <c r="I7" s="11"/>
      <c r="J7" s="10"/>
      <c r="L7" t="s">
        <v>393</v>
      </c>
      <c r="M7">
        <v>92</v>
      </c>
      <c r="N7" t="s">
        <v>397</v>
      </c>
    </row>
    <row r="8" spans="1:14" ht="19.5" customHeight="1" thickBot="1" x14ac:dyDescent="0.35">
      <c r="B8" s="73" t="s">
        <v>197</v>
      </c>
      <c r="C8" s="258"/>
      <c r="D8" s="82"/>
      <c r="E8" s="82"/>
      <c r="F8" s="82"/>
      <c r="G8" s="82"/>
      <c r="H8" s="10"/>
      <c r="I8" s="11"/>
      <c r="J8" s="10"/>
      <c r="L8" t="s">
        <v>394</v>
      </c>
      <c r="M8">
        <f>1000*SQRT(SUM(POWER(M5,2),POWER(M6,2)))/(SQRT(3)*M7)</f>
        <v>481.25708368013932</v>
      </c>
      <c r="N8" t="s">
        <v>398</v>
      </c>
    </row>
    <row r="9" spans="1:14" ht="21.75" customHeight="1" thickBot="1" x14ac:dyDescent="0.35">
      <c r="B9" s="57" t="s">
        <v>7</v>
      </c>
      <c r="C9" s="257">
        <v>12</v>
      </c>
      <c r="D9" s="83">
        <v>0</v>
      </c>
      <c r="E9" s="83">
        <v>0</v>
      </c>
      <c r="F9" s="122">
        <v>0</v>
      </c>
      <c r="G9" s="11"/>
      <c r="H9" s="10"/>
      <c r="I9" s="11"/>
      <c r="J9" s="10"/>
    </row>
    <row r="10" spans="1:14" ht="21" customHeight="1" thickBot="1" x14ac:dyDescent="0.35">
      <c r="B10" s="57" t="s">
        <v>205</v>
      </c>
      <c r="C10" s="258"/>
      <c r="D10" s="94">
        <v>65.259</v>
      </c>
      <c r="E10" s="94">
        <v>40.259</v>
      </c>
      <c r="F10" s="94">
        <v>12.88</v>
      </c>
      <c r="G10" s="10" t="s">
        <v>221</v>
      </c>
      <c r="H10" s="10"/>
      <c r="I10" s="10"/>
      <c r="J10" s="10"/>
    </row>
    <row r="11" spans="1:14" ht="21.75" customHeight="1" thickBot="1" x14ac:dyDescent="0.35">
      <c r="B11" s="57" t="s">
        <v>8</v>
      </c>
      <c r="C11" s="84">
        <v>7.6</v>
      </c>
      <c r="D11" s="83"/>
      <c r="E11" s="83"/>
      <c r="F11" s="83"/>
      <c r="G11" s="11"/>
      <c r="H11" s="10"/>
      <c r="I11" s="11"/>
      <c r="J11" s="10"/>
    </row>
    <row r="12" spans="1:14" ht="20.25" customHeight="1" thickBot="1" x14ac:dyDescent="0.35">
      <c r="B12" s="45" t="s">
        <v>10</v>
      </c>
      <c r="C12" s="85">
        <v>10.199999999999999</v>
      </c>
      <c r="D12" s="83"/>
      <c r="E12" s="83"/>
      <c r="F12" s="83"/>
      <c r="G12" s="10"/>
      <c r="H12" s="10"/>
      <c r="I12" s="10"/>
      <c r="J12" s="10"/>
    </row>
    <row r="13" spans="1:14" ht="20.25" customHeight="1" thickBot="1" x14ac:dyDescent="0.35">
      <c r="B13" s="57" t="s">
        <v>63</v>
      </c>
      <c r="C13" s="262">
        <v>18</v>
      </c>
      <c r="D13" s="94"/>
      <c r="E13" s="94"/>
      <c r="F13" s="94"/>
      <c r="G13" s="11"/>
      <c r="H13" s="11"/>
      <c r="I13" s="11"/>
      <c r="J13" s="11"/>
    </row>
    <row r="14" spans="1:14" ht="18" customHeight="1" thickBot="1" x14ac:dyDescent="0.35">
      <c r="B14" s="57" t="s">
        <v>12</v>
      </c>
      <c r="C14" s="263"/>
      <c r="D14" s="94"/>
      <c r="E14" s="94"/>
      <c r="F14" s="94"/>
      <c r="G14" s="10"/>
      <c r="H14" s="10"/>
      <c r="I14" s="10"/>
      <c r="J14" s="10"/>
    </row>
    <row r="15" spans="1:14" ht="19.5" thickBot="1" x14ac:dyDescent="0.35">
      <c r="B15" s="78" t="s">
        <v>13</v>
      </c>
      <c r="C15" s="84">
        <v>40</v>
      </c>
      <c r="D15" s="84">
        <v>40.959000000000003</v>
      </c>
      <c r="E15" s="84">
        <v>15.959</v>
      </c>
      <c r="F15" s="84">
        <v>1.19</v>
      </c>
      <c r="G15" s="11"/>
      <c r="H15" s="10"/>
      <c r="I15" s="11"/>
      <c r="J15" s="10"/>
    </row>
    <row r="16" spans="1:14" ht="18.75" customHeight="1" thickBot="1" x14ac:dyDescent="0.35">
      <c r="B16" s="139" t="s">
        <v>15</v>
      </c>
      <c r="C16" s="82">
        <v>13</v>
      </c>
      <c r="D16" s="94">
        <v>160</v>
      </c>
      <c r="E16" s="94">
        <v>100</v>
      </c>
      <c r="F16" s="94">
        <v>21</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2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F10" sqref="F10"/>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43260</v>
      </c>
      <c r="E1" s="268"/>
      <c r="F1" s="268"/>
      <c r="G1" s="268"/>
    </row>
    <row r="2" spans="1:14" ht="24" thickBot="1" x14ac:dyDescent="0.4">
      <c r="D2" s="253" t="s">
        <v>320</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50" t="s">
        <v>389</v>
      </c>
      <c r="C5" s="82">
        <v>85</v>
      </c>
      <c r="D5" s="82">
        <v>1350</v>
      </c>
      <c r="E5" s="82">
        <v>100</v>
      </c>
      <c r="F5" s="82">
        <v>5</v>
      </c>
      <c r="G5" s="10"/>
      <c r="H5" s="10"/>
      <c r="I5" s="10"/>
      <c r="J5" s="10"/>
      <c r="L5" t="s">
        <v>391</v>
      </c>
      <c r="M5">
        <v>75</v>
      </c>
      <c r="N5" t="s">
        <v>395</v>
      </c>
    </row>
    <row r="6" spans="1:14" ht="19.5" customHeight="1" thickBot="1" x14ac:dyDescent="0.35">
      <c r="B6" s="149" t="s">
        <v>388</v>
      </c>
      <c r="C6" s="148">
        <v>80</v>
      </c>
      <c r="D6" s="82">
        <v>0</v>
      </c>
      <c r="E6" s="82">
        <v>0</v>
      </c>
      <c r="F6" s="82">
        <v>0</v>
      </c>
      <c r="G6" s="10"/>
      <c r="H6" s="10"/>
      <c r="I6" s="10"/>
      <c r="J6" s="10"/>
      <c r="L6" t="s">
        <v>392</v>
      </c>
      <c r="M6">
        <v>16</v>
      </c>
      <c r="N6" t="s">
        <v>396</v>
      </c>
    </row>
    <row r="7" spans="1:14" ht="18" customHeight="1" thickBot="1" x14ac:dyDescent="0.35">
      <c r="B7" s="45" t="s">
        <v>390</v>
      </c>
      <c r="C7" s="270">
        <v>64</v>
      </c>
      <c r="D7" s="82">
        <v>1161</v>
      </c>
      <c r="E7" s="82">
        <v>461</v>
      </c>
      <c r="F7" s="82">
        <v>34</v>
      </c>
      <c r="G7" s="11"/>
      <c r="H7" s="10"/>
      <c r="I7" s="11"/>
      <c r="J7" s="10"/>
      <c r="L7" t="s">
        <v>393</v>
      </c>
      <c r="M7">
        <v>92</v>
      </c>
      <c r="N7" t="s">
        <v>397</v>
      </c>
    </row>
    <row r="8" spans="1:14" ht="19.5" customHeight="1" thickBot="1" x14ac:dyDescent="0.35">
      <c r="B8" s="57" t="s">
        <v>197</v>
      </c>
      <c r="C8" s="258"/>
      <c r="D8" s="82"/>
      <c r="E8" s="82"/>
      <c r="F8" s="82"/>
      <c r="G8" s="82"/>
      <c r="H8" s="10"/>
      <c r="I8" s="11"/>
      <c r="J8" s="10"/>
      <c r="L8" t="s">
        <v>394</v>
      </c>
      <c r="M8">
        <f>1000*SQRT(SUM(POWER(M5,2),POWER(M6,2)))/(SQRT(3)*M7)</f>
        <v>481.25708368013932</v>
      </c>
      <c r="N8" t="s">
        <v>398</v>
      </c>
    </row>
    <row r="9" spans="1:14" ht="21.75" customHeight="1" thickBot="1" x14ac:dyDescent="0.35">
      <c r="B9" s="57" t="s">
        <v>7</v>
      </c>
      <c r="C9" s="257">
        <v>12</v>
      </c>
      <c r="D9" s="83">
        <v>0</v>
      </c>
      <c r="E9" s="83">
        <v>0</v>
      </c>
      <c r="F9" s="122">
        <v>0</v>
      </c>
      <c r="G9" s="11"/>
      <c r="H9" s="10"/>
      <c r="I9" s="11"/>
      <c r="J9" s="10"/>
    </row>
    <row r="10" spans="1:14" ht="21" customHeight="1" thickBot="1" x14ac:dyDescent="0.35">
      <c r="B10" s="57" t="s">
        <v>205</v>
      </c>
      <c r="C10" s="258"/>
      <c r="D10" s="94">
        <v>40.036000000000001</v>
      </c>
      <c r="E10" s="94">
        <v>15.036</v>
      </c>
      <c r="F10" s="94">
        <v>4.5199999999999996</v>
      </c>
      <c r="G10" s="10" t="s">
        <v>221</v>
      </c>
      <c r="H10" s="10"/>
      <c r="I10" s="10"/>
      <c r="J10" s="10"/>
    </row>
    <row r="11" spans="1:14" ht="21.75" customHeight="1" thickBot="1" x14ac:dyDescent="0.35">
      <c r="B11" s="57" t="s">
        <v>8</v>
      </c>
      <c r="C11" s="84">
        <v>7.6</v>
      </c>
      <c r="D11" s="83">
        <v>52</v>
      </c>
      <c r="E11" s="83">
        <v>52</v>
      </c>
      <c r="F11" s="83">
        <v>26</v>
      </c>
      <c r="G11" s="11"/>
      <c r="H11" s="10"/>
      <c r="I11" s="11"/>
      <c r="J11" s="10"/>
    </row>
    <row r="12" spans="1:14" ht="20.25" customHeight="1" thickBot="1" x14ac:dyDescent="0.35">
      <c r="B12" s="45" t="s">
        <v>10</v>
      </c>
      <c r="C12" s="85">
        <v>10.199999999999999</v>
      </c>
      <c r="D12" s="83">
        <v>64.947000000000003</v>
      </c>
      <c r="E12" s="83">
        <v>40.290999999999997</v>
      </c>
      <c r="F12" s="83">
        <v>16.78</v>
      </c>
      <c r="G12" s="10"/>
      <c r="H12" s="10"/>
      <c r="I12" s="10"/>
      <c r="J12" s="10"/>
    </row>
    <row r="13" spans="1:14" ht="20.25" customHeight="1" thickBot="1" x14ac:dyDescent="0.35">
      <c r="B13" s="57" t="s">
        <v>63</v>
      </c>
      <c r="C13" s="262">
        <v>18</v>
      </c>
      <c r="D13" s="94"/>
      <c r="E13" s="94"/>
      <c r="F13" s="94"/>
      <c r="G13" s="11"/>
      <c r="H13" s="11"/>
      <c r="I13" s="11"/>
      <c r="J13" s="11"/>
    </row>
    <row r="14" spans="1:14" ht="18" customHeight="1" thickBot="1" x14ac:dyDescent="0.35">
      <c r="B14" s="57" t="s">
        <v>12</v>
      </c>
      <c r="C14" s="263"/>
      <c r="D14" s="94">
        <v>64.405000000000001</v>
      </c>
      <c r="E14" s="94">
        <v>21.06</v>
      </c>
      <c r="F14" s="94">
        <v>5.19</v>
      </c>
      <c r="G14" s="10"/>
      <c r="H14" s="10"/>
      <c r="I14" s="10"/>
      <c r="J14" s="10"/>
    </row>
    <row r="15" spans="1:14" ht="19.5" thickBot="1" x14ac:dyDescent="0.35">
      <c r="B15" s="78" t="s">
        <v>13</v>
      </c>
      <c r="C15" s="84">
        <v>40</v>
      </c>
      <c r="D15" s="84">
        <v>84.221000000000004</v>
      </c>
      <c r="E15" s="84">
        <v>59.220999999999997</v>
      </c>
      <c r="F15" s="84">
        <v>4.5599999999999996</v>
      </c>
      <c r="G15" s="11"/>
      <c r="H15" s="10"/>
      <c r="I15" s="11"/>
      <c r="J15" s="10"/>
    </row>
    <row r="16" spans="1:14" ht="18.75" customHeight="1" thickBot="1" x14ac:dyDescent="0.35">
      <c r="B16" s="78" t="s">
        <v>15</v>
      </c>
      <c r="C16" s="82">
        <v>13</v>
      </c>
      <c r="D16" s="94">
        <v>189</v>
      </c>
      <c r="E16" s="94">
        <v>129</v>
      </c>
      <c r="F16" s="94">
        <v>27</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5" sqref="D25"/>
    </sheetView>
  </sheetViews>
  <sheetFormatPr baseColWidth="10"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sqref="A1:IV65536"/>
    </sheetView>
  </sheetViews>
  <sheetFormatPr baseColWidth="10" defaultRowHeight="15" x14ac:dyDescent="0.25"/>
  <cols>
    <col min="4" max="4" width="14" customWidth="1"/>
    <col min="5" max="5" width="13.5703125" customWidth="1"/>
    <col min="6" max="6" width="12.85546875" customWidth="1"/>
    <col min="7" max="7" width="14.42578125" customWidth="1"/>
    <col min="8" max="8" width="15.28515625" customWidth="1"/>
  </cols>
  <sheetData>
    <row r="5" spans="4:8" ht="23.25" x14ac:dyDescent="0.35">
      <c r="E5" s="250" t="s">
        <v>88</v>
      </c>
      <c r="F5" s="250"/>
      <c r="G5" s="250"/>
    </row>
    <row r="6" spans="4:8" x14ac:dyDescent="0.25">
      <c r="D6" s="15"/>
      <c r="E6" s="15"/>
      <c r="F6" s="15"/>
      <c r="G6" s="15"/>
      <c r="H6" s="15"/>
    </row>
    <row r="7" spans="4:8" ht="23.25" x14ac:dyDescent="0.35">
      <c r="E7" s="253" t="s">
        <v>61</v>
      </c>
      <c r="F7" s="253"/>
      <c r="G7" s="253"/>
    </row>
    <row r="8" spans="4:8" ht="15.75" thickBot="1" x14ac:dyDescent="0.3"/>
    <row r="9" spans="4:8" ht="78" customHeight="1" thickBot="1" x14ac:dyDescent="0.3">
      <c r="D9" s="16" t="s">
        <v>0</v>
      </c>
      <c r="E9" s="2" t="s">
        <v>1</v>
      </c>
      <c r="F9" s="2" t="s">
        <v>66</v>
      </c>
      <c r="G9" s="2" t="s">
        <v>64</v>
      </c>
      <c r="H9" s="2" t="s">
        <v>65</v>
      </c>
    </row>
    <row r="10" spans="4:8" ht="25.5" customHeight="1" thickTop="1" thickBot="1" x14ac:dyDescent="0.3">
      <c r="D10" s="3" t="s">
        <v>5</v>
      </c>
      <c r="E10" s="10">
        <v>80</v>
      </c>
      <c r="F10" s="10"/>
      <c r="G10" s="10">
        <v>427</v>
      </c>
      <c r="H10" s="10">
        <v>24</v>
      </c>
    </row>
    <row r="11" spans="4:8" ht="19.5" thickBot="1" x14ac:dyDescent="0.3">
      <c r="D11" s="4" t="s">
        <v>6</v>
      </c>
      <c r="E11" s="11">
        <v>80</v>
      </c>
      <c r="F11" s="11">
        <v>1040.819</v>
      </c>
      <c r="G11" s="17">
        <v>340.81900000000002</v>
      </c>
      <c r="H11" s="11">
        <v>20</v>
      </c>
    </row>
    <row r="12" spans="4:8" ht="24" customHeight="1" thickBot="1" x14ac:dyDescent="0.3">
      <c r="D12" s="3" t="s">
        <v>7</v>
      </c>
      <c r="E12" s="10">
        <v>12</v>
      </c>
      <c r="F12" s="10">
        <v>302</v>
      </c>
      <c r="G12" s="10">
        <v>112</v>
      </c>
      <c r="H12" s="10">
        <v>37</v>
      </c>
    </row>
    <row r="13" spans="4:8" ht="23.25" customHeight="1" thickBot="1" x14ac:dyDescent="0.3">
      <c r="D13" s="4" t="s">
        <v>8</v>
      </c>
      <c r="E13" s="11">
        <v>6.2</v>
      </c>
      <c r="F13" s="11">
        <v>152.44900000000001</v>
      </c>
      <c r="G13" s="13">
        <v>131.523</v>
      </c>
      <c r="H13" s="11">
        <v>86.26</v>
      </c>
    </row>
    <row r="14" spans="4:8" ht="21.75" customHeight="1" thickBot="1" x14ac:dyDescent="0.3">
      <c r="D14" s="3" t="s">
        <v>10</v>
      </c>
      <c r="E14" s="10">
        <v>7.6</v>
      </c>
      <c r="F14" s="10">
        <v>191.255</v>
      </c>
      <c r="G14" s="10">
        <v>174.875</v>
      </c>
      <c r="H14" s="10">
        <v>97.16</v>
      </c>
    </row>
    <row r="15" spans="4:8" ht="25.5" customHeight="1" thickBot="1" x14ac:dyDescent="0.3">
      <c r="D15" s="4" t="s">
        <v>63</v>
      </c>
      <c r="E15" s="257">
        <v>6</v>
      </c>
      <c r="F15" s="11">
        <v>301.274</v>
      </c>
      <c r="G15" s="11">
        <v>26.274000000000001</v>
      </c>
      <c r="H15" s="11">
        <v>10.634</v>
      </c>
    </row>
    <row r="16" spans="4:8" ht="25.5" customHeight="1" thickBot="1" x14ac:dyDescent="0.3">
      <c r="D16" s="3" t="s">
        <v>12</v>
      </c>
      <c r="E16" s="258"/>
      <c r="F16" s="10">
        <v>119.70399999999999</v>
      </c>
      <c r="G16" s="10">
        <v>79.703999999999994</v>
      </c>
      <c r="H16" s="10">
        <v>56.527000000000001</v>
      </c>
    </row>
    <row r="17" spans="4:8" ht="19.5" thickBot="1" x14ac:dyDescent="0.3">
      <c r="D17" s="4" t="s">
        <v>13</v>
      </c>
      <c r="E17" s="11">
        <v>40</v>
      </c>
      <c r="F17" s="11">
        <v>216.922</v>
      </c>
      <c r="G17" s="11">
        <v>141.922</v>
      </c>
      <c r="H17" s="11" t="s">
        <v>87</v>
      </c>
    </row>
    <row r="18" spans="4:8" ht="24" customHeight="1" thickBot="1" x14ac:dyDescent="0.3">
      <c r="D18" s="3" t="s">
        <v>15</v>
      </c>
      <c r="E18" s="10">
        <v>17</v>
      </c>
      <c r="F18" s="10">
        <v>355.178</v>
      </c>
      <c r="G18" s="10">
        <v>275.178</v>
      </c>
      <c r="H18" s="10">
        <v>59</v>
      </c>
    </row>
    <row r="19" spans="4:8" ht="21.75" customHeight="1" thickBot="1" x14ac:dyDescent="0.3">
      <c r="D19" s="4" t="s">
        <v>16</v>
      </c>
      <c r="E19" s="11">
        <v>3</v>
      </c>
      <c r="F19" s="11"/>
      <c r="G19" s="11">
        <v>88696</v>
      </c>
      <c r="H19" s="11">
        <v>84</v>
      </c>
    </row>
  </sheetData>
  <mergeCells count="3">
    <mergeCell ref="E5:G5"/>
    <mergeCell ref="E7:G7"/>
    <mergeCell ref="E15:E16"/>
  </mergeCells>
  <pageMargins left="0.7" right="0.7" top="0.75" bottom="0.75" header="0.3" footer="0.3"/>
</worksheet>
</file>

<file path=xl/worksheets/sheet3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B16" sqref="B1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43261</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50" t="s">
        <v>389</v>
      </c>
      <c r="C5" s="82">
        <v>85</v>
      </c>
      <c r="D5" s="82">
        <v>1320</v>
      </c>
      <c r="E5" s="82">
        <v>70</v>
      </c>
      <c r="F5" s="82">
        <v>3.5</v>
      </c>
      <c r="G5" s="10"/>
      <c r="H5" s="10"/>
      <c r="I5" s="10"/>
      <c r="J5" s="10"/>
      <c r="L5" t="s">
        <v>391</v>
      </c>
      <c r="M5">
        <v>75</v>
      </c>
      <c r="N5" t="s">
        <v>395</v>
      </c>
    </row>
    <row r="6" spans="1:14" ht="19.5" customHeight="1" thickBot="1" x14ac:dyDescent="0.35">
      <c r="B6" s="149" t="s">
        <v>388</v>
      </c>
      <c r="C6" s="148">
        <v>80</v>
      </c>
      <c r="D6" s="82">
        <v>200</v>
      </c>
      <c r="E6" s="82">
        <v>75</v>
      </c>
      <c r="F6" s="82">
        <v>4.5</v>
      </c>
      <c r="G6" s="10"/>
      <c r="H6" s="10"/>
      <c r="I6" s="10"/>
      <c r="J6" s="10"/>
      <c r="L6" t="s">
        <v>392</v>
      </c>
      <c r="M6">
        <v>16</v>
      </c>
      <c r="N6" t="s">
        <v>396</v>
      </c>
    </row>
    <row r="7" spans="1:14" ht="18" customHeight="1" thickBot="1" x14ac:dyDescent="0.35">
      <c r="B7" s="45" t="s">
        <v>390</v>
      </c>
      <c r="C7" s="270">
        <v>64</v>
      </c>
      <c r="D7" s="82">
        <v>1102</v>
      </c>
      <c r="E7" s="82">
        <v>402</v>
      </c>
      <c r="F7" s="82">
        <v>28</v>
      </c>
      <c r="G7" s="11"/>
      <c r="H7" s="10"/>
      <c r="I7" s="11"/>
      <c r="J7" s="10"/>
      <c r="L7" t="s">
        <v>393</v>
      </c>
      <c r="M7">
        <v>92</v>
      </c>
      <c r="N7" t="s">
        <v>397</v>
      </c>
    </row>
    <row r="8" spans="1:14" ht="19.5" customHeight="1" thickBot="1" x14ac:dyDescent="0.35">
      <c r="B8" s="57" t="s">
        <v>197</v>
      </c>
      <c r="C8" s="258"/>
      <c r="D8" s="82"/>
      <c r="E8" s="82"/>
      <c r="F8" s="82"/>
      <c r="G8" s="82"/>
      <c r="H8" s="10"/>
      <c r="I8" s="11"/>
      <c r="J8" s="10"/>
      <c r="L8" t="s">
        <v>394</v>
      </c>
      <c r="M8">
        <f>1000*SQRT(SUM(POWER(M5,2),POWER(M6,2)))/(SQRT(3)*M7)</f>
        <v>481.25708368013932</v>
      </c>
      <c r="N8" t="s">
        <v>398</v>
      </c>
    </row>
    <row r="9" spans="1:14" ht="21.75" customHeight="1" thickBot="1" x14ac:dyDescent="0.35">
      <c r="B9" s="57" t="s">
        <v>7</v>
      </c>
      <c r="C9" s="257">
        <v>12</v>
      </c>
      <c r="D9" s="83">
        <v>0</v>
      </c>
      <c r="E9" s="83">
        <v>0</v>
      </c>
      <c r="F9" s="122">
        <v>0</v>
      </c>
      <c r="G9" s="11"/>
      <c r="H9" s="10"/>
      <c r="I9" s="11"/>
      <c r="J9" s="10"/>
    </row>
    <row r="10" spans="1:14" ht="21" customHeight="1" thickBot="1" x14ac:dyDescent="0.35">
      <c r="B10" s="57" t="s">
        <v>205</v>
      </c>
      <c r="C10" s="258"/>
      <c r="D10" s="94">
        <v>76.296999999999997</v>
      </c>
      <c r="E10" s="94">
        <v>51.296999999999997</v>
      </c>
      <c r="F10" s="94">
        <v>16</v>
      </c>
      <c r="G10" s="10" t="s">
        <v>221</v>
      </c>
      <c r="H10" s="10"/>
      <c r="I10" s="10"/>
      <c r="J10" s="10"/>
    </row>
    <row r="11" spans="1:14" ht="21.75" customHeight="1" thickBot="1" x14ac:dyDescent="0.35">
      <c r="B11" s="57" t="s">
        <v>8</v>
      </c>
      <c r="C11" s="84">
        <v>7.6</v>
      </c>
      <c r="D11" s="83">
        <v>48</v>
      </c>
      <c r="E11" s="83">
        <v>48</v>
      </c>
      <c r="F11" s="83">
        <v>22</v>
      </c>
      <c r="G11" s="11"/>
      <c r="H11" s="10"/>
      <c r="I11" s="11"/>
      <c r="J11" s="10"/>
    </row>
    <row r="12" spans="1:14" ht="20.25" customHeight="1" thickBot="1" x14ac:dyDescent="0.35">
      <c r="B12" s="45" t="s">
        <v>10</v>
      </c>
      <c r="C12" s="85">
        <v>10.199999999999999</v>
      </c>
      <c r="D12" s="83">
        <v>61.32</v>
      </c>
      <c r="E12" s="83">
        <v>36.664000000000001</v>
      </c>
      <c r="F12" s="83">
        <v>15.27</v>
      </c>
      <c r="G12" s="10"/>
      <c r="H12" s="10"/>
      <c r="I12" s="10"/>
      <c r="J12" s="10"/>
    </row>
    <row r="13" spans="1:14" ht="20.25" customHeight="1" thickBot="1" x14ac:dyDescent="0.35">
      <c r="B13" s="57" t="s">
        <v>63</v>
      </c>
      <c r="C13" s="262">
        <v>18</v>
      </c>
      <c r="D13" s="94"/>
      <c r="E13" s="94"/>
      <c r="F13" s="94"/>
      <c r="G13" s="11"/>
      <c r="H13" s="11"/>
      <c r="I13" s="11"/>
      <c r="J13" s="11"/>
    </row>
    <row r="14" spans="1:14" ht="18" customHeight="1" thickBot="1" x14ac:dyDescent="0.35">
      <c r="B14" s="57" t="s">
        <v>12</v>
      </c>
      <c r="C14" s="263"/>
      <c r="D14" s="94">
        <v>70.352999999999994</v>
      </c>
      <c r="E14" s="94">
        <v>26.957999999999998</v>
      </c>
      <c r="F14" s="94">
        <v>10</v>
      </c>
      <c r="G14" s="10"/>
      <c r="H14" s="10"/>
      <c r="I14" s="10"/>
      <c r="J14" s="10"/>
    </row>
    <row r="15" spans="1:14" ht="19.5" thickBot="1" x14ac:dyDescent="0.35">
      <c r="B15" s="78" t="s">
        <v>13</v>
      </c>
      <c r="C15" s="84">
        <v>40</v>
      </c>
      <c r="D15" s="84">
        <v>76.811000000000007</v>
      </c>
      <c r="E15" s="84">
        <v>51.811</v>
      </c>
      <c r="F15" s="84">
        <v>4.1900000000000004</v>
      </c>
      <c r="G15" s="11"/>
      <c r="H15" s="10"/>
      <c r="I15" s="11"/>
      <c r="J15" s="10"/>
    </row>
    <row r="16" spans="1:14" ht="18.75" customHeight="1" thickBot="1" x14ac:dyDescent="0.35">
      <c r="B16" s="78" t="s">
        <v>15</v>
      </c>
      <c r="C16" s="82">
        <v>13</v>
      </c>
      <c r="D16" s="94">
        <v>182</v>
      </c>
      <c r="E16" s="94">
        <v>122</v>
      </c>
      <c r="F16" s="94">
        <v>25</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H14" sqref="H14"/>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43262</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50" t="s">
        <v>389</v>
      </c>
      <c r="C5" s="82">
        <v>85</v>
      </c>
      <c r="D5" s="82">
        <v>1320</v>
      </c>
      <c r="E5" s="82">
        <v>70</v>
      </c>
      <c r="F5" s="82">
        <v>3.5</v>
      </c>
      <c r="G5" s="10"/>
      <c r="H5" s="10"/>
      <c r="I5" s="10"/>
      <c r="J5" s="10"/>
      <c r="L5" t="s">
        <v>391</v>
      </c>
      <c r="M5">
        <v>0.04</v>
      </c>
      <c r="N5" t="s">
        <v>395</v>
      </c>
    </row>
    <row r="6" spans="1:14" ht="19.5" customHeight="1" thickBot="1" x14ac:dyDescent="0.35">
      <c r="B6" s="149" t="s">
        <v>388</v>
      </c>
      <c r="C6" s="148">
        <v>80</v>
      </c>
      <c r="D6" s="82">
        <v>200</v>
      </c>
      <c r="E6" s="82">
        <v>75</v>
      </c>
      <c r="F6" s="82">
        <v>3.5</v>
      </c>
      <c r="G6" s="10"/>
      <c r="H6" s="10"/>
      <c r="I6" s="10"/>
      <c r="J6" s="10"/>
      <c r="L6" t="s">
        <v>392</v>
      </c>
      <c r="M6">
        <v>0.23</v>
      </c>
      <c r="N6" t="s">
        <v>396</v>
      </c>
    </row>
    <row r="7" spans="1:14" ht="18" customHeight="1" thickBot="1" x14ac:dyDescent="0.35">
      <c r="B7" s="120" t="s">
        <v>390</v>
      </c>
      <c r="C7" s="270">
        <v>64</v>
      </c>
      <c r="D7" s="82">
        <v>1102</v>
      </c>
      <c r="E7" s="82">
        <v>402</v>
      </c>
      <c r="F7" s="82">
        <v>28</v>
      </c>
      <c r="G7" s="11"/>
      <c r="H7" s="10"/>
      <c r="I7" s="11"/>
      <c r="J7" s="10"/>
      <c r="L7" t="s">
        <v>393</v>
      </c>
      <c r="M7">
        <v>0.9</v>
      </c>
      <c r="N7" t="s">
        <v>397</v>
      </c>
    </row>
    <row r="8" spans="1:14" ht="19.5" customHeight="1" thickBot="1" x14ac:dyDescent="0.35">
      <c r="B8" s="73" t="s">
        <v>197</v>
      </c>
      <c r="C8" s="258"/>
      <c r="D8" s="82"/>
      <c r="E8" s="82"/>
      <c r="F8" s="82"/>
      <c r="G8" s="82"/>
      <c r="H8" s="10"/>
      <c r="I8" s="11"/>
      <c r="J8" s="10"/>
      <c r="L8" t="s">
        <v>394</v>
      </c>
      <c r="M8">
        <f>1000*SQRT(SUM(POWER(M5,2),POWER(M6,2)))/(SQRT(3)*M7)</f>
        <v>149.75975273448691</v>
      </c>
      <c r="N8" t="s">
        <v>398</v>
      </c>
    </row>
    <row r="9" spans="1:14" ht="21.75" customHeight="1" thickBot="1" x14ac:dyDescent="0.35">
      <c r="B9" s="57" t="s">
        <v>7</v>
      </c>
      <c r="C9" s="257">
        <v>12</v>
      </c>
      <c r="D9" s="83">
        <v>0</v>
      </c>
      <c r="E9" s="83">
        <v>0</v>
      </c>
      <c r="F9" s="122">
        <v>0</v>
      </c>
      <c r="G9" s="11"/>
      <c r="H9" s="10"/>
      <c r="I9" s="11"/>
      <c r="J9" s="10"/>
    </row>
    <row r="10" spans="1:14" ht="21" customHeight="1" thickBot="1" x14ac:dyDescent="0.35">
      <c r="B10" s="57" t="s">
        <v>205</v>
      </c>
      <c r="C10" s="258"/>
      <c r="D10" s="94">
        <v>76.296999999999997</v>
      </c>
      <c r="E10" s="94">
        <v>51.296999999999997</v>
      </c>
      <c r="F10" s="94">
        <v>16</v>
      </c>
      <c r="G10" s="10" t="s">
        <v>221</v>
      </c>
      <c r="H10" s="10"/>
      <c r="I10" s="10"/>
      <c r="J10" s="10"/>
    </row>
    <row r="11" spans="1:14" ht="21.75" customHeight="1" thickBot="1" x14ac:dyDescent="0.35">
      <c r="B11" s="57" t="s">
        <v>8</v>
      </c>
      <c r="C11" s="84">
        <v>7.6</v>
      </c>
      <c r="D11" s="83">
        <v>43</v>
      </c>
      <c r="E11" s="83">
        <v>43</v>
      </c>
      <c r="F11" s="83">
        <v>19</v>
      </c>
      <c r="G11" s="11"/>
      <c r="H11" s="10"/>
      <c r="I11" s="11"/>
      <c r="J11" s="10"/>
      <c r="L11">
        <v>92.58</v>
      </c>
      <c r="M11">
        <v>80.23</v>
      </c>
      <c r="N11">
        <f>L11-M11</f>
        <v>12.349999999999994</v>
      </c>
    </row>
    <row r="12" spans="1:14" ht="20.25" customHeight="1" thickBot="1" x14ac:dyDescent="0.35">
      <c r="B12" s="45" t="s">
        <v>10</v>
      </c>
      <c r="C12" s="85">
        <v>10.199999999999999</v>
      </c>
      <c r="D12" s="83">
        <v>53.643000000000001</v>
      </c>
      <c r="E12" s="83">
        <v>31.986999999999998</v>
      </c>
      <c r="F12" s="83">
        <v>13</v>
      </c>
      <c r="G12" s="10"/>
      <c r="H12" s="10"/>
      <c r="I12" s="10"/>
      <c r="J12" s="10"/>
    </row>
    <row r="13" spans="1:14" ht="20.25" customHeight="1" thickBot="1" x14ac:dyDescent="0.35">
      <c r="B13" s="57" t="s">
        <v>63</v>
      </c>
      <c r="C13" s="262">
        <v>18</v>
      </c>
      <c r="D13" s="94"/>
      <c r="E13" s="94"/>
      <c r="F13" s="94"/>
      <c r="G13" s="11"/>
      <c r="H13" s="11"/>
      <c r="I13" s="11"/>
      <c r="J13" s="11"/>
    </row>
    <row r="14" spans="1:14" ht="18" customHeight="1" thickBot="1" x14ac:dyDescent="0.35">
      <c r="B14" s="57" t="s">
        <v>12</v>
      </c>
      <c r="C14" s="263"/>
      <c r="D14" s="94">
        <v>70.352999999999994</v>
      </c>
      <c r="E14" s="94">
        <v>26.957999999999998</v>
      </c>
      <c r="F14" s="94">
        <v>10</v>
      </c>
      <c r="G14" s="10"/>
      <c r="H14" s="10"/>
      <c r="I14" s="10"/>
      <c r="J14" s="10"/>
    </row>
    <row r="15" spans="1:14" ht="19.5" thickBot="1" x14ac:dyDescent="0.35">
      <c r="B15" s="78" t="s">
        <v>13</v>
      </c>
      <c r="C15" s="84">
        <v>40</v>
      </c>
      <c r="D15" s="84">
        <v>69.753</v>
      </c>
      <c r="E15" s="84">
        <v>44.759</v>
      </c>
      <c r="F15" s="84">
        <v>3.43</v>
      </c>
      <c r="G15" s="11"/>
      <c r="H15" s="10"/>
      <c r="I15" s="11"/>
      <c r="J15" s="10"/>
    </row>
    <row r="16" spans="1:14" ht="18.75" customHeight="1" thickBot="1" x14ac:dyDescent="0.35">
      <c r="B16" s="78" t="s">
        <v>15</v>
      </c>
      <c r="C16" s="82">
        <v>13</v>
      </c>
      <c r="D16" s="94">
        <v>175</v>
      </c>
      <c r="E16" s="94">
        <v>115</v>
      </c>
      <c r="F16" s="94">
        <v>24</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H9" sqref="H9"/>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43263</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50" t="s">
        <v>389</v>
      </c>
      <c r="C5" s="82">
        <v>85</v>
      </c>
      <c r="D5" s="82">
        <v>1320</v>
      </c>
      <c r="E5" s="82">
        <v>70</v>
      </c>
      <c r="F5" s="82">
        <v>0</v>
      </c>
      <c r="G5" s="10"/>
      <c r="H5" s="10"/>
      <c r="I5" s="10"/>
      <c r="J5" s="10"/>
      <c r="L5" t="s">
        <v>391</v>
      </c>
      <c r="M5">
        <v>0.04</v>
      </c>
      <c r="N5" t="s">
        <v>395</v>
      </c>
    </row>
    <row r="6" spans="1:14" ht="19.5" customHeight="1" thickBot="1" x14ac:dyDescent="0.35">
      <c r="B6" s="149" t="s">
        <v>388</v>
      </c>
      <c r="C6" s="148">
        <v>80</v>
      </c>
      <c r="D6" s="82">
        <v>200</v>
      </c>
      <c r="E6" s="82">
        <v>75</v>
      </c>
      <c r="F6" s="82">
        <v>3.5</v>
      </c>
      <c r="G6" s="10"/>
      <c r="H6" s="10"/>
      <c r="I6" s="10"/>
      <c r="J6" s="10"/>
      <c r="L6" t="s">
        <v>392</v>
      </c>
      <c r="M6">
        <v>0.23</v>
      </c>
      <c r="N6" t="s">
        <v>396</v>
      </c>
    </row>
    <row r="7" spans="1:14" ht="18" customHeight="1" thickBot="1" x14ac:dyDescent="0.35">
      <c r="B7" s="120" t="s">
        <v>390</v>
      </c>
      <c r="C7" s="270">
        <v>64</v>
      </c>
      <c r="D7" s="82">
        <v>1693.33</v>
      </c>
      <c r="E7" s="82">
        <v>993.33</v>
      </c>
      <c r="F7" s="82">
        <v>70</v>
      </c>
      <c r="G7" s="11"/>
      <c r="H7" s="10"/>
      <c r="I7" s="11"/>
      <c r="J7" s="10"/>
      <c r="L7" t="s">
        <v>393</v>
      </c>
      <c r="M7">
        <v>0.9</v>
      </c>
      <c r="N7" t="s">
        <v>397</v>
      </c>
    </row>
    <row r="8" spans="1:14" ht="19.5" customHeight="1" thickBot="1" x14ac:dyDescent="0.35">
      <c r="B8" s="73" t="s">
        <v>197</v>
      </c>
      <c r="C8" s="258"/>
      <c r="D8" s="82"/>
      <c r="E8" s="82"/>
      <c r="F8" s="82"/>
      <c r="G8" s="82"/>
      <c r="H8" s="10"/>
      <c r="I8" s="11"/>
      <c r="J8" s="10"/>
      <c r="L8" t="s">
        <v>394</v>
      </c>
      <c r="M8">
        <f>1000*SQRT(SUM(POWER(M5,2),POWER(M6,2)))/(SQRT(3)*M7)</f>
        <v>149.75975273448691</v>
      </c>
      <c r="N8" t="s">
        <v>398</v>
      </c>
    </row>
    <row r="9" spans="1:14" ht="21.75" customHeight="1" thickBot="1" x14ac:dyDescent="0.35">
      <c r="B9" s="57" t="s">
        <v>7</v>
      </c>
      <c r="C9" s="257">
        <v>12</v>
      </c>
      <c r="D9" s="83">
        <v>0</v>
      </c>
      <c r="E9" s="83">
        <v>0</v>
      </c>
      <c r="F9" s="122">
        <v>0</v>
      </c>
      <c r="G9" s="11"/>
      <c r="H9" s="10"/>
      <c r="I9" s="11"/>
      <c r="J9" s="10"/>
    </row>
    <row r="10" spans="1:14" ht="21" customHeight="1" thickBot="1" x14ac:dyDescent="0.35">
      <c r="B10" s="57" t="s">
        <v>205</v>
      </c>
      <c r="C10" s="258"/>
      <c r="D10" s="94">
        <v>71.451999999999998</v>
      </c>
      <c r="E10" s="94">
        <v>46.451999999999998</v>
      </c>
      <c r="F10" s="94">
        <v>14</v>
      </c>
      <c r="G10" s="10" t="s">
        <v>221</v>
      </c>
      <c r="H10" s="10"/>
      <c r="I10" s="10"/>
      <c r="J10" s="10"/>
    </row>
    <row r="11" spans="1:14" ht="21.75" customHeight="1" thickBot="1" x14ac:dyDescent="0.35">
      <c r="B11" s="57" t="s">
        <v>8</v>
      </c>
      <c r="C11" s="84">
        <v>7.6</v>
      </c>
      <c r="D11" s="83">
        <v>34.494999999999997</v>
      </c>
      <c r="E11" s="83">
        <v>43</v>
      </c>
      <c r="F11" s="83">
        <v>15</v>
      </c>
      <c r="G11" s="11"/>
      <c r="H11" s="10"/>
      <c r="I11" s="11"/>
      <c r="J11" s="10"/>
      <c r="L11">
        <v>92.58</v>
      </c>
      <c r="M11">
        <v>80.23</v>
      </c>
      <c r="N11">
        <f>L11-M11</f>
        <v>12.349999999999994</v>
      </c>
    </row>
    <row r="12" spans="1:14" ht="20.25" customHeight="1" thickBot="1" x14ac:dyDescent="0.35">
      <c r="B12" s="45" t="s">
        <v>10</v>
      </c>
      <c r="C12" s="85">
        <v>10.199999999999999</v>
      </c>
      <c r="D12" s="83">
        <v>52.134999999999998</v>
      </c>
      <c r="E12" s="83">
        <v>27.579000000000001</v>
      </c>
      <c r="F12" s="83">
        <v>11</v>
      </c>
      <c r="G12" s="10"/>
      <c r="H12" s="10"/>
      <c r="I12" s="10"/>
      <c r="J12" s="10"/>
    </row>
    <row r="13" spans="1:14" ht="20.25" customHeight="1" thickBot="1" x14ac:dyDescent="0.35">
      <c r="B13" s="57" t="s">
        <v>63</v>
      </c>
      <c r="C13" s="262">
        <v>18</v>
      </c>
      <c r="D13" s="94"/>
      <c r="E13" s="94"/>
      <c r="F13" s="94"/>
      <c r="G13" s="11"/>
      <c r="H13" s="11"/>
      <c r="I13" s="11"/>
      <c r="J13" s="11"/>
    </row>
    <row r="14" spans="1:14" ht="18" customHeight="1" thickBot="1" x14ac:dyDescent="0.35">
      <c r="B14" s="57" t="s">
        <v>12</v>
      </c>
      <c r="C14" s="263"/>
      <c r="D14" s="94">
        <v>59.381999999999998</v>
      </c>
      <c r="E14" s="94">
        <v>9.8699999999999992</v>
      </c>
      <c r="F14" s="94">
        <v>2</v>
      </c>
      <c r="G14" s="10"/>
      <c r="H14" s="10"/>
      <c r="I14" s="10"/>
      <c r="J14" s="10"/>
    </row>
    <row r="15" spans="1:14" ht="19.5" thickBot="1" x14ac:dyDescent="0.35">
      <c r="B15" s="78" t="s">
        <v>13</v>
      </c>
      <c r="C15" s="84">
        <v>40</v>
      </c>
      <c r="D15" s="84">
        <v>74.563999999999993</v>
      </c>
      <c r="E15" s="84">
        <v>49.564</v>
      </c>
      <c r="F15" s="84">
        <v>4</v>
      </c>
      <c r="G15" s="11"/>
      <c r="H15" s="10"/>
      <c r="I15" s="11"/>
      <c r="J15" s="10"/>
    </row>
    <row r="16" spans="1:14" ht="18.75" customHeight="1" thickBot="1" x14ac:dyDescent="0.35">
      <c r="B16" s="78" t="s">
        <v>15</v>
      </c>
      <c r="C16" s="82">
        <v>13</v>
      </c>
      <c r="D16" s="94">
        <v>167</v>
      </c>
      <c r="E16" s="94">
        <v>107</v>
      </c>
      <c r="F16" s="94">
        <v>22</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I15" sqref="I1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2" t="s">
        <v>175</v>
      </c>
      <c r="J3" s="142" t="s">
        <v>179</v>
      </c>
    </row>
    <row r="4" spans="1:14" ht="21.75" customHeight="1" thickTop="1" x14ac:dyDescent="0.3">
      <c r="B4" s="28"/>
      <c r="C4" s="29"/>
      <c r="D4" s="29"/>
      <c r="E4" s="67"/>
      <c r="F4" s="68"/>
      <c r="G4" s="137" t="s">
        <v>177</v>
      </c>
      <c r="H4" s="137" t="s">
        <v>178</v>
      </c>
      <c r="I4" s="137"/>
      <c r="J4" s="34"/>
    </row>
    <row r="5" spans="1:14" ht="19.5" customHeight="1" thickBot="1" x14ac:dyDescent="0.35">
      <c r="B5" s="150" t="s">
        <v>389</v>
      </c>
      <c r="C5" s="82">
        <v>85</v>
      </c>
      <c r="D5" s="82">
        <v>1420</v>
      </c>
      <c r="E5" s="82">
        <v>170</v>
      </c>
      <c r="F5" s="82">
        <v>19</v>
      </c>
      <c r="G5" s="10"/>
      <c r="H5" s="10"/>
      <c r="I5" s="10"/>
      <c r="J5" s="10"/>
      <c r="L5" t="s">
        <v>391</v>
      </c>
      <c r="M5">
        <v>0.04</v>
      </c>
      <c r="N5" t="s">
        <v>395</v>
      </c>
    </row>
    <row r="6" spans="1:14" ht="19.5" customHeight="1" thickBot="1" x14ac:dyDescent="0.35">
      <c r="B6" s="149" t="s">
        <v>388</v>
      </c>
      <c r="C6" s="148">
        <v>80</v>
      </c>
      <c r="D6" s="82">
        <v>170</v>
      </c>
      <c r="E6" s="82">
        <v>45</v>
      </c>
      <c r="F6" s="82">
        <v>2</v>
      </c>
      <c r="G6" s="10"/>
      <c r="H6" s="10"/>
      <c r="I6" s="10"/>
      <c r="J6" s="10"/>
      <c r="L6" t="s">
        <v>392</v>
      </c>
      <c r="M6">
        <v>0.23</v>
      </c>
      <c r="N6" t="s">
        <v>396</v>
      </c>
    </row>
    <row r="7" spans="1:14" ht="18" customHeight="1" thickBot="1" x14ac:dyDescent="0.35">
      <c r="B7" s="120" t="s">
        <v>390</v>
      </c>
      <c r="C7" s="270">
        <v>64</v>
      </c>
      <c r="D7" s="82">
        <v>1479.3140000000001</v>
      </c>
      <c r="E7" s="82">
        <v>579.31399999999996</v>
      </c>
      <c r="F7" s="82">
        <v>55</v>
      </c>
      <c r="G7" s="11"/>
      <c r="H7" s="10"/>
      <c r="I7" s="11"/>
      <c r="J7" s="10"/>
      <c r="L7" t="s">
        <v>393</v>
      </c>
      <c r="M7">
        <v>0.9</v>
      </c>
      <c r="N7" t="s">
        <v>397</v>
      </c>
    </row>
    <row r="8" spans="1:14" ht="19.5" customHeight="1" thickBot="1" x14ac:dyDescent="0.35">
      <c r="B8" s="73" t="s">
        <v>197</v>
      </c>
      <c r="C8" s="258"/>
      <c r="D8" s="82"/>
      <c r="E8" s="82"/>
      <c r="F8" s="82"/>
      <c r="G8" s="82"/>
      <c r="H8" s="10"/>
      <c r="I8" s="11"/>
      <c r="J8" s="10"/>
      <c r="L8" t="s">
        <v>394</v>
      </c>
      <c r="M8">
        <f>1000*SQRT(SUM(POWER(M5,2),POWER(M6,2)))/(SQRT(3)*M7)</f>
        <v>149.75975273448691</v>
      </c>
      <c r="N8" t="s">
        <v>398</v>
      </c>
    </row>
    <row r="9" spans="1:14" ht="21.75" customHeight="1" thickBot="1" x14ac:dyDescent="0.35">
      <c r="B9" s="57" t="s">
        <v>7</v>
      </c>
      <c r="C9" s="257">
        <v>12</v>
      </c>
      <c r="D9" s="83">
        <v>0</v>
      </c>
      <c r="E9" s="83">
        <v>0</v>
      </c>
      <c r="F9" s="122">
        <v>0</v>
      </c>
      <c r="G9" s="11"/>
      <c r="H9" s="10"/>
      <c r="I9" s="11"/>
      <c r="J9" s="10"/>
    </row>
    <row r="10" spans="1:14" ht="21" customHeight="1" thickBot="1" x14ac:dyDescent="0.35">
      <c r="B10" s="57" t="s">
        <v>205</v>
      </c>
      <c r="C10" s="258"/>
      <c r="D10" s="94">
        <v>53.941000000000003</v>
      </c>
      <c r="E10" s="94">
        <v>28.940999999999999</v>
      </c>
      <c r="F10" s="94">
        <v>9</v>
      </c>
      <c r="G10" s="10" t="s">
        <v>221</v>
      </c>
      <c r="H10" s="10"/>
      <c r="I10" s="10"/>
      <c r="J10" s="10"/>
    </row>
    <row r="11" spans="1:14" ht="21.75" customHeight="1" thickBot="1" x14ac:dyDescent="0.35">
      <c r="B11" s="57" t="s">
        <v>8</v>
      </c>
      <c r="C11" s="84">
        <v>7.6</v>
      </c>
      <c r="D11" s="83">
        <v>34.494999999999997</v>
      </c>
      <c r="E11" s="83">
        <v>27.52</v>
      </c>
      <c r="F11" s="83">
        <v>11</v>
      </c>
      <c r="G11" s="11"/>
      <c r="H11" s="10"/>
      <c r="I11" s="11"/>
      <c r="J11" s="10"/>
      <c r="L11">
        <v>92.58</v>
      </c>
      <c r="M11">
        <v>80.23</v>
      </c>
      <c r="N11">
        <f>L11-M11</f>
        <v>12.349999999999994</v>
      </c>
    </row>
    <row r="12" spans="1:14" ht="20.25" customHeight="1" thickBot="1" x14ac:dyDescent="0.35">
      <c r="B12" s="45" t="s">
        <v>10</v>
      </c>
      <c r="C12" s="85">
        <v>10.199999999999999</v>
      </c>
      <c r="D12" s="83">
        <v>47.53</v>
      </c>
      <c r="E12" s="83">
        <v>22.974</v>
      </c>
      <c r="F12" s="83">
        <v>9</v>
      </c>
      <c r="G12" s="10"/>
      <c r="H12" s="10"/>
      <c r="I12" s="10"/>
      <c r="J12" s="10"/>
    </row>
    <row r="13" spans="1:14" ht="20.25" customHeight="1" thickBot="1" x14ac:dyDescent="0.35">
      <c r="B13" s="57" t="s">
        <v>63</v>
      </c>
      <c r="C13" s="262">
        <v>18</v>
      </c>
      <c r="D13" s="94"/>
      <c r="E13" s="94"/>
      <c r="F13" s="94"/>
      <c r="G13" s="11"/>
      <c r="H13" s="11"/>
      <c r="I13" s="11"/>
      <c r="J13" s="11"/>
    </row>
    <row r="14" spans="1:14" ht="18" customHeight="1" thickBot="1" x14ac:dyDescent="0.35">
      <c r="B14" s="57" t="s">
        <v>12</v>
      </c>
      <c r="C14" s="263"/>
      <c r="D14" s="94">
        <v>59.381999999999998</v>
      </c>
      <c r="E14" s="94">
        <v>9.8699999999999992</v>
      </c>
      <c r="F14" s="94">
        <v>2</v>
      </c>
      <c r="G14" s="10"/>
      <c r="H14" s="10"/>
      <c r="I14" s="10"/>
      <c r="J14" s="10"/>
    </row>
    <row r="15" spans="1:14" ht="19.5" thickBot="1" x14ac:dyDescent="0.35">
      <c r="B15" s="78" t="s">
        <v>13</v>
      </c>
      <c r="C15" s="84">
        <v>40</v>
      </c>
      <c r="D15" s="84">
        <v>61.2</v>
      </c>
      <c r="E15" s="84">
        <v>36.200000000000003</v>
      </c>
      <c r="F15" s="84">
        <v>3</v>
      </c>
      <c r="G15" s="11"/>
      <c r="H15" s="10"/>
      <c r="I15" s="11"/>
      <c r="J15" s="10"/>
    </row>
    <row r="16" spans="1:14" ht="18.75" customHeight="1" thickBot="1" x14ac:dyDescent="0.35">
      <c r="B16" s="78" t="s">
        <v>15</v>
      </c>
      <c r="C16" s="82">
        <v>13</v>
      </c>
      <c r="D16" s="94">
        <v>160</v>
      </c>
      <c r="E16" s="94">
        <v>100</v>
      </c>
      <c r="F16" s="94">
        <v>20</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F9" sqref="F9"/>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43265</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50" t="s">
        <v>389</v>
      </c>
      <c r="C5" s="82">
        <v>85</v>
      </c>
      <c r="D5" s="82">
        <v>1292</v>
      </c>
      <c r="E5" s="82">
        <v>42</v>
      </c>
      <c r="F5" s="82" t="s">
        <v>408</v>
      </c>
      <c r="G5" s="10"/>
      <c r="H5" s="10"/>
      <c r="I5" s="10"/>
      <c r="J5" s="10"/>
      <c r="L5" t="s">
        <v>391</v>
      </c>
      <c r="M5">
        <v>0.04</v>
      </c>
      <c r="N5" t="s">
        <v>395</v>
      </c>
    </row>
    <row r="6" spans="1:14" ht="19.5" customHeight="1" thickBot="1" x14ac:dyDescent="0.35">
      <c r="B6" s="149" t="s">
        <v>388</v>
      </c>
      <c r="C6" s="148">
        <v>80</v>
      </c>
      <c r="D6" s="82">
        <v>175</v>
      </c>
      <c r="E6" s="82">
        <v>45</v>
      </c>
      <c r="F6" s="82" t="s">
        <v>409</v>
      </c>
      <c r="G6" s="10"/>
      <c r="H6" s="10"/>
      <c r="I6" s="10"/>
      <c r="J6" s="10"/>
      <c r="L6" t="s">
        <v>392</v>
      </c>
      <c r="M6">
        <v>0.23</v>
      </c>
      <c r="N6" t="s">
        <v>396</v>
      </c>
    </row>
    <row r="7" spans="1:14" ht="18" customHeight="1" thickBot="1" x14ac:dyDescent="0.35">
      <c r="B7" s="120" t="s">
        <v>390</v>
      </c>
      <c r="C7" s="270">
        <v>64</v>
      </c>
      <c r="D7" s="82"/>
      <c r="E7" s="82"/>
      <c r="F7" s="82"/>
      <c r="G7" s="11"/>
      <c r="H7" s="10"/>
      <c r="I7" s="11"/>
      <c r="J7" s="10"/>
      <c r="L7" t="s">
        <v>393</v>
      </c>
      <c r="M7">
        <v>0.9</v>
      </c>
      <c r="N7" t="s">
        <v>397</v>
      </c>
    </row>
    <row r="8" spans="1:14" ht="19.5" customHeight="1" thickBot="1" x14ac:dyDescent="0.35">
      <c r="B8" s="73" t="s">
        <v>197</v>
      </c>
      <c r="C8" s="258"/>
      <c r="D8" s="82"/>
      <c r="E8" s="82"/>
      <c r="F8" s="82"/>
      <c r="G8" s="82"/>
      <c r="H8" s="10"/>
      <c r="I8" s="11"/>
      <c r="J8" s="10"/>
      <c r="L8" t="s">
        <v>394</v>
      </c>
      <c r="M8">
        <f>1000*SQRT(SUM(POWER(M5,2),POWER(M6,2)))/(SQRT(3)*M7)</f>
        <v>149.75975273448691</v>
      </c>
      <c r="N8" t="s">
        <v>398</v>
      </c>
    </row>
    <row r="9" spans="1:14" ht="21.75" customHeight="1" thickBot="1" x14ac:dyDescent="0.35">
      <c r="B9" s="57" t="s">
        <v>7</v>
      </c>
      <c r="C9" s="257">
        <v>12</v>
      </c>
      <c r="D9" s="83">
        <v>29.068999999999999</v>
      </c>
      <c r="E9" s="83">
        <v>25.068999999999999</v>
      </c>
      <c r="F9" s="122">
        <v>8</v>
      </c>
      <c r="G9" s="11"/>
      <c r="H9" s="10"/>
      <c r="I9" s="11"/>
      <c r="J9" s="10"/>
    </row>
    <row r="10" spans="1:14" ht="21" customHeight="1" thickBot="1" x14ac:dyDescent="0.35">
      <c r="B10" s="57" t="s">
        <v>205</v>
      </c>
      <c r="C10" s="258"/>
      <c r="D10" s="94">
        <v>47.621000000000002</v>
      </c>
      <c r="E10" s="94">
        <v>22.620999999999999</v>
      </c>
      <c r="F10" s="94">
        <v>7</v>
      </c>
      <c r="G10" s="10" t="s">
        <v>221</v>
      </c>
      <c r="H10" s="10"/>
      <c r="I10" s="10"/>
      <c r="J10" s="10"/>
    </row>
    <row r="11" spans="1:14" ht="21.75" customHeight="1" thickBot="1" x14ac:dyDescent="0.35">
      <c r="B11" s="57" t="s">
        <v>8</v>
      </c>
      <c r="C11" s="84">
        <v>7.6</v>
      </c>
      <c r="D11" s="83"/>
      <c r="E11" s="83">
        <v>65.683999999999997</v>
      </c>
      <c r="F11" s="83">
        <v>10</v>
      </c>
      <c r="G11" s="11"/>
      <c r="H11" s="10"/>
      <c r="I11" s="11"/>
      <c r="J11" s="10"/>
      <c r="L11">
        <v>92.58</v>
      </c>
      <c r="M11">
        <v>80.23</v>
      </c>
      <c r="N11">
        <f>L11-M11</f>
        <v>12.349999999999994</v>
      </c>
    </row>
    <row r="12" spans="1:14" ht="20.25" customHeight="1" thickBot="1" x14ac:dyDescent="0.35">
      <c r="B12" s="45" t="s">
        <v>10</v>
      </c>
      <c r="C12" s="85">
        <v>10.199999999999999</v>
      </c>
      <c r="D12" s="83">
        <v>42.204999999999998</v>
      </c>
      <c r="E12" s="83">
        <v>7.5490000000000004</v>
      </c>
      <c r="F12" s="83">
        <v>7</v>
      </c>
      <c r="G12" s="10"/>
      <c r="H12" s="10"/>
      <c r="I12" s="10"/>
      <c r="J12" s="10"/>
    </row>
    <row r="13" spans="1:14" ht="20.25" customHeight="1" thickBot="1" x14ac:dyDescent="0.35">
      <c r="B13" s="57" t="s">
        <v>63</v>
      </c>
      <c r="C13" s="262">
        <v>18</v>
      </c>
      <c r="D13" s="94">
        <v>0</v>
      </c>
      <c r="E13" s="94">
        <v>0</v>
      </c>
      <c r="F13" s="94">
        <v>0</v>
      </c>
      <c r="G13" s="11"/>
      <c r="H13" s="11"/>
      <c r="I13" s="11"/>
      <c r="J13" s="11"/>
    </row>
    <row r="14" spans="1:14" ht="18" customHeight="1" thickBot="1" x14ac:dyDescent="0.35">
      <c r="B14" s="57" t="s">
        <v>12</v>
      </c>
      <c r="C14" s="263"/>
      <c r="D14" s="94">
        <v>59.228000000000002</v>
      </c>
      <c r="E14" s="94">
        <v>15.833</v>
      </c>
      <c r="F14" s="94">
        <v>3.8</v>
      </c>
      <c r="G14" s="10"/>
      <c r="H14" s="10"/>
      <c r="I14" s="10"/>
      <c r="J14" s="10"/>
    </row>
    <row r="15" spans="1:14" ht="19.5" thickBot="1" x14ac:dyDescent="0.35">
      <c r="B15" s="78" t="s">
        <v>13</v>
      </c>
      <c r="C15" s="84">
        <v>40</v>
      </c>
      <c r="D15" s="84">
        <v>58.277999999999999</v>
      </c>
      <c r="E15" s="84">
        <v>33.277999999999999</v>
      </c>
      <c r="F15" s="84" t="s">
        <v>410</v>
      </c>
      <c r="G15" s="11"/>
      <c r="H15" s="10"/>
      <c r="I15" s="11"/>
      <c r="J15" s="10"/>
    </row>
    <row r="16" spans="1:14" ht="18.75" customHeight="1" thickBot="1" x14ac:dyDescent="0.35">
      <c r="B16" s="78" t="s">
        <v>15</v>
      </c>
      <c r="C16" s="82">
        <v>13</v>
      </c>
      <c r="D16" s="94">
        <v>187</v>
      </c>
      <c r="E16" s="94">
        <v>127</v>
      </c>
      <c r="F16" s="94">
        <v>26</v>
      </c>
      <c r="G16" s="10"/>
      <c r="H16" s="10"/>
      <c r="I16" s="10"/>
      <c r="J16" s="10"/>
    </row>
    <row r="17" spans="2:10" ht="18.75" customHeight="1" thickBot="1" x14ac:dyDescent="0.35">
      <c r="B17" s="73" t="s">
        <v>16</v>
      </c>
      <c r="C17" s="83">
        <v>6</v>
      </c>
      <c r="D17" s="83">
        <v>55.2</v>
      </c>
      <c r="E17" s="83">
        <v>53.2</v>
      </c>
      <c r="F17" s="83">
        <v>26</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F9" sqref="F9"/>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43266</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50" t="s">
        <v>389</v>
      </c>
      <c r="C5" s="82">
        <v>85</v>
      </c>
      <c r="D5" s="82">
        <v>1275</v>
      </c>
      <c r="E5" s="82">
        <v>25</v>
      </c>
      <c r="F5" s="82">
        <v>2</v>
      </c>
      <c r="G5" s="10"/>
      <c r="H5" s="10"/>
      <c r="I5" s="10"/>
      <c r="J5" s="10"/>
      <c r="L5" t="s">
        <v>391</v>
      </c>
      <c r="M5">
        <v>90</v>
      </c>
      <c r="N5" t="s">
        <v>395</v>
      </c>
    </row>
    <row r="6" spans="1:14" ht="19.5" customHeight="1" thickBot="1" x14ac:dyDescent="0.35">
      <c r="B6" s="149" t="s">
        <v>388</v>
      </c>
      <c r="C6" s="148">
        <v>80</v>
      </c>
      <c r="D6" s="82">
        <v>170</v>
      </c>
      <c r="E6" s="82">
        <v>45</v>
      </c>
      <c r="F6" s="82">
        <v>1.5</v>
      </c>
      <c r="G6" s="10"/>
      <c r="H6" s="10"/>
      <c r="I6" s="10"/>
      <c r="J6" s="10"/>
      <c r="L6" t="s">
        <v>392</v>
      </c>
      <c r="M6">
        <v>20</v>
      </c>
      <c r="N6" t="s">
        <v>396</v>
      </c>
    </row>
    <row r="7" spans="1:14" ht="18" customHeight="1" thickBot="1" x14ac:dyDescent="0.35">
      <c r="B7" s="120" t="s">
        <v>390</v>
      </c>
      <c r="C7" s="270">
        <v>64</v>
      </c>
      <c r="D7" s="82"/>
      <c r="E7" s="82"/>
      <c r="F7" s="82"/>
      <c r="G7" s="11"/>
      <c r="H7" s="10"/>
      <c r="I7" s="11"/>
      <c r="J7" s="10"/>
      <c r="L7" t="s">
        <v>393</v>
      </c>
      <c r="M7">
        <v>90</v>
      </c>
      <c r="N7" t="s">
        <v>397</v>
      </c>
    </row>
    <row r="8" spans="1:14" ht="19.5" customHeight="1" thickBot="1" x14ac:dyDescent="0.35">
      <c r="B8" s="73" t="s">
        <v>197</v>
      </c>
      <c r="C8" s="258"/>
      <c r="D8" s="82"/>
      <c r="E8" s="82"/>
      <c r="F8" s="82"/>
      <c r="G8" s="82"/>
      <c r="H8" s="10"/>
      <c r="I8" s="11"/>
      <c r="J8" s="10"/>
      <c r="L8" t="s">
        <v>394</v>
      </c>
      <c r="M8">
        <f>1000*SQRT(SUM(POWER(M5,2),POWER(M6,2)))/(SQRT(3)*M7)</f>
        <v>591.43405269153004</v>
      </c>
      <c r="N8" t="s">
        <v>398</v>
      </c>
    </row>
    <row r="9" spans="1:14" ht="21.75" customHeight="1" thickBot="1" x14ac:dyDescent="0.35">
      <c r="B9" s="57" t="s">
        <v>7</v>
      </c>
      <c r="C9" s="257">
        <v>12</v>
      </c>
      <c r="D9" s="83">
        <v>231.80500000000001</v>
      </c>
      <c r="E9" s="83">
        <v>36.768999999999998</v>
      </c>
      <c r="F9" s="122">
        <v>11</v>
      </c>
      <c r="G9" s="11"/>
      <c r="H9" s="10"/>
      <c r="I9" s="11"/>
      <c r="J9" s="10"/>
    </row>
    <row r="10" spans="1:14" ht="21" customHeight="1" thickBot="1" x14ac:dyDescent="0.35">
      <c r="B10" s="57" t="s">
        <v>205</v>
      </c>
      <c r="C10" s="258"/>
      <c r="D10" s="94">
        <v>47.878</v>
      </c>
      <c r="E10" s="94">
        <v>22.878</v>
      </c>
      <c r="F10" s="94">
        <v>7</v>
      </c>
      <c r="G10" s="10" t="s">
        <v>221</v>
      </c>
      <c r="H10" s="10"/>
      <c r="I10" s="10"/>
      <c r="J10" s="10"/>
    </row>
    <row r="11" spans="1:14" ht="21.75" customHeight="1" thickBot="1" x14ac:dyDescent="0.35">
      <c r="B11" s="57" t="s">
        <v>8</v>
      </c>
      <c r="C11" s="84">
        <v>7.6</v>
      </c>
      <c r="D11" s="83">
        <v>25.317</v>
      </c>
      <c r="E11" s="83">
        <v>19.809999999999999</v>
      </c>
      <c r="F11" s="83">
        <v>7</v>
      </c>
      <c r="G11" s="11"/>
      <c r="H11" s="10"/>
      <c r="I11" s="11"/>
      <c r="J11" s="10"/>
      <c r="L11">
        <v>92.58</v>
      </c>
      <c r="M11">
        <v>80.23</v>
      </c>
      <c r="N11">
        <f>L11-M11</f>
        <v>12.349999999999994</v>
      </c>
    </row>
    <row r="12" spans="1:14" ht="20.25" customHeight="1" thickBot="1" x14ac:dyDescent="0.35">
      <c r="B12" s="45" t="s">
        <v>10</v>
      </c>
      <c r="C12" s="85">
        <v>10.199999999999999</v>
      </c>
      <c r="D12" s="83">
        <v>55.972999999999999</v>
      </c>
      <c r="E12" s="83">
        <v>31.317</v>
      </c>
      <c r="F12" s="83">
        <v>13</v>
      </c>
      <c r="G12" s="10"/>
      <c r="H12" s="10"/>
      <c r="I12" s="10"/>
      <c r="J12" s="10"/>
    </row>
    <row r="13" spans="1:14" ht="20.25" customHeight="1" thickBot="1" x14ac:dyDescent="0.35">
      <c r="B13" s="57" t="s">
        <v>63</v>
      </c>
      <c r="C13" s="262">
        <v>18</v>
      </c>
      <c r="D13" s="94">
        <v>0</v>
      </c>
      <c r="E13" s="94">
        <v>0</v>
      </c>
      <c r="F13" s="94">
        <v>0</v>
      </c>
      <c r="G13" s="11"/>
      <c r="H13" s="11"/>
      <c r="I13" s="11"/>
      <c r="J13" s="11"/>
    </row>
    <row r="14" spans="1:14" ht="18" customHeight="1" thickBot="1" x14ac:dyDescent="0.35">
      <c r="B14" s="57" t="s">
        <v>12</v>
      </c>
      <c r="C14" s="263"/>
      <c r="D14" s="94">
        <v>77.251999999999995</v>
      </c>
      <c r="E14" s="94">
        <v>33.856999999999999</v>
      </c>
      <c r="F14" s="94">
        <v>8</v>
      </c>
      <c r="G14" s="10"/>
      <c r="H14" s="10"/>
      <c r="I14" s="10"/>
      <c r="J14" s="10"/>
    </row>
    <row r="15" spans="1:14" ht="19.5" thickBot="1" x14ac:dyDescent="0.35">
      <c r="B15" s="78" t="s">
        <v>13</v>
      </c>
      <c r="C15" s="84">
        <v>40</v>
      </c>
      <c r="D15" s="84">
        <v>50.273000000000003</v>
      </c>
      <c r="E15" s="84">
        <v>25.273</v>
      </c>
      <c r="F15" s="84">
        <v>2</v>
      </c>
      <c r="G15" s="11"/>
      <c r="H15" s="10"/>
      <c r="I15" s="11"/>
      <c r="J15" s="10"/>
    </row>
    <row r="16" spans="1:14" ht="18.75" customHeight="1" thickBot="1" x14ac:dyDescent="0.35">
      <c r="B16" s="78" t="s">
        <v>15</v>
      </c>
      <c r="C16" s="82">
        <v>13</v>
      </c>
      <c r="D16" s="94">
        <v>179</v>
      </c>
      <c r="E16" s="94">
        <v>119</v>
      </c>
      <c r="F16" s="94">
        <v>25</v>
      </c>
      <c r="G16" s="10"/>
      <c r="H16" s="10"/>
      <c r="I16" s="10"/>
      <c r="J16" s="10"/>
    </row>
    <row r="17" spans="2:10" ht="18.75" customHeight="1" thickBot="1" x14ac:dyDescent="0.35">
      <c r="B17" s="73"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G18" sqref="G18"/>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43267</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53" t="s">
        <v>389</v>
      </c>
      <c r="C5" s="82">
        <v>85</v>
      </c>
      <c r="D5" s="82">
        <v>1275</v>
      </c>
      <c r="E5" s="82">
        <v>25</v>
      </c>
      <c r="F5" s="82">
        <v>1.3</v>
      </c>
      <c r="G5" s="10"/>
      <c r="H5" s="10"/>
      <c r="I5" s="10"/>
      <c r="J5" s="10"/>
      <c r="L5" t="s">
        <v>391</v>
      </c>
      <c r="M5">
        <v>90</v>
      </c>
      <c r="N5" t="s">
        <v>395</v>
      </c>
    </row>
    <row r="6" spans="1:14" ht="19.5" customHeight="1" thickBot="1" x14ac:dyDescent="0.35">
      <c r="B6" s="153" t="s">
        <v>388</v>
      </c>
      <c r="C6" s="148">
        <v>80</v>
      </c>
      <c r="D6" s="82">
        <v>170</v>
      </c>
      <c r="E6" s="82">
        <v>45</v>
      </c>
      <c r="F6" s="82">
        <v>2</v>
      </c>
      <c r="G6" s="10"/>
      <c r="H6" s="10"/>
      <c r="I6" s="10"/>
      <c r="J6" s="10"/>
      <c r="L6" t="s">
        <v>392</v>
      </c>
      <c r="M6">
        <v>20</v>
      </c>
      <c r="N6" t="s">
        <v>396</v>
      </c>
    </row>
    <row r="7" spans="1:14" ht="18" customHeight="1" thickBot="1" x14ac:dyDescent="0.35">
      <c r="B7" s="120" t="s">
        <v>390</v>
      </c>
      <c r="C7" s="270">
        <v>64</v>
      </c>
      <c r="D7" s="82"/>
      <c r="E7" s="82"/>
      <c r="F7" s="82"/>
      <c r="G7" s="11"/>
      <c r="H7" s="10"/>
      <c r="I7" s="11"/>
      <c r="J7" s="10"/>
      <c r="L7" t="s">
        <v>393</v>
      </c>
      <c r="M7">
        <v>90</v>
      </c>
      <c r="N7" t="s">
        <v>397</v>
      </c>
    </row>
    <row r="8" spans="1:14" ht="19.5" customHeight="1" thickBot="1" x14ac:dyDescent="0.35">
      <c r="B8" s="120" t="s">
        <v>197</v>
      </c>
      <c r="C8" s="258"/>
      <c r="D8" s="82"/>
      <c r="E8" s="82"/>
      <c r="F8" s="82"/>
      <c r="G8" s="82"/>
      <c r="H8" s="10"/>
      <c r="I8" s="11"/>
      <c r="J8" s="10"/>
      <c r="L8" t="s">
        <v>394</v>
      </c>
      <c r="M8">
        <f>1000*SQRT(SUM(POWER(M5,2),POWER(M6,2)))/(SQRT(3)*M7)</f>
        <v>591.43405269153004</v>
      </c>
      <c r="N8" t="s">
        <v>398</v>
      </c>
    </row>
    <row r="9" spans="1:14" ht="21.75" customHeight="1" thickBot="1" x14ac:dyDescent="0.35">
      <c r="B9" s="120" t="s">
        <v>7</v>
      </c>
      <c r="C9" s="257">
        <v>12</v>
      </c>
      <c r="D9" s="83">
        <v>220.55500000000001</v>
      </c>
      <c r="E9" s="83">
        <v>27.518999999999998</v>
      </c>
      <c r="F9" s="122">
        <v>8</v>
      </c>
      <c r="G9" s="11"/>
      <c r="H9" s="10"/>
      <c r="I9" s="11"/>
      <c r="J9" s="10"/>
    </row>
    <row r="10" spans="1:14" ht="21" customHeight="1" thickBot="1" x14ac:dyDescent="0.35">
      <c r="B10" s="120" t="s">
        <v>205</v>
      </c>
      <c r="C10" s="258"/>
      <c r="D10" s="94">
        <v>47.878</v>
      </c>
      <c r="E10" s="94">
        <v>22.878</v>
      </c>
      <c r="F10" s="94">
        <v>7</v>
      </c>
      <c r="G10" s="10" t="s">
        <v>221</v>
      </c>
      <c r="H10" s="10"/>
      <c r="I10" s="10"/>
      <c r="J10" s="10"/>
    </row>
    <row r="11" spans="1:14" ht="21.75" customHeight="1" thickBot="1" x14ac:dyDescent="0.35">
      <c r="B11" s="120" t="s">
        <v>8</v>
      </c>
      <c r="C11" s="84">
        <v>7.6</v>
      </c>
      <c r="D11" s="83">
        <v>50</v>
      </c>
      <c r="E11" s="83">
        <v>34</v>
      </c>
      <c r="F11" s="83">
        <v>18</v>
      </c>
      <c r="G11" s="11"/>
      <c r="H11" s="10"/>
      <c r="I11" s="11"/>
      <c r="J11" s="10"/>
      <c r="L11">
        <v>92.58</v>
      </c>
      <c r="M11">
        <v>80.23</v>
      </c>
      <c r="N11">
        <f>L11-M11</f>
        <v>12.349999999999994</v>
      </c>
    </row>
    <row r="12" spans="1:14" ht="20.25" customHeight="1" thickBot="1" x14ac:dyDescent="0.35">
      <c r="B12" s="45" t="s">
        <v>10</v>
      </c>
      <c r="C12" s="85">
        <v>10.199999999999999</v>
      </c>
      <c r="D12" s="83">
        <v>70.935000000000002</v>
      </c>
      <c r="E12" s="83">
        <v>46.279000000000003</v>
      </c>
      <c r="F12" s="83">
        <v>19</v>
      </c>
      <c r="G12" s="10"/>
      <c r="H12" s="10"/>
      <c r="I12" s="10"/>
      <c r="J12" s="10"/>
    </row>
    <row r="13" spans="1:14" ht="20.25" customHeight="1" thickBot="1" x14ac:dyDescent="0.35">
      <c r="B13" s="120" t="s">
        <v>63</v>
      </c>
      <c r="C13" s="262">
        <v>18</v>
      </c>
      <c r="D13" s="94">
        <v>226.364</v>
      </c>
      <c r="E13" s="94">
        <v>43.804000000000002</v>
      </c>
      <c r="F13" s="94">
        <v>10.82</v>
      </c>
      <c r="G13" s="11"/>
      <c r="H13" s="11"/>
      <c r="I13" s="11"/>
      <c r="J13" s="11"/>
    </row>
    <row r="14" spans="1:14" ht="18" customHeight="1" thickBot="1" x14ac:dyDescent="0.35">
      <c r="B14" s="120" t="s">
        <v>12</v>
      </c>
      <c r="C14" s="263"/>
      <c r="D14" s="94">
        <v>97.22</v>
      </c>
      <c r="E14" s="94">
        <v>53.825000000000003</v>
      </c>
      <c r="F14" s="94">
        <v>13.29</v>
      </c>
      <c r="G14" s="10"/>
      <c r="H14" s="10"/>
      <c r="I14" s="10"/>
      <c r="J14" s="10"/>
    </row>
    <row r="15" spans="1:14" ht="19.5" thickBot="1" x14ac:dyDescent="0.35">
      <c r="B15" s="154" t="s">
        <v>13</v>
      </c>
      <c r="C15" s="84">
        <v>40</v>
      </c>
      <c r="D15" s="84">
        <v>64.456999999999994</v>
      </c>
      <c r="E15" s="84">
        <v>39.457000000000001</v>
      </c>
      <c r="F15" s="84">
        <v>3.17</v>
      </c>
      <c r="G15" s="11"/>
      <c r="H15" s="10"/>
      <c r="I15" s="11"/>
      <c r="J15" s="10"/>
    </row>
    <row r="16" spans="1:14" ht="18.75" customHeight="1" thickBot="1" x14ac:dyDescent="0.35">
      <c r="B16" s="154" t="s">
        <v>15</v>
      </c>
      <c r="C16" s="82">
        <v>13</v>
      </c>
      <c r="D16" s="94">
        <v>192</v>
      </c>
      <c r="E16" s="94">
        <v>112</v>
      </c>
      <c r="F16" s="94">
        <v>23</v>
      </c>
      <c r="G16" s="10"/>
      <c r="H16" s="10"/>
      <c r="I16" s="10"/>
      <c r="J16" s="10"/>
    </row>
    <row r="17" spans="2:10" ht="18.75" customHeight="1" thickBot="1" x14ac:dyDescent="0.35">
      <c r="B17" s="120"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L18" sqref="L18"/>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43268</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49" t="s">
        <v>389</v>
      </c>
      <c r="C5" s="82">
        <v>85</v>
      </c>
      <c r="D5" s="82"/>
      <c r="E5" s="82">
        <v>15</v>
      </c>
      <c r="F5" s="82">
        <v>0.5</v>
      </c>
      <c r="G5" s="10"/>
      <c r="H5" s="10"/>
      <c r="I5" s="10"/>
      <c r="J5" s="10"/>
      <c r="L5" t="s">
        <v>391</v>
      </c>
      <c r="M5">
        <v>90</v>
      </c>
      <c r="N5" t="s">
        <v>395</v>
      </c>
    </row>
    <row r="6" spans="1:14" ht="19.5" customHeight="1" thickBot="1" x14ac:dyDescent="0.35">
      <c r="B6" s="149" t="s">
        <v>388</v>
      </c>
      <c r="C6" s="148">
        <v>80</v>
      </c>
      <c r="D6" s="82"/>
      <c r="E6" s="82">
        <v>45</v>
      </c>
      <c r="F6" s="82">
        <v>3.5</v>
      </c>
      <c r="G6" s="10"/>
      <c r="H6" s="10"/>
      <c r="I6" s="10"/>
      <c r="J6" s="10"/>
      <c r="L6" t="s">
        <v>392</v>
      </c>
      <c r="M6">
        <v>20</v>
      </c>
      <c r="N6" t="s">
        <v>396</v>
      </c>
    </row>
    <row r="7" spans="1:14" ht="18" customHeight="1" thickBot="1" x14ac:dyDescent="0.35">
      <c r="B7" s="45" t="s">
        <v>390</v>
      </c>
      <c r="C7" s="270">
        <v>64</v>
      </c>
      <c r="D7" s="82">
        <v>1566.7</v>
      </c>
      <c r="E7" s="82">
        <v>866.7</v>
      </c>
      <c r="F7" s="82">
        <v>61</v>
      </c>
      <c r="G7" s="11"/>
      <c r="H7" s="10"/>
      <c r="I7" s="11"/>
      <c r="J7" s="10"/>
      <c r="L7" t="s">
        <v>393</v>
      </c>
      <c r="M7">
        <v>90</v>
      </c>
      <c r="N7" t="s">
        <v>397</v>
      </c>
    </row>
    <row r="8" spans="1:14" ht="19.5" customHeight="1" thickBot="1" x14ac:dyDescent="0.35">
      <c r="B8" s="45" t="s">
        <v>197</v>
      </c>
      <c r="C8" s="258"/>
      <c r="D8" s="82"/>
      <c r="E8" s="82"/>
      <c r="F8" s="82"/>
      <c r="G8" s="82"/>
      <c r="H8" s="10"/>
      <c r="I8" s="11"/>
      <c r="J8" s="10"/>
      <c r="L8" t="s">
        <v>394</v>
      </c>
      <c r="M8">
        <f>1000*SQRT(SUM(POWER(M5,2),POWER(M6,2)))/(SQRT(3)*M7)</f>
        <v>591.43405269153004</v>
      </c>
      <c r="N8" t="s">
        <v>398</v>
      </c>
    </row>
    <row r="9" spans="1:14" ht="21.75" customHeight="1" thickBot="1" x14ac:dyDescent="0.35">
      <c r="B9" s="45" t="s">
        <v>7</v>
      </c>
      <c r="C9" s="257">
        <v>12</v>
      </c>
      <c r="D9" s="83">
        <v>208.989</v>
      </c>
      <c r="E9" s="83">
        <v>13.952999999999999</v>
      </c>
      <c r="F9" s="122">
        <v>5</v>
      </c>
      <c r="G9" s="11"/>
      <c r="H9" s="11"/>
      <c r="I9" s="11"/>
      <c r="J9" s="10"/>
    </row>
    <row r="10" spans="1:14" ht="21" customHeight="1" thickBot="1" x14ac:dyDescent="0.35">
      <c r="B10" s="45" t="s">
        <v>205</v>
      </c>
      <c r="C10" s="258"/>
      <c r="D10" s="94">
        <v>47.503</v>
      </c>
      <c r="E10" s="94">
        <v>22.503</v>
      </c>
      <c r="F10" s="94">
        <v>7</v>
      </c>
      <c r="G10" s="10" t="s">
        <v>221</v>
      </c>
      <c r="H10" s="10"/>
      <c r="I10" s="10"/>
      <c r="J10" s="10"/>
    </row>
    <row r="11" spans="1:14" ht="21.75" customHeight="1" thickBot="1" x14ac:dyDescent="0.35">
      <c r="B11" s="45" t="s">
        <v>8</v>
      </c>
      <c r="C11" s="84">
        <v>7.6</v>
      </c>
      <c r="D11" s="83">
        <f>15+E11</f>
        <v>63</v>
      </c>
      <c r="E11" s="83">
        <v>48</v>
      </c>
      <c r="F11" s="83">
        <v>26</v>
      </c>
      <c r="G11" s="11"/>
      <c r="H11" s="10"/>
      <c r="I11" s="11"/>
      <c r="J11" s="10"/>
      <c r="L11">
        <v>92.58</v>
      </c>
      <c r="M11">
        <v>80.23</v>
      </c>
      <c r="N11">
        <f>L11-M11</f>
        <v>12.349999999999994</v>
      </c>
    </row>
    <row r="12" spans="1:14" ht="20.25" customHeight="1" thickBot="1" x14ac:dyDescent="0.35">
      <c r="B12" s="45" t="s">
        <v>10</v>
      </c>
      <c r="C12" s="85">
        <v>10.199999999999999</v>
      </c>
      <c r="D12" s="83">
        <v>66.262</v>
      </c>
      <c r="E12" s="83">
        <v>41.606000000000002</v>
      </c>
      <c r="F12" s="83">
        <v>17</v>
      </c>
      <c r="G12" s="10"/>
      <c r="H12" s="10"/>
      <c r="I12" s="10"/>
      <c r="J12" s="10"/>
    </row>
    <row r="13" spans="1:14" ht="20.25" customHeight="1" thickBot="1" x14ac:dyDescent="0.35">
      <c r="B13" s="45" t="s">
        <v>63</v>
      </c>
      <c r="C13" s="262">
        <v>18</v>
      </c>
      <c r="D13" s="94">
        <v>211.119</v>
      </c>
      <c r="E13" s="94">
        <v>28.558</v>
      </c>
      <c r="F13" s="94">
        <v>7</v>
      </c>
      <c r="G13" s="11"/>
      <c r="H13" s="11"/>
      <c r="I13" s="11"/>
      <c r="J13" s="11"/>
    </row>
    <row r="14" spans="1:14" ht="18" customHeight="1" thickBot="1" x14ac:dyDescent="0.35">
      <c r="B14" s="45" t="s">
        <v>12</v>
      </c>
      <c r="C14" s="263"/>
      <c r="D14" s="94">
        <v>97.22</v>
      </c>
      <c r="E14" s="94">
        <v>53.825000000000003</v>
      </c>
      <c r="F14" s="94">
        <v>13</v>
      </c>
      <c r="G14" s="10"/>
      <c r="H14" s="10"/>
      <c r="I14" s="10"/>
      <c r="J14" s="10"/>
    </row>
    <row r="15" spans="1:14" ht="19.5" thickBot="1" x14ac:dyDescent="0.35">
      <c r="B15" s="119" t="s">
        <v>13</v>
      </c>
      <c r="C15" s="84">
        <v>40</v>
      </c>
      <c r="D15" s="84">
        <v>81.016000000000005</v>
      </c>
      <c r="E15" s="84">
        <v>56.16</v>
      </c>
      <c r="F15" s="84">
        <v>4.4000000000000004</v>
      </c>
      <c r="G15" s="11"/>
      <c r="H15" s="10"/>
      <c r="I15" s="11"/>
      <c r="J15" s="10"/>
    </row>
    <row r="16" spans="1:14" ht="18.75" customHeight="1" thickBot="1" x14ac:dyDescent="0.35">
      <c r="B16" s="119" t="s">
        <v>15</v>
      </c>
      <c r="C16" s="82">
        <v>13</v>
      </c>
      <c r="D16" s="94">
        <v>164</v>
      </c>
      <c r="E16" s="94">
        <v>104</v>
      </c>
      <c r="F16" s="94">
        <v>21</v>
      </c>
      <c r="G16" s="10"/>
      <c r="H16" s="10"/>
      <c r="I16" s="10"/>
      <c r="J16" s="10"/>
    </row>
    <row r="17" spans="2:10" ht="18.75" customHeight="1" thickBot="1" x14ac:dyDescent="0.35">
      <c r="B17" s="45"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sqref="A1:XFD104857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43269</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49" t="s">
        <v>389</v>
      </c>
      <c r="C5" s="82">
        <v>85</v>
      </c>
      <c r="D5" s="82">
        <v>1255</v>
      </c>
      <c r="E5" s="82">
        <v>5</v>
      </c>
      <c r="F5" s="82" t="s">
        <v>187</v>
      </c>
      <c r="G5" s="10"/>
      <c r="H5" s="10"/>
      <c r="I5" s="10"/>
      <c r="J5" s="10"/>
      <c r="L5" t="s">
        <v>391</v>
      </c>
      <c r="M5">
        <v>90</v>
      </c>
      <c r="N5" t="s">
        <v>395</v>
      </c>
    </row>
    <row r="6" spans="1:14" ht="19.5" customHeight="1" thickBot="1" x14ac:dyDescent="0.35">
      <c r="B6" s="149" t="s">
        <v>388</v>
      </c>
      <c r="C6" s="148">
        <v>80</v>
      </c>
      <c r="D6" s="82"/>
      <c r="E6" s="82">
        <v>45</v>
      </c>
      <c r="F6" s="82">
        <v>2</v>
      </c>
      <c r="G6" s="10"/>
      <c r="H6" s="10"/>
      <c r="I6" s="10"/>
      <c r="J6" s="10"/>
      <c r="L6" t="s">
        <v>392</v>
      </c>
      <c r="M6">
        <v>20</v>
      </c>
      <c r="N6" t="s">
        <v>396</v>
      </c>
    </row>
    <row r="7" spans="1:14" ht="18" customHeight="1" thickBot="1" x14ac:dyDescent="0.35">
      <c r="B7" s="45" t="s">
        <v>390</v>
      </c>
      <c r="C7" s="270">
        <v>64</v>
      </c>
      <c r="D7" s="82"/>
      <c r="E7" s="82"/>
      <c r="F7" s="82"/>
      <c r="G7" s="11"/>
      <c r="H7" s="10"/>
      <c r="I7" s="11"/>
      <c r="J7" s="10"/>
      <c r="L7" t="s">
        <v>393</v>
      </c>
      <c r="M7">
        <v>90</v>
      </c>
      <c r="N7" t="s">
        <v>397</v>
      </c>
    </row>
    <row r="8" spans="1:14" ht="19.5" customHeight="1" thickBot="1" x14ac:dyDescent="0.35">
      <c r="B8" s="45" t="s">
        <v>197</v>
      </c>
      <c r="C8" s="258"/>
      <c r="D8" s="82"/>
      <c r="E8" s="82"/>
      <c r="F8" s="82"/>
      <c r="G8" s="82"/>
      <c r="H8" s="10"/>
      <c r="I8" s="11"/>
      <c r="J8" s="10"/>
      <c r="L8" t="s">
        <v>394</v>
      </c>
      <c r="M8">
        <f>1000*SQRT(SUM(POWER(M5,2),POWER(M6,2)))/(SQRT(3)*M7)</f>
        <v>591.43405269153004</v>
      </c>
      <c r="N8" t="s">
        <v>398</v>
      </c>
    </row>
    <row r="9" spans="1:14" ht="21.75" customHeight="1" thickBot="1" x14ac:dyDescent="0.35">
      <c r="B9" s="45" t="s">
        <v>7</v>
      </c>
      <c r="C9" s="257">
        <v>12</v>
      </c>
      <c r="D9" s="83">
        <v>208.989</v>
      </c>
      <c r="E9" s="83">
        <v>13.952999999999999</v>
      </c>
      <c r="F9" s="122">
        <v>4</v>
      </c>
      <c r="G9" s="11"/>
      <c r="H9" s="11"/>
      <c r="I9" s="11"/>
      <c r="J9" s="10"/>
    </row>
    <row r="10" spans="1:14" ht="21" customHeight="1" thickBot="1" x14ac:dyDescent="0.35">
      <c r="B10" s="45" t="s">
        <v>205</v>
      </c>
      <c r="C10" s="258"/>
      <c r="D10" s="94">
        <v>47.503</v>
      </c>
      <c r="E10" s="94">
        <v>22.503</v>
      </c>
      <c r="F10" s="94">
        <v>7</v>
      </c>
      <c r="G10" s="10" t="s">
        <v>221</v>
      </c>
      <c r="H10" s="10"/>
      <c r="I10" s="10"/>
      <c r="J10" s="10"/>
    </row>
    <row r="11" spans="1:14" ht="21.75" customHeight="1" thickBot="1" x14ac:dyDescent="0.35">
      <c r="B11" s="45" t="s">
        <v>8</v>
      </c>
      <c r="C11" s="84">
        <v>7.6</v>
      </c>
      <c r="D11" s="83">
        <v>57</v>
      </c>
      <c r="E11" s="83">
        <v>44</v>
      </c>
      <c r="F11" s="83">
        <v>21</v>
      </c>
      <c r="G11" s="11"/>
      <c r="H11" s="10"/>
      <c r="I11" s="11"/>
      <c r="J11" s="10"/>
      <c r="L11">
        <v>92.58</v>
      </c>
      <c r="M11">
        <v>80.23</v>
      </c>
      <c r="N11">
        <f>L11-M11</f>
        <v>12.349999999999994</v>
      </c>
    </row>
    <row r="12" spans="1:14" ht="20.25" customHeight="1" thickBot="1" x14ac:dyDescent="0.35">
      <c r="B12" s="45" t="s">
        <v>10</v>
      </c>
      <c r="C12" s="85">
        <v>10.199999999999999</v>
      </c>
      <c r="D12" s="83">
        <v>61.962000000000003</v>
      </c>
      <c r="E12" s="83">
        <v>34.412999999999997</v>
      </c>
      <c r="F12" s="83">
        <v>15</v>
      </c>
      <c r="G12" s="10"/>
      <c r="H12" s="10"/>
      <c r="I12" s="10"/>
      <c r="J12" s="10"/>
    </row>
    <row r="13" spans="1:14" ht="20.25" customHeight="1" thickBot="1" x14ac:dyDescent="0.35">
      <c r="B13" s="45" t="s">
        <v>63</v>
      </c>
      <c r="C13" s="262">
        <v>18</v>
      </c>
      <c r="D13" s="94">
        <v>195.642</v>
      </c>
      <c r="E13" s="94">
        <v>13.082000000000001</v>
      </c>
      <c r="F13" s="94">
        <v>3.23</v>
      </c>
      <c r="G13" s="11"/>
      <c r="H13" s="11"/>
      <c r="I13" s="11"/>
      <c r="J13" s="11"/>
    </row>
    <row r="14" spans="1:14" ht="18" customHeight="1" thickBot="1" x14ac:dyDescent="0.35">
      <c r="B14" s="45" t="s">
        <v>12</v>
      </c>
      <c r="C14" s="263"/>
      <c r="D14" s="94">
        <v>97.22</v>
      </c>
      <c r="E14" s="94">
        <v>53.825000000000003</v>
      </c>
      <c r="F14" s="94">
        <v>13.29</v>
      </c>
      <c r="G14" s="10"/>
      <c r="H14" s="10"/>
      <c r="I14" s="10"/>
      <c r="J14" s="10"/>
    </row>
    <row r="15" spans="1:14" ht="19.5" thickBot="1" x14ac:dyDescent="0.35">
      <c r="B15" s="119" t="s">
        <v>13</v>
      </c>
      <c r="C15" s="84">
        <v>40</v>
      </c>
      <c r="D15" s="84">
        <v>81.016000000000005</v>
      </c>
      <c r="E15" s="84">
        <v>56.015999999999998</v>
      </c>
      <c r="F15" s="84" t="s">
        <v>411</v>
      </c>
      <c r="G15" s="11"/>
      <c r="H15" s="10"/>
      <c r="I15" s="11"/>
      <c r="J15" s="10"/>
    </row>
    <row r="16" spans="1:14" ht="18.75" customHeight="1" thickBot="1" x14ac:dyDescent="0.35">
      <c r="B16" s="119" t="s">
        <v>15</v>
      </c>
      <c r="C16" s="82">
        <v>13</v>
      </c>
      <c r="D16" s="94"/>
      <c r="E16" s="94">
        <v>158</v>
      </c>
      <c r="F16" s="94">
        <v>20</v>
      </c>
      <c r="G16" s="10"/>
      <c r="H16" s="10"/>
      <c r="I16" s="10"/>
      <c r="J16" s="10"/>
    </row>
    <row r="17" spans="2:10" ht="18.75" customHeight="1" thickBot="1" x14ac:dyDescent="0.35">
      <c r="B17" s="45"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D13" sqref="D13:F13"/>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43270</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49" t="s">
        <v>389</v>
      </c>
      <c r="C5" s="82">
        <v>85</v>
      </c>
      <c r="D5" s="82">
        <v>1250</v>
      </c>
      <c r="E5" s="82">
        <v>0</v>
      </c>
      <c r="F5" s="82">
        <v>0</v>
      </c>
      <c r="G5" s="10"/>
      <c r="H5" s="10"/>
      <c r="I5" s="10"/>
      <c r="J5" s="10"/>
      <c r="L5" t="s">
        <v>391</v>
      </c>
      <c r="M5">
        <v>90</v>
      </c>
      <c r="N5" t="s">
        <v>395</v>
      </c>
    </row>
    <row r="6" spans="1:14" ht="19.5" customHeight="1" thickBot="1" x14ac:dyDescent="0.35">
      <c r="B6" s="149" t="s">
        <v>388</v>
      </c>
      <c r="C6" s="148">
        <v>80</v>
      </c>
      <c r="D6" s="82">
        <v>170</v>
      </c>
      <c r="E6" s="82">
        <v>45</v>
      </c>
      <c r="F6" s="82">
        <v>3</v>
      </c>
      <c r="G6" s="10"/>
      <c r="H6" s="10"/>
      <c r="I6" s="10"/>
      <c r="J6" s="10"/>
      <c r="L6" t="s">
        <v>392</v>
      </c>
      <c r="M6">
        <v>20</v>
      </c>
      <c r="N6" t="s">
        <v>396</v>
      </c>
    </row>
    <row r="7" spans="1:14" ht="18" customHeight="1" thickBot="1" x14ac:dyDescent="0.35">
      <c r="B7" s="45" t="s">
        <v>390</v>
      </c>
      <c r="C7" s="270">
        <v>64</v>
      </c>
      <c r="D7" s="82">
        <v>1469.3710000000001</v>
      </c>
      <c r="E7" s="82">
        <v>769.37099999999998</v>
      </c>
      <c r="F7" s="82">
        <v>54</v>
      </c>
      <c r="G7" s="11"/>
      <c r="H7" s="10"/>
      <c r="I7" s="11"/>
      <c r="J7" s="10"/>
      <c r="L7" t="s">
        <v>393</v>
      </c>
      <c r="M7">
        <v>90</v>
      </c>
      <c r="N7" t="s">
        <v>397</v>
      </c>
    </row>
    <row r="8" spans="1:14" ht="19.5" customHeight="1" thickBot="1" x14ac:dyDescent="0.35">
      <c r="B8" s="45" t="s">
        <v>197</v>
      </c>
      <c r="C8" s="258"/>
      <c r="D8" s="82"/>
      <c r="E8" s="82"/>
      <c r="F8" s="82"/>
      <c r="G8" s="82"/>
      <c r="H8" s="10"/>
      <c r="I8" s="11"/>
      <c r="J8" s="10"/>
      <c r="L8" t="s">
        <v>394</v>
      </c>
      <c r="M8">
        <f>1000*SQRT(SUM(POWER(M5,2),POWER(M6,2)))/(SQRT(3)*M7)</f>
        <v>591.43405269153004</v>
      </c>
      <c r="N8" t="s">
        <v>398</v>
      </c>
    </row>
    <row r="9" spans="1:14" ht="21.75" customHeight="1" thickBot="1" x14ac:dyDescent="0.35">
      <c r="B9" s="45" t="s">
        <v>7</v>
      </c>
      <c r="C9" s="257">
        <v>12</v>
      </c>
      <c r="D9" s="83">
        <v>206.732</v>
      </c>
      <c r="E9" s="83">
        <v>11.696</v>
      </c>
      <c r="F9" s="122" t="s">
        <v>412</v>
      </c>
      <c r="G9" s="11"/>
      <c r="H9" s="11"/>
      <c r="I9" s="11"/>
      <c r="J9" s="10"/>
    </row>
    <row r="10" spans="1:14" ht="21" customHeight="1" thickBot="1" x14ac:dyDescent="0.35">
      <c r="B10" s="45" t="s">
        <v>205</v>
      </c>
      <c r="C10" s="258"/>
      <c r="D10" s="94">
        <v>47.351999999999997</v>
      </c>
      <c r="E10" s="94">
        <v>22.352</v>
      </c>
      <c r="F10" s="94" t="s">
        <v>413</v>
      </c>
      <c r="G10" s="10" t="s">
        <v>221</v>
      </c>
      <c r="H10" s="10"/>
      <c r="I10" s="10"/>
      <c r="J10" s="10"/>
    </row>
    <row r="11" spans="1:14" ht="21.75" customHeight="1" thickBot="1" x14ac:dyDescent="0.35">
      <c r="B11" s="45" t="s">
        <v>8</v>
      </c>
      <c r="C11" s="84">
        <v>7.6</v>
      </c>
      <c r="D11" s="83">
        <v>72</v>
      </c>
      <c r="E11" s="83">
        <v>56</v>
      </c>
      <c r="F11" s="83">
        <v>29</v>
      </c>
      <c r="G11" s="11"/>
      <c r="H11" s="10"/>
      <c r="I11" s="11"/>
      <c r="J11" s="10"/>
      <c r="L11">
        <v>92.58</v>
      </c>
      <c r="M11">
        <v>80.23</v>
      </c>
      <c r="N11">
        <f>L11-M11</f>
        <v>12.349999999999994</v>
      </c>
    </row>
    <row r="12" spans="1:14" ht="20.25" customHeight="1" thickBot="1" x14ac:dyDescent="0.35">
      <c r="B12" s="45" t="s">
        <v>10</v>
      </c>
      <c r="C12" s="85">
        <v>10.199999999999999</v>
      </c>
      <c r="D12" s="83">
        <v>76.084999999999994</v>
      </c>
      <c r="E12" s="83">
        <v>51.529000000000003</v>
      </c>
      <c r="F12" s="83">
        <v>21</v>
      </c>
      <c r="G12" s="10"/>
      <c r="H12" s="10"/>
      <c r="I12" s="10"/>
      <c r="J12" s="10"/>
    </row>
    <row r="13" spans="1:14" ht="20.25" customHeight="1" thickBot="1" x14ac:dyDescent="0.35">
      <c r="B13" s="45" t="s">
        <v>63</v>
      </c>
      <c r="C13" s="262">
        <v>18</v>
      </c>
      <c r="D13" s="94">
        <v>184.3</v>
      </c>
      <c r="E13" s="94">
        <v>1.5429999999999999</v>
      </c>
      <c r="F13" s="94">
        <v>0.38</v>
      </c>
      <c r="G13" s="11"/>
      <c r="H13" s="11"/>
      <c r="I13" s="11"/>
      <c r="J13" s="11"/>
    </row>
    <row r="14" spans="1:14" ht="18" customHeight="1" thickBot="1" x14ac:dyDescent="0.35">
      <c r="B14" s="45" t="s">
        <v>12</v>
      </c>
      <c r="C14" s="263"/>
      <c r="D14" s="94">
        <v>97.686000000000007</v>
      </c>
      <c r="E14" s="94">
        <v>53.686</v>
      </c>
      <c r="F14" s="94">
        <v>13.26</v>
      </c>
      <c r="G14" s="10"/>
      <c r="H14" s="10"/>
      <c r="I14" s="10"/>
      <c r="J14" s="10"/>
    </row>
    <row r="15" spans="1:14" ht="19.5" thickBot="1" x14ac:dyDescent="0.35">
      <c r="B15" s="119" t="s">
        <v>13</v>
      </c>
      <c r="C15" s="84">
        <v>40</v>
      </c>
      <c r="D15" s="84">
        <v>77.897000000000006</v>
      </c>
      <c r="E15" s="84">
        <v>52.896999999999998</v>
      </c>
      <c r="F15" s="84" t="s">
        <v>414</v>
      </c>
      <c r="G15" s="11"/>
      <c r="H15" s="10"/>
      <c r="I15" s="11"/>
      <c r="J15" s="10"/>
    </row>
    <row r="16" spans="1:14" ht="18.75" customHeight="1" thickBot="1" x14ac:dyDescent="0.35">
      <c r="B16" s="119" t="s">
        <v>15</v>
      </c>
      <c r="C16" s="82">
        <v>13</v>
      </c>
      <c r="D16" s="94">
        <v>191</v>
      </c>
      <c r="E16" s="94">
        <v>131</v>
      </c>
      <c r="F16" s="94">
        <v>27</v>
      </c>
      <c r="G16" s="10"/>
      <c r="H16" s="10"/>
      <c r="I16" s="10"/>
      <c r="J16" s="10"/>
    </row>
    <row r="17" spans="2:10" ht="18.75" customHeight="1" thickBot="1" x14ac:dyDescent="0.35">
      <c r="B17" s="45" t="s">
        <v>16</v>
      </c>
      <c r="C17" s="83">
        <v>3</v>
      </c>
      <c r="D17" s="83">
        <v>38.9</v>
      </c>
      <c r="E17" s="83">
        <v>37.9</v>
      </c>
      <c r="F17" s="83">
        <v>37</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topLeftCell="A4" workbookViewId="0">
      <selection activeCell="A4" sqref="A1:IV65536"/>
    </sheetView>
  </sheetViews>
  <sheetFormatPr baseColWidth="10" defaultRowHeight="15" x14ac:dyDescent="0.25"/>
  <cols>
    <col min="4" max="4" width="14" customWidth="1"/>
    <col min="5" max="5" width="13.5703125" customWidth="1"/>
    <col min="6" max="6" width="12.85546875" customWidth="1"/>
    <col min="7" max="7" width="14.42578125" customWidth="1"/>
    <col min="8" max="8" width="15.28515625" customWidth="1"/>
  </cols>
  <sheetData>
    <row r="5" spans="4:8" ht="23.25" x14ac:dyDescent="0.35">
      <c r="E5" s="250" t="s">
        <v>89</v>
      </c>
      <c r="F5" s="250"/>
      <c r="G5" s="250"/>
    </row>
    <row r="6" spans="4:8" x14ac:dyDescent="0.25">
      <c r="D6" s="15"/>
      <c r="E6" s="15"/>
      <c r="F6" s="15"/>
      <c r="G6" s="15"/>
      <c r="H6" s="15"/>
    </row>
    <row r="7" spans="4:8" ht="23.25" x14ac:dyDescent="0.35">
      <c r="E7" s="253" t="s">
        <v>61</v>
      </c>
      <c r="F7" s="253"/>
      <c r="G7" s="253"/>
    </row>
    <row r="8" spans="4:8" ht="15.75" thickBot="1" x14ac:dyDescent="0.3"/>
    <row r="9" spans="4:8" ht="78" customHeight="1" thickBot="1" x14ac:dyDescent="0.3">
      <c r="D9" s="16" t="s">
        <v>0</v>
      </c>
      <c r="E9" s="2" t="s">
        <v>1</v>
      </c>
      <c r="F9" s="2" t="s">
        <v>66</v>
      </c>
      <c r="G9" s="2" t="s">
        <v>64</v>
      </c>
      <c r="H9" s="2" t="s">
        <v>65</v>
      </c>
    </row>
    <row r="10" spans="4:8" ht="25.5" customHeight="1" thickTop="1" thickBot="1" x14ac:dyDescent="0.3">
      <c r="D10" s="3" t="s">
        <v>5</v>
      </c>
      <c r="E10" s="10">
        <v>80</v>
      </c>
      <c r="F10" s="10"/>
      <c r="G10" s="10">
        <v>460</v>
      </c>
      <c r="H10" s="10">
        <v>25</v>
      </c>
    </row>
    <row r="11" spans="4:8" ht="19.5" thickBot="1" x14ac:dyDescent="0.3">
      <c r="D11" s="4" t="s">
        <v>6</v>
      </c>
      <c r="E11" s="11">
        <v>80</v>
      </c>
      <c r="F11" s="11">
        <v>1753</v>
      </c>
      <c r="G11" s="17">
        <v>1053</v>
      </c>
      <c r="H11" s="11">
        <v>64</v>
      </c>
    </row>
    <row r="12" spans="4:8" ht="24" customHeight="1" thickBot="1" x14ac:dyDescent="0.3">
      <c r="D12" s="3" t="s">
        <v>7</v>
      </c>
      <c r="E12" s="10">
        <v>12</v>
      </c>
      <c r="F12" s="10">
        <v>319.779</v>
      </c>
      <c r="G12" s="10">
        <v>129.779</v>
      </c>
      <c r="H12" s="10">
        <v>43</v>
      </c>
    </row>
    <row r="13" spans="4:8" ht="23.25" customHeight="1" thickBot="1" x14ac:dyDescent="0.3">
      <c r="D13" s="4" t="s">
        <v>8</v>
      </c>
      <c r="E13" s="11">
        <v>6.2</v>
      </c>
      <c r="F13" s="11">
        <v>161</v>
      </c>
      <c r="G13" s="13">
        <v>145</v>
      </c>
      <c r="H13" s="11">
        <v>96</v>
      </c>
    </row>
    <row r="14" spans="4:8" ht="21.75" customHeight="1" thickBot="1" x14ac:dyDescent="0.3">
      <c r="D14" s="3" t="s">
        <v>10</v>
      </c>
      <c r="E14" s="10">
        <v>7.6</v>
      </c>
      <c r="F14" s="10">
        <v>183.40299999999999</v>
      </c>
      <c r="G14" s="10">
        <v>167.04300000000001</v>
      </c>
      <c r="H14" s="10">
        <v>92.8</v>
      </c>
    </row>
    <row r="15" spans="4:8" ht="25.5" customHeight="1" thickBot="1" x14ac:dyDescent="0.3">
      <c r="D15" s="4" t="s">
        <v>63</v>
      </c>
      <c r="E15" s="257">
        <v>6</v>
      </c>
      <c r="F15" s="11">
        <v>291.35000000000002</v>
      </c>
      <c r="G15" s="11">
        <v>16.350000000000001</v>
      </c>
      <c r="H15" s="11">
        <v>11.59</v>
      </c>
    </row>
    <row r="16" spans="4:8" ht="25.5" customHeight="1" thickBot="1" x14ac:dyDescent="0.3">
      <c r="D16" s="3" t="s">
        <v>12</v>
      </c>
      <c r="E16" s="258"/>
      <c r="F16" s="10">
        <v>119.7</v>
      </c>
      <c r="G16" s="10">
        <v>79.7</v>
      </c>
      <c r="H16" s="10">
        <v>56.53</v>
      </c>
    </row>
    <row r="17" spans="4:8" ht="19.5" thickBot="1" x14ac:dyDescent="0.3">
      <c r="D17" s="4" t="s">
        <v>13</v>
      </c>
      <c r="E17" s="11">
        <v>40</v>
      </c>
      <c r="F17" s="11">
        <v>223.935</v>
      </c>
      <c r="G17" s="11">
        <v>148.935</v>
      </c>
      <c r="H17" s="11">
        <v>12.25</v>
      </c>
    </row>
    <row r="18" spans="4:8" ht="24" customHeight="1" thickBot="1" x14ac:dyDescent="0.3">
      <c r="D18" s="3" t="s">
        <v>15</v>
      </c>
      <c r="E18" s="10">
        <v>17</v>
      </c>
      <c r="F18" s="10">
        <v>377.97300000000001</v>
      </c>
      <c r="G18" s="10">
        <v>297.97300000000001</v>
      </c>
      <c r="H18" s="10">
        <v>64</v>
      </c>
    </row>
    <row r="19" spans="4:8" ht="21.75" customHeight="1" thickBot="1" x14ac:dyDescent="0.3">
      <c r="D19" s="4" t="s">
        <v>16</v>
      </c>
      <c r="E19" s="11">
        <v>3</v>
      </c>
      <c r="F19" s="11"/>
      <c r="G19" s="11">
        <v>82.596000000000004</v>
      </c>
      <c r="H19" s="11">
        <v>80</v>
      </c>
    </row>
  </sheetData>
  <mergeCells count="3">
    <mergeCell ref="E5:G5"/>
    <mergeCell ref="E7:G7"/>
    <mergeCell ref="E15:E16"/>
  </mergeCells>
  <pageMargins left="0.7" right="0.7" top="0.75" bottom="0.75" header="0.3" footer="0.3"/>
</worksheet>
</file>

<file path=xl/worksheets/sheet3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D11" sqref="D11"/>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43271</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49" t="s">
        <v>389</v>
      </c>
      <c r="C5" s="82">
        <v>85</v>
      </c>
      <c r="D5" s="82"/>
      <c r="E5" s="82"/>
      <c r="F5" s="82"/>
      <c r="G5" s="10"/>
      <c r="H5" s="10"/>
      <c r="I5" s="10"/>
      <c r="J5" s="10"/>
      <c r="L5" t="s">
        <v>391</v>
      </c>
      <c r="M5">
        <v>90</v>
      </c>
      <c r="N5" t="s">
        <v>395</v>
      </c>
    </row>
    <row r="6" spans="1:14" ht="19.5" customHeight="1" thickBot="1" x14ac:dyDescent="0.35">
      <c r="B6" s="149" t="s">
        <v>388</v>
      </c>
      <c r="C6" s="148">
        <v>80</v>
      </c>
      <c r="D6" s="82"/>
      <c r="E6" s="82"/>
      <c r="F6" s="82"/>
      <c r="G6" s="10"/>
      <c r="H6" s="10"/>
      <c r="I6" s="10"/>
      <c r="J6" s="10"/>
      <c r="L6" t="s">
        <v>392</v>
      </c>
      <c r="M6">
        <v>20</v>
      </c>
      <c r="N6" t="s">
        <v>396</v>
      </c>
    </row>
    <row r="7" spans="1:14" ht="18" customHeight="1" thickBot="1" x14ac:dyDescent="0.35">
      <c r="B7" s="45" t="s">
        <v>390</v>
      </c>
      <c r="C7" s="270">
        <v>64</v>
      </c>
      <c r="D7" s="82"/>
      <c r="E7" s="82"/>
      <c r="F7" s="82"/>
      <c r="G7" s="11"/>
      <c r="H7" s="10"/>
      <c r="I7" s="11"/>
      <c r="J7" s="10"/>
      <c r="L7" t="s">
        <v>393</v>
      </c>
      <c r="M7">
        <v>90</v>
      </c>
      <c r="N7" t="s">
        <v>397</v>
      </c>
    </row>
    <row r="8" spans="1:14" ht="19.5" customHeight="1" thickBot="1" x14ac:dyDescent="0.35">
      <c r="B8" s="45" t="s">
        <v>197</v>
      </c>
      <c r="C8" s="258"/>
      <c r="D8" s="82"/>
      <c r="E8" s="82"/>
      <c r="F8" s="82"/>
      <c r="G8" s="82"/>
      <c r="H8" s="10"/>
      <c r="I8" s="11"/>
      <c r="J8" s="10"/>
      <c r="L8" t="s">
        <v>394</v>
      </c>
      <c r="M8">
        <f>1000*SQRT(SUM(POWER(M5,2),POWER(M6,2)))/(SQRT(3)*M7)</f>
        <v>591.43405269153004</v>
      </c>
      <c r="N8" t="s">
        <v>398</v>
      </c>
    </row>
    <row r="9" spans="1:14" ht="21.75" customHeight="1" thickBot="1" x14ac:dyDescent="0.35">
      <c r="B9" s="45" t="s">
        <v>7</v>
      </c>
      <c r="C9" s="257">
        <v>12</v>
      </c>
      <c r="D9" s="83">
        <v>206.732</v>
      </c>
      <c r="E9" s="83">
        <v>11.696</v>
      </c>
      <c r="F9" s="122" t="s">
        <v>412</v>
      </c>
      <c r="G9" s="11"/>
      <c r="H9" s="11"/>
      <c r="I9" s="11"/>
      <c r="J9" s="10"/>
    </row>
    <row r="10" spans="1:14" ht="21" customHeight="1" thickBot="1" x14ac:dyDescent="0.35">
      <c r="B10" s="45" t="s">
        <v>205</v>
      </c>
      <c r="C10" s="258"/>
      <c r="D10" s="94">
        <v>47.351999999999997</v>
      </c>
      <c r="E10" s="94">
        <v>22.352</v>
      </c>
      <c r="F10" s="94" t="s">
        <v>415</v>
      </c>
      <c r="G10" s="10" t="s">
        <v>221</v>
      </c>
      <c r="H10" s="10"/>
      <c r="I10" s="10"/>
      <c r="J10" s="10"/>
    </row>
    <row r="11" spans="1:14" ht="21.75" customHeight="1" thickBot="1" x14ac:dyDescent="0.35">
      <c r="B11" s="45" t="s">
        <v>8</v>
      </c>
      <c r="C11" s="84">
        <v>7.6</v>
      </c>
      <c r="D11" s="83">
        <v>70</v>
      </c>
      <c r="E11" s="83">
        <v>52.046999999999997</v>
      </c>
      <c r="F11" s="83" t="s">
        <v>417</v>
      </c>
      <c r="G11" s="11"/>
      <c r="H11" s="10"/>
      <c r="I11" s="11"/>
      <c r="J11" s="10"/>
      <c r="L11">
        <v>92.58</v>
      </c>
      <c r="M11">
        <v>80.23</v>
      </c>
      <c r="N11">
        <f>L11-M11</f>
        <v>12.349999999999994</v>
      </c>
    </row>
    <row r="12" spans="1:14" ht="20.25" customHeight="1" thickBot="1" x14ac:dyDescent="0.35">
      <c r="B12" s="45" t="s">
        <v>10</v>
      </c>
      <c r="C12" s="85">
        <v>10.199999999999999</v>
      </c>
      <c r="D12" s="83">
        <v>68.977000000000004</v>
      </c>
      <c r="E12" s="83">
        <v>44.320999999999998</v>
      </c>
      <c r="F12" s="83">
        <v>18</v>
      </c>
      <c r="G12" s="10"/>
      <c r="H12" s="10"/>
      <c r="I12" s="10"/>
      <c r="J12" s="10"/>
    </row>
    <row r="13" spans="1:14" ht="20.25" customHeight="1" thickBot="1" x14ac:dyDescent="0.35">
      <c r="B13" s="45" t="s">
        <v>63</v>
      </c>
      <c r="C13" s="262">
        <v>18</v>
      </c>
      <c r="D13" s="94">
        <v>184.3</v>
      </c>
      <c r="E13" s="94">
        <v>1.5429999999999999</v>
      </c>
      <c r="F13" s="94">
        <v>0.38</v>
      </c>
      <c r="G13" s="11"/>
      <c r="H13" s="11"/>
      <c r="I13" s="11"/>
      <c r="J13" s="11"/>
    </row>
    <row r="14" spans="1:14" ht="18" customHeight="1" thickBot="1" x14ac:dyDescent="0.35">
      <c r="B14" s="45" t="s">
        <v>12</v>
      </c>
      <c r="C14" s="263"/>
      <c r="D14" s="94">
        <v>82.918000000000006</v>
      </c>
      <c r="E14" s="94">
        <v>39.523000000000003</v>
      </c>
      <c r="F14" s="94">
        <v>9.76</v>
      </c>
      <c r="G14" s="10"/>
      <c r="H14" s="10"/>
      <c r="I14" s="10"/>
      <c r="J14" s="10"/>
    </row>
    <row r="15" spans="1:14" ht="19.5" thickBot="1" x14ac:dyDescent="0.35">
      <c r="B15" s="119" t="s">
        <v>13</v>
      </c>
      <c r="C15" s="84">
        <v>40</v>
      </c>
      <c r="D15" s="84">
        <v>90.7</v>
      </c>
      <c r="E15" s="84">
        <v>65.7</v>
      </c>
      <c r="F15" s="84" t="s">
        <v>418</v>
      </c>
      <c r="G15" s="11"/>
      <c r="H15" s="10"/>
      <c r="I15" s="11"/>
      <c r="J15" s="10"/>
    </row>
    <row r="16" spans="1:14" ht="18.75" customHeight="1" thickBot="1" x14ac:dyDescent="0.35">
      <c r="B16" s="119" t="s">
        <v>15</v>
      </c>
      <c r="C16" s="82">
        <v>13</v>
      </c>
      <c r="D16" s="94">
        <v>183</v>
      </c>
      <c r="E16" s="94">
        <v>123</v>
      </c>
      <c r="F16" s="94" t="s">
        <v>416</v>
      </c>
      <c r="G16" s="10"/>
      <c r="H16" s="10"/>
      <c r="I16" s="10"/>
      <c r="J16" s="10"/>
    </row>
    <row r="17" spans="2:10" ht="18.75" customHeight="1" thickBot="1" x14ac:dyDescent="0.35">
      <c r="B17" s="45" t="s">
        <v>16</v>
      </c>
      <c r="C17" s="83">
        <v>6</v>
      </c>
      <c r="D17" s="83">
        <v>37.1</v>
      </c>
      <c r="E17" s="83">
        <v>35.1</v>
      </c>
      <c r="F17" s="83" t="s">
        <v>413</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F7" sqref="F7"/>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43272</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49" t="s">
        <v>389</v>
      </c>
      <c r="C5" s="82">
        <v>85</v>
      </c>
      <c r="D5" s="82">
        <v>1252</v>
      </c>
      <c r="E5" s="82">
        <v>2</v>
      </c>
      <c r="F5" s="82">
        <v>0</v>
      </c>
      <c r="G5" s="10"/>
      <c r="H5" s="10"/>
      <c r="I5" s="10"/>
      <c r="J5" s="10"/>
      <c r="L5" t="s">
        <v>391</v>
      </c>
      <c r="M5">
        <v>90</v>
      </c>
      <c r="N5" t="s">
        <v>395</v>
      </c>
    </row>
    <row r="6" spans="1:14" ht="19.5" customHeight="1" thickBot="1" x14ac:dyDescent="0.35">
      <c r="B6" s="149" t="s">
        <v>388</v>
      </c>
      <c r="C6" s="148">
        <v>80</v>
      </c>
      <c r="D6" s="82">
        <v>210</v>
      </c>
      <c r="E6" s="82">
        <v>85</v>
      </c>
      <c r="F6" s="82">
        <v>4</v>
      </c>
      <c r="G6" s="10"/>
      <c r="H6" s="10"/>
      <c r="I6" s="10"/>
      <c r="J6" s="10"/>
      <c r="L6" t="s">
        <v>392</v>
      </c>
      <c r="M6">
        <v>20</v>
      </c>
      <c r="N6" t="s">
        <v>396</v>
      </c>
    </row>
    <row r="7" spans="1:14" ht="18" customHeight="1" thickBot="1" x14ac:dyDescent="0.35">
      <c r="B7" s="45" t="s">
        <v>390</v>
      </c>
      <c r="C7" s="270">
        <v>64</v>
      </c>
      <c r="D7" s="82">
        <v>1250.9159999999999</v>
      </c>
      <c r="E7" s="82">
        <v>550.91600000000005</v>
      </c>
      <c r="F7" s="82">
        <v>39</v>
      </c>
      <c r="G7" s="11"/>
      <c r="H7" s="10"/>
      <c r="I7" s="11"/>
      <c r="J7" s="10"/>
      <c r="L7" t="s">
        <v>393</v>
      </c>
      <c r="M7">
        <v>90</v>
      </c>
      <c r="N7" t="s">
        <v>397</v>
      </c>
    </row>
    <row r="8" spans="1:14" ht="19.5" customHeight="1" thickBot="1" x14ac:dyDescent="0.35">
      <c r="B8" s="45" t="s">
        <v>197</v>
      </c>
      <c r="C8" s="258"/>
      <c r="D8" s="82">
        <v>124</v>
      </c>
      <c r="E8" s="82">
        <v>74</v>
      </c>
      <c r="F8" s="82">
        <v>4.5</v>
      </c>
      <c r="G8" s="82"/>
      <c r="H8" s="10"/>
      <c r="I8" s="11"/>
      <c r="J8" s="10"/>
      <c r="L8" t="s">
        <v>394</v>
      </c>
      <c r="M8">
        <f>1000*SQRT(SUM(POWER(M5,2),POWER(M6,2)))/(SQRT(3)*M7)</f>
        <v>591.43405269153004</v>
      </c>
      <c r="N8" t="s">
        <v>398</v>
      </c>
    </row>
    <row r="9" spans="1:14" ht="21.75" customHeight="1" thickBot="1" x14ac:dyDescent="0.35">
      <c r="B9" s="45" t="s">
        <v>7</v>
      </c>
      <c r="C9" s="257">
        <v>12</v>
      </c>
      <c r="D9" s="83">
        <v>203.7</v>
      </c>
      <c r="E9" s="83">
        <v>8.68</v>
      </c>
      <c r="F9" s="122">
        <v>2</v>
      </c>
      <c r="G9" s="11"/>
      <c r="H9" s="11"/>
      <c r="I9" s="11"/>
      <c r="J9" s="10"/>
    </row>
    <row r="10" spans="1:14" ht="21" customHeight="1" thickBot="1" x14ac:dyDescent="0.35">
      <c r="B10" s="45" t="s">
        <v>205</v>
      </c>
      <c r="C10" s="258"/>
      <c r="D10" s="94">
        <v>47.201000000000001</v>
      </c>
      <c r="E10" s="94">
        <v>22.201000000000001</v>
      </c>
      <c r="F10" s="94">
        <v>7</v>
      </c>
      <c r="G10" s="10" t="s">
        <v>221</v>
      </c>
      <c r="H10" s="10"/>
      <c r="I10" s="10"/>
      <c r="J10" s="10"/>
    </row>
    <row r="11" spans="1:14" ht="21.75" customHeight="1" thickBot="1" x14ac:dyDescent="0.35">
      <c r="B11" s="45" t="s">
        <v>8</v>
      </c>
      <c r="C11" s="84">
        <v>7.6</v>
      </c>
      <c r="D11" s="83">
        <v>67.498000000000005</v>
      </c>
      <c r="E11" s="83">
        <v>49.497999999999998</v>
      </c>
      <c r="F11" s="83">
        <v>24</v>
      </c>
      <c r="G11" s="11"/>
      <c r="H11" s="10"/>
      <c r="I11" s="11"/>
      <c r="J11" s="10"/>
      <c r="L11">
        <v>378</v>
      </c>
      <c r="M11">
        <v>164</v>
      </c>
    </row>
    <row r="12" spans="1:14" ht="20.25" customHeight="1" thickBot="1" x14ac:dyDescent="0.35">
      <c r="B12" s="45" t="s">
        <v>10</v>
      </c>
      <c r="C12" s="85">
        <v>10.199999999999999</v>
      </c>
      <c r="D12" s="83">
        <v>62.34</v>
      </c>
      <c r="E12" s="83">
        <v>37.686999999999998</v>
      </c>
      <c r="F12" s="83">
        <v>15</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69.179000000000002</v>
      </c>
      <c r="E14" s="94">
        <v>25.103999999999999</v>
      </c>
      <c r="F14" s="94">
        <v>6.3</v>
      </c>
      <c r="G14" s="10"/>
      <c r="H14" s="10"/>
      <c r="I14" s="10"/>
      <c r="J14" s="10"/>
      <c r="M14">
        <f>SQRT(M13)</f>
        <v>412.04368700418161</v>
      </c>
    </row>
    <row r="15" spans="1:14" ht="19.5" thickBot="1" x14ac:dyDescent="0.35">
      <c r="B15" s="119" t="s">
        <v>13</v>
      </c>
      <c r="C15" s="84">
        <v>40</v>
      </c>
      <c r="D15" s="84">
        <v>87.58</v>
      </c>
      <c r="E15" s="84">
        <v>62.58</v>
      </c>
      <c r="F15" s="84">
        <v>5.0999999999999996</v>
      </c>
      <c r="G15" s="11"/>
      <c r="H15" s="10"/>
      <c r="I15" s="11"/>
      <c r="J15" s="10"/>
    </row>
    <row r="16" spans="1:14" ht="18.75" customHeight="1" thickBot="1" x14ac:dyDescent="0.35">
      <c r="B16" s="119" t="s">
        <v>15</v>
      </c>
      <c r="C16" s="82">
        <v>13</v>
      </c>
      <c r="D16" s="94">
        <v>177</v>
      </c>
      <c r="E16" s="94">
        <v>117</v>
      </c>
      <c r="F16" s="94">
        <v>24</v>
      </c>
      <c r="G16" s="10"/>
      <c r="H16" s="10"/>
      <c r="I16" s="10"/>
      <c r="J16" s="10"/>
    </row>
    <row r="17" spans="2:10" ht="18.75" customHeight="1" thickBot="1" x14ac:dyDescent="0.35">
      <c r="B17" s="45" t="s">
        <v>16</v>
      </c>
      <c r="C17" s="83">
        <v>6</v>
      </c>
      <c r="D17" s="83">
        <v>55.3</v>
      </c>
      <c r="E17" s="83">
        <v>53.3</v>
      </c>
      <c r="F17" s="83">
        <v>26</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D8" sqref="D8:F8"/>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43273</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49" t="s">
        <v>389</v>
      </c>
      <c r="C5" s="82">
        <v>85</v>
      </c>
      <c r="D5" s="82">
        <v>0</v>
      </c>
      <c r="E5" s="82">
        <v>0</v>
      </c>
      <c r="F5" s="82">
        <v>0</v>
      </c>
      <c r="G5" s="10"/>
      <c r="H5" s="10"/>
      <c r="I5" s="10"/>
      <c r="J5" s="10"/>
      <c r="L5" t="s">
        <v>391</v>
      </c>
      <c r="M5">
        <v>90</v>
      </c>
      <c r="N5" t="s">
        <v>395</v>
      </c>
    </row>
    <row r="6" spans="1:14" ht="19.5" customHeight="1" thickBot="1" x14ac:dyDescent="0.35">
      <c r="B6" s="149" t="s">
        <v>388</v>
      </c>
      <c r="C6" s="148">
        <v>80</v>
      </c>
      <c r="D6" s="82">
        <v>155</v>
      </c>
      <c r="E6" s="82">
        <v>30</v>
      </c>
      <c r="F6" s="82">
        <v>1</v>
      </c>
      <c r="G6" s="10"/>
      <c r="H6" s="10"/>
      <c r="I6" s="10"/>
      <c r="J6" s="10"/>
      <c r="L6" t="s">
        <v>392</v>
      </c>
      <c r="M6">
        <v>56</v>
      </c>
      <c r="N6" t="s">
        <v>396</v>
      </c>
    </row>
    <row r="7" spans="1:14" ht="18" customHeight="1" thickBot="1" x14ac:dyDescent="0.35">
      <c r="B7" s="45" t="s">
        <v>390</v>
      </c>
      <c r="C7" s="270">
        <v>64</v>
      </c>
      <c r="D7" s="82">
        <v>1141</v>
      </c>
      <c r="E7" s="82">
        <v>441</v>
      </c>
      <c r="F7" s="82">
        <v>25.94</v>
      </c>
      <c r="G7" s="11"/>
      <c r="H7" s="10"/>
      <c r="I7" s="11"/>
      <c r="J7" s="10"/>
      <c r="L7" t="s">
        <v>393</v>
      </c>
      <c r="M7">
        <v>95</v>
      </c>
      <c r="N7" t="s">
        <v>397</v>
      </c>
    </row>
    <row r="8" spans="1:14" ht="19.5" customHeight="1" thickBot="1" x14ac:dyDescent="0.35">
      <c r="B8" s="45" t="s">
        <v>197</v>
      </c>
      <c r="C8" s="258"/>
      <c r="D8" s="82">
        <v>124</v>
      </c>
      <c r="E8" s="82">
        <v>74</v>
      </c>
      <c r="F8" s="82">
        <v>4.5</v>
      </c>
      <c r="G8" s="82"/>
      <c r="H8" s="10"/>
      <c r="I8" s="11"/>
      <c r="J8" s="10"/>
      <c r="L8" t="s">
        <v>394</v>
      </c>
      <c r="M8">
        <f>1000*SQRT(SUM(POWER(M5,2),POWER(M6,2)))/(SQRT(3)*M7)</f>
        <v>644.20135299052981</v>
      </c>
      <c r="N8" t="s">
        <v>398</v>
      </c>
    </row>
    <row r="9" spans="1:14" ht="21.75" customHeight="1" thickBot="1" x14ac:dyDescent="0.35">
      <c r="B9" s="45" t="s">
        <v>7</v>
      </c>
      <c r="C9" s="257">
        <v>12</v>
      </c>
      <c r="D9" s="83">
        <v>0</v>
      </c>
      <c r="E9" s="83">
        <v>0</v>
      </c>
      <c r="F9" s="122">
        <v>0</v>
      </c>
      <c r="G9" s="11"/>
      <c r="H9" s="11"/>
      <c r="I9" s="11"/>
      <c r="J9" s="10"/>
    </row>
    <row r="10" spans="1:14" ht="21" customHeight="1" thickBot="1" x14ac:dyDescent="0.35">
      <c r="B10" s="45" t="s">
        <v>205</v>
      </c>
      <c r="C10" s="258"/>
      <c r="D10" s="83">
        <v>42</v>
      </c>
      <c r="E10" s="83">
        <v>17</v>
      </c>
      <c r="F10" s="122">
        <v>5</v>
      </c>
      <c r="G10" s="10" t="s">
        <v>221</v>
      </c>
      <c r="H10" s="10"/>
      <c r="I10" s="10"/>
      <c r="J10" s="10"/>
    </row>
    <row r="11" spans="1:14" ht="21.75" customHeight="1" thickBot="1" x14ac:dyDescent="0.35">
      <c r="B11" s="45" t="s">
        <v>8</v>
      </c>
      <c r="C11" s="84">
        <v>7.6</v>
      </c>
      <c r="D11" s="83">
        <v>80.974000000000004</v>
      </c>
      <c r="E11" s="83">
        <v>62.473999999999997</v>
      </c>
      <c r="F11" s="83">
        <v>35</v>
      </c>
      <c r="G11" s="11"/>
      <c r="H11" s="10"/>
      <c r="I11" s="11"/>
      <c r="J11" s="10"/>
      <c r="L11">
        <v>378</v>
      </c>
      <c r="M11">
        <v>164</v>
      </c>
    </row>
    <row r="12" spans="1:14" ht="20.25" customHeight="1" thickBot="1" x14ac:dyDescent="0.35">
      <c r="B12" s="45" t="s">
        <v>10</v>
      </c>
      <c r="C12" s="85">
        <v>10.199999999999999</v>
      </c>
      <c r="D12" s="83">
        <v>78.64</v>
      </c>
      <c r="E12" s="83">
        <v>53.984000000000002</v>
      </c>
      <c r="F12" s="83">
        <v>22.49</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93.37</v>
      </c>
      <c r="E14" s="94">
        <v>49.936999999999998</v>
      </c>
      <c r="F14" s="94">
        <v>12.3</v>
      </c>
      <c r="G14" s="10"/>
      <c r="H14" s="10"/>
      <c r="I14" s="10"/>
      <c r="J14" s="10"/>
      <c r="M14">
        <f>SQRT(M13)</f>
        <v>412.04368700418161</v>
      </c>
    </row>
    <row r="15" spans="1:14" ht="19.5" thickBot="1" x14ac:dyDescent="0.35">
      <c r="B15" s="119" t="s">
        <v>13</v>
      </c>
      <c r="C15" s="84">
        <v>40</v>
      </c>
      <c r="D15" s="84">
        <v>118.21</v>
      </c>
      <c r="E15" s="84">
        <v>96.21</v>
      </c>
      <c r="F15" s="84">
        <v>7.5</v>
      </c>
      <c r="G15" s="11"/>
      <c r="H15" s="10"/>
      <c r="I15" s="11"/>
      <c r="J15" s="10"/>
    </row>
    <row r="16" spans="1:14" ht="18.75" customHeight="1" thickBot="1" x14ac:dyDescent="0.35">
      <c r="B16" s="119" t="s">
        <v>15</v>
      </c>
      <c r="C16" s="82">
        <v>13</v>
      </c>
      <c r="D16" s="94">
        <v>206</v>
      </c>
      <c r="E16" s="94">
        <v>146</v>
      </c>
      <c r="F16" s="94">
        <v>30</v>
      </c>
      <c r="G16" s="10"/>
      <c r="H16" s="10"/>
      <c r="I16" s="10"/>
      <c r="J16" s="10"/>
    </row>
    <row r="17" spans="2:10" ht="18.75" customHeight="1" thickBot="1" x14ac:dyDescent="0.35">
      <c r="B17" s="45" t="s">
        <v>16</v>
      </c>
      <c r="C17" s="83">
        <v>6</v>
      </c>
      <c r="D17" s="83">
        <v>49.5</v>
      </c>
      <c r="E17" s="83">
        <v>47.5</v>
      </c>
      <c r="F17" s="83">
        <v>24</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H15" sqref="H1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49" t="s">
        <v>389</v>
      </c>
      <c r="C5" s="82">
        <v>85</v>
      </c>
      <c r="D5" s="82">
        <v>0</v>
      </c>
      <c r="E5" s="82">
        <v>0</v>
      </c>
      <c r="F5" s="82">
        <v>0</v>
      </c>
      <c r="G5" s="10"/>
      <c r="H5" s="10"/>
      <c r="I5" s="10"/>
      <c r="J5" s="10"/>
      <c r="L5" t="s">
        <v>391</v>
      </c>
      <c r="M5">
        <v>90</v>
      </c>
      <c r="N5" t="s">
        <v>395</v>
      </c>
    </row>
    <row r="6" spans="1:14" ht="19.5" customHeight="1" thickBot="1" x14ac:dyDescent="0.35">
      <c r="B6" s="149" t="s">
        <v>388</v>
      </c>
      <c r="C6" s="148">
        <v>80</v>
      </c>
      <c r="D6" s="148">
        <v>130</v>
      </c>
      <c r="E6" s="148">
        <v>5</v>
      </c>
      <c r="F6" s="148">
        <v>0</v>
      </c>
      <c r="G6" s="10"/>
      <c r="H6" s="10"/>
      <c r="I6" s="10"/>
      <c r="J6" s="10"/>
      <c r="L6" t="s">
        <v>392</v>
      </c>
      <c r="M6">
        <v>56</v>
      </c>
      <c r="N6" t="s">
        <v>396</v>
      </c>
    </row>
    <row r="7" spans="1:14" ht="18" customHeight="1" thickBot="1" x14ac:dyDescent="0.35">
      <c r="B7" s="45" t="s">
        <v>390</v>
      </c>
      <c r="C7" s="274">
        <v>64</v>
      </c>
      <c r="D7" s="271" t="s">
        <v>419</v>
      </c>
      <c r="E7" s="272"/>
      <c r="F7" s="273"/>
      <c r="G7" s="156"/>
      <c r="H7" s="10"/>
      <c r="I7" s="11"/>
      <c r="J7" s="10"/>
      <c r="L7" t="s">
        <v>393</v>
      </c>
      <c r="M7">
        <v>95</v>
      </c>
      <c r="N7" t="s">
        <v>397</v>
      </c>
    </row>
    <row r="8" spans="1:14" ht="19.5" customHeight="1" thickBot="1" x14ac:dyDescent="0.35">
      <c r="B8" s="45" t="s">
        <v>197</v>
      </c>
      <c r="C8" s="275"/>
      <c r="D8" s="82">
        <v>124</v>
      </c>
      <c r="E8" s="82">
        <v>74</v>
      </c>
      <c r="F8" s="82">
        <v>4.5</v>
      </c>
      <c r="G8" s="157"/>
      <c r="H8" s="10"/>
      <c r="I8" s="11"/>
      <c r="J8" s="10"/>
      <c r="L8" t="s">
        <v>394</v>
      </c>
      <c r="M8">
        <f>1000*SQRT(SUM(POWER(M5,2),POWER(M6,2)))/(SQRT(3)*M7)</f>
        <v>644.20135299052981</v>
      </c>
      <c r="N8" t="s">
        <v>398</v>
      </c>
    </row>
    <row r="9" spans="1:14" ht="21.75" customHeight="1" thickBot="1" x14ac:dyDescent="0.35">
      <c r="B9" s="45" t="s">
        <v>7</v>
      </c>
      <c r="C9" s="257">
        <v>12</v>
      </c>
      <c r="D9" s="155">
        <v>0</v>
      </c>
      <c r="E9" s="155">
        <v>0</v>
      </c>
      <c r="F9" s="122">
        <v>0</v>
      </c>
      <c r="G9" s="11"/>
      <c r="H9" s="11"/>
      <c r="I9" s="11"/>
      <c r="J9" s="10"/>
    </row>
    <row r="10" spans="1:14" ht="21" customHeight="1" thickBot="1" x14ac:dyDescent="0.35">
      <c r="B10" s="45" t="s">
        <v>205</v>
      </c>
      <c r="C10" s="258"/>
      <c r="D10" s="83">
        <v>29.484999999999999</v>
      </c>
      <c r="E10" s="83">
        <v>4.4850000000000003</v>
      </c>
      <c r="F10" s="122">
        <v>1</v>
      </c>
      <c r="G10" s="10" t="s">
        <v>221</v>
      </c>
      <c r="H10" s="10"/>
      <c r="I10" s="10"/>
      <c r="J10" s="10"/>
    </row>
    <row r="11" spans="1:14" ht="21.75" customHeight="1" thickBot="1" x14ac:dyDescent="0.35">
      <c r="B11" s="45" t="s">
        <v>8</v>
      </c>
      <c r="C11" s="84">
        <v>7.6</v>
      </c>
      <c r="D11" s="83">
        <v>61</v>
      </c>
      <c r="E11" s="83">
        <v>48</v>
      </c>
      <c r="F11" s="83">
        <v>23</v>
      </c>
      <c r="G11" s="11"/>
      <c r="H11" s="10"/>
      <c r="I11" s="11"/>
      <c r="J11" s="10"/>
      <c r="L11">
        <v>378</v>
      </c>
      <c r="M11">
        <v>164</v>
      </c>
    </row>
    <row r="12" spans="1:14" ht="20.25" customHeight="1" thickBot="1" x14ac:dyDescent="0.35">
      <c r="B12" s="45" t="s">
        <v>10</v>
      </c>
      <c r="C12" s="85">
        <v>10.199999999999999</v>
      </c>
      <c r="D12" s="83">
        <v>74.69</v>
      </c>
      <c r="E12" s="83">
        <v>50.39</v>
      </c>
      <c r="F12" s="83">
        <v>18</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116.399</v>
      </c>
      <c r="E14" s="94">
        <v>73.004000000000005</v>
      </c>
      <c r="F14" s="94">
        <v>18.04</v>
      </c>
      <c r="G14" s="10"/>
      <c r="H14" s="10"/>
      <c r="I14" s="10"/>
      <c r="J14" s="10"/>
      <c r="M14">
        <f>SQRT(M13)</f>
        <v>412.04368700418161</v>
      </c>
    </row>
    <row r="15" spans="1:14" ht="19.5" thickBot="1" x14ac:dyDescent="0.35">
      <c r="B15" s="119" t="s">
        <v>13</v>
      </c>
      <c r="C15" s="84">
        <v>40</v>
      </c>
      <c r="D15" s="84">
        <v>111.124</v>
      </c>
      <c r="E15" s="84">
        <v>86.123999999999995</v>
      </c>
      <c r="F15" s="84">
        <v>7.016</v>
      </c>
      <c r="G15" s="11"/>
      <c r="H15" s="10"/>
      <c r="I15" s="11"/>
      <c r="J15" s="10"/>
    </row>
    <row r="16" spans="1:14" ht="18.75" customHeight="1" thickBot="1" x14ac:dyDescent="0.35">
      <c r="B16" s="119" t="s">
        <v>15</v>
      </c>
      <c r="C16" s="82">
        <v>13</v>
      </c>
      <c r="D16" s="94">
        <v>200</v>
      </c>
      <c r="E16" s="94">
        <v>140</v>
      </c>
      <c r="F16" s="94">
        <v>29</v>
      </c>
      <c r="G16" s="10"/>
      <c r="H16" s="10"/>
      <c r="I16" s="10"/>
      <c r="J16" s="10"/>
    </row>
    <row r="17" spans="2:10" ht="18.75" customHeight="1" thickBot="1" x14ac:dyDescent="0.35">
      <c r="B17" s="45" t="s">
        <v>16</v>
      </c>
      <c r="C17" s="83">
        <v>6</v>
      </c>
      <c r="D17" s="83">
        <v>49.5</v>
      </c>
      <c r="E17" s="83">
        <v>47.5</v>
      </c>
      <c r="F17" s="83">
        <v>24</v>
      </c>
      <c r="G17" s="11"/>
      <c r="H17" s="10"/>
      <c r="I17" s="11"/>
      <c r="J17" s="10"/>
    </row>
    <row r="18" spans="2:10" ht="19.5" customHeight="1" x14ac:dyDescent="0.25"/>
  </sheetData>
  <mergeCells count="7">
    <mergeCell ref="C13:C14"/>
    <mergeCell ref="D7:F7"/>
    <mergeCell ref="D1:G1"/>
    <mergeCell ref="D2:F2"/>
    <mergeCell ref="G3:H3"/>
    <mergeCell ref="C7:C8"/>
    <mergeCell ref="C9:C10"/>
  </mergeCells>
  <pageMargins left="0.7" right="0.7" top="0.75" bottom="0.75" header="0.3" footer="0.3"/>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E11" sqref="E11"/>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x14ac:dyDescent="0.3">
      <c r="B4" s="28"/>
      <c r="C4" s="29"/>
      <c r="D4" s="29"/>
      <c r="E4" s="67"/>
      <c r="F4" s="68"/>
      <c r="G4" s="146" t="s">
        <v>177</v>
      </c>
      <c r="H4" s="146" t="s">
        <v>178</v>
      </c>
      <c r="I4" s="146"/>
      <c r="J4" s="34"/>
    </row>
    <row r="5" spans="1:14" ht="19.5" customHeight="1" thickBot="1" x14ac:dyDescent="0.35">
      <c r="B5" s="149" t="s">
        <v>389</v>
      </c>
      <c r="C5" s="82">
        <v>85</v>
      </c>
      <c r="D5" s="82"/>
      <c r="E5" s="82"/>
      <c r="F5" s="82"/>
      <c r="G5" s="10"/>
      <c r="H5" s="10"/>
      <c r="I5" s="10"/>
      <c r="J5" s="10"/>
      <c r="L5" t="s">
        <v>391</v>
      </c>
      <c r="M5">
        <v>90</v>
      </c>
      <c r="N5" t="s">
        <v>395</v>
      </c>
    </row>
    <row r="6" spans="1:14" ht="19.5" customHeight="1" thickBot="1" x14ac:dyDescent="0.35">
      <c r="B6" s="149" t="s">
        <v>388</v>
      </c>
      <c r="C6" s="148">
        <v>80</v>
      </c>
      <c r="D6" s="148"/>
      <c r="E6" s="148"/>
      <c r="F6" s="148"/>
      <c r="G6" s="10"/>
      <c r="H6" s="10"/>
      <c r="I6" s="10"/>
      <c r="J6" s="10"/>
      <c r="L6" t="s">
        <v>392</v>
      </c>
      <c r="M6">
        <v>56</v>
      </c>
      <c r="N6" t="s">
        <v>396</v>
      </c>
    </row>
    <row r="7" spans="1:14" ht="18" customHeight="1" thickBot="1" x14ac:dyDescent="0.35">
      <c r="B7" s="45" t="s">
        <v>390</v>
      </c>
      <c r="C7" s="274">
        <v>64</v>
      </c>
      <c r="D7" s="271" t="s">
        <v>419</v>
      </c>
      <c r="E7" s="272"/>
      <c r="F7" s="273"/>
      <c r="G7" s="156"/>
      <c r="H7" s="10"/>
      <c r="I7" s="11"/>
      <c r="J7" s="10"/>
      <c r="L7" t="s">
        <v>393</v>
      </c>
      <c r="M7">
        <v>95</v>
      </c>
      <c r="N7" t="s">
        <v>397</v>
      </c>
    </row>
    <row r="8" spans="1:14" ht="19.5" customHeight="1" thickBot="1" x14ac:dyDescent="0.35">
      <c r="B8" s="45" t="s">
        <v>197</v>
      </c>
      <c r="C8" s="275"/>
      <c r="D8" s="82"/>
      <c r="E8" s="82"/>
      <c r="F8" s="82"/>
      <c r="G8" s="157"/>
      <c r="H8" s="10"/>
      <c r="I8" s="11"/>
      <c r="J8" s="10"/>
      <c r="L8" t="s">
        <v>394</v>
      </c>
      <c r="M8">
        <f>1000*SQRT(SUM(POWER(M5,2),POWER(M6,2)))/(SQRT(3)*M7)</f>
        <v>644.20135299052981</v>
      </c>
      <c r="N8" t="s">
        <v>398</v>
      </c>
    </row>
    <row r="9" spans="1:14" ht="21.75" customHeight="1" thickBot="1" x14ac:dyDescent="0.35">
      <c r="B9" s="45" t="s">
        <v>7</v>
      </c>
      <c r="C9" s="257">
        <v>12</v>
      </c>
      <c r="D9" s="155">
        <v>0</v>
      </c>
      <c r="E9" s="155"/>
      <c r="F9" s="122"/>
      <c r="G9" s="11"/>
      <c r="H9" s="11"/>
      <c r="I9" s="11"/>
      <c r="J9" s="10"/>
    </row>
    <row r="10" spans="1:14" ht="21" customHeight="1" thickBot="1" x14ac:dyDescent="0.35">
      <c r="B10" s="45" t="s">
        <v>205</v>
      </c>
      <c r="C10" s="258"/>
      <c r="D10" s="83">
        <v>40.704999999999998</v>
      </c>
      <c r="E10" s="83">
        <v>15.705</v>
      </c>
      <c r="F10" s="122">
        <v>5</v>
      </c>
      <c r="G10" s="10" t="s">
        <v>221</v>
      </c>
      <c r="H10" s="10"/>
      <c r="I10" s="10"/>
      <c r="J10" s="10"/>
    </row>
    <row r="11" spans="1:14" ht="21.75" customHeight="1" thickBot="1" x14ac:dyDescent="0.35">
      <c r="B11" s="45" t="s">
        <v>8</v>
      </c>
      <c r="C11" s="84">
        <v>7.6</v>
      </c>
      <c r="D11" s="83"/>
      <c r="E11" s="83"/>
      <c r="F11" s="83"/>
      <c r="G11" s="11"/>
      <c r="H11" s="10"/>
      <c r="I11" s="11"/>
      <c r="J11" s="10"/>
      <c r="L11">
        <v>378</v>
      </c>
      <c r="M11">
        <v>164</v>
      </c>
    </row>
    <row r="12" spans="1:14" ht="20.25" customHeight="1" thickBot="1" x14ac:dyDescent="0.35">
      <c r="B12" s="45" t="s">
        <v>10</v>
      </c>
      <c r="C12" s="85">
        <v>10.199999999999999</v>
      </c>
      <c r="D12" s="83">
        <v>69.960999999999999</v>
      </c>
      <c r="E12" s="83">
        <v>45.805</v>
      </c>
      <c r="F12" s="83">
        <v>18</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100.139</v>
      </c>
      <c r="E14" s="94">
        <v>56.74</v>
      </c>
      <c r="F14" s="94">
        <v>14</v>
      </c>
      <c r="G14" s="10"/>
      <c r="H14" s="10"/>
      <c r="I14" s="10"/>
      <c r="J14" s="10"/>
      <c r="M14">
        <f>SQRT(M13)</f>
        <v>412.04368700418161</v>
      </c>
    </row>
    <row r="15" spans="1:14" ht="19.5" thickBot="1" x14ac:dyDescent="0.35">
      <c r="B15" s="119" t="s">
        <v>13</v>
      </c>
      <c r="C15" s="84">
        <v>40</v>
      </c>
      <c r="D15" s="84">
        <v>102.65</v>
      </c>
      <c r="E15" s="84">
        <v>77.650000000000006</v>
      </c>
      <c r="F15" s="84">
        <v>6</v>
      </c>
      <c r="G15" s="11"/>
      <c r="H15" s="10"/>
      <c r="I15" s="11"/>
      <c r="J15" s="10"/>
    </row>
    <row r="16" spans="1:14" ht="18.75" customHeight="1" thickBot="1" x14ac:dyDescent="0.35">
      <c r="B16" s="119" t="s">
        <v>15</v>
      </c>
      <c r="C16" s="82">
        <v>13</v>
      </c>
      <c r="D16" s="94">
        <v>193</v>
      </c>
      <c r="E16" s="94">
        <v>123</v>
      </c>
      <c r="F16" s="94">
        <v>27</v>
      </c>
      <c r="G16" s="10"/>
      <c r="H16" s="10"/>
      <c r="I16" s="10"/>
      <c r="J16" s="10"/>
    </row>
    <row r="17" spans="2:10" ht="18.75" customHeight="1" thickBot="1" x14ac:dyDescent="0.35">
      <c r="B17" s="45" t="s">
        <v>16</v>
      </c>
      <c r="C17" s="83">
        <v>6</v>
      </c>
      <c r="D17" s="83"/>
      <c r="E17" s="83"/>
      <c r="F17" s="83"/>
      <c r="G17" s="11"/>
      <c r="H17" s="10"/>
      <c r="I17" s="11"/>
      <c r="J17" s="10"/>
    </row>
    <row r="18" spans="2:10" ht="19.5" customHeight="1" x14ac:dyDescent="0.25"/>
  </sheetData>
  <mergeCells count="7">
    <mergeCell ref="C13:C14"/>
    <mergeCell ref="D1:G1"/>
    <mergeCell ref="D2:F2"/>
    <mergeCell ref="G3:H3"/>
    <mergeCell ref="C7:C8"/>
    <mergeCell ref="D7:F7"/>
    <mergeCell ref="C9:C10"/>
  </mergeCells>
  <pageMargins left="0.7" right="0.7" top="0.75" bottom="0.75" header="0.3" footer="0.3"/>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M17" sqref="M17"/>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thickBot="1" x14ac:dyDescent="0.35">
      <c r="B4" s="28"/>
      <c r="C4" s="29"/>
      <c r="D4" s="29"/>
      <c r="E4" s="67"/>
      <c r="F4" s="68"/>
      <c r="G4" s="146" t="s">
        <v>177</v>
      </c>
      <c r="H4" s="146" t="s">
        <v>178</v>
      </c>
      <c r="I4" s="146"/>
      <c r="J4" s="34"/>
    </row>
    <row r="5" spans="1:14" ht="19.5" customHeight="1" thickBot="1" x14ac:dyDescent="0.35">
      <c r="B5" s="149" t="s">
        <v>389</v>
      </c>
      <c r="C5" s="82">
        <v>85</v>
      </c>
      <c r="D5" s="82">
        <v>0</v>
      </c>
      <c r="E5" s="82">
        <v>0</v>
      </c>
      <c r="F5" s="82">
        <v>0</v>
      </c>
      <c r="G5" s="10"/>
      <c r="H5" s="10"/>
      <c r="I5" s="10"/>
      <c r="J5" s="10"/>
      <c r="L5" s="159" t="s">
        <v>391</v>
      </c>
      <c r="M5" s="160">
        <v>90</v>
      </c>
      <c r="N5" s="161" t="s">
        <v>395</v>
      </c>
    </row>
    <row r="6" spans="1:14" ht="19.5" customHeight="1" thickBot="1" x14ac:dyDescent="0.35">
      <c r="B6" s="149" t="s">
        <v>388</v>
      </c>
      <c r="C6" s="148">
        <v>80</v>
      </c>
      <c r="D6" s="148"/>
      <c r="E6" s="148">
        <v>5</v>
      </c>
      <c r="F6" s="148" t="s">
        <v>420</v>
      </c>
      <c r="G6" s="10"/>
      <c r="H6" s="10"/>
      <c r="I6" s="10"/>
      <c r="J6" s="10"/>
      <c r="L6" s="162" t="s">
        <v>392</v>
      </c>
      <c r="M6" s="158">
        <v>56</v>
      </c>
      <c r="N6" s="163" t="s">
        <v>396</v>
      </c>
    </row>
    <row r="7" spans="1:14" ht="18" customHeight="1" thickBot="1" x14ac:dyDescent="0.35">
      <c r="B7" s="45" t="s">
        <v>390</v>
      </c>
      <c r="C7" s="274">
        <v>64</v>
      </c>
      <c r="D7" s="155">
        <v>1400</v>
      </c>
      <c r="E7" s="155">
        <v>805</v>
      </c>
      <c r="F7" s="122">
        <v>57</v>
      </c>
      <c r="G7" s="156"/>
      <c r="H7" s="10"/>
      <c r="I7" s="11"/>
      <c r="J7" s="10"/>
      <c r="L7" s="164" t="s">
        <v>393</v>
      </c>
      <c r="M7" s="165">
        <v>95</v>
      </c>
      <c r="N7" s="166" t="s">
        <v>397</v>
      </c>
    </row>
    <row r="8" spans="1:14" ht="19.5" customHeight="1" thickBot="1" x14ac:dyDescent="0.35">
      <c r="B8" s="45" t="s">
        <v>197</v>
      </c>
      <c r="C8" s="275"/>
      <c r="D8" s="83"/>
      <c r="E8" s="83">
        <v>145</v>
      </c>
      <c r="F8" s="122">
        <v>3</v>
      </c>
      <c r="G8" s="157"/>
      <c r="H8" s="10"/>
      <c r="I8" s="11"/>
      <c r="J8" s="10"/>
      <c r="L8" s="167" t="s">
        <v>394</v>
      </c>
      <c r="M8" s="168">
        <f>1000*SQRT(SUM(POWER(M5,2),POWER(M6,2)))/(SQRT(3)*M7)</f>
        <v>644.20135299052981</v>
      </c>
      <c r="N8" s="169" t="s">
        <v>398</v>
      </c>
    </row>
    <row r="9" spans="1:14" ht="21.75" customHeight="1" thickBot="1" x14ac:dyDescent="0.35">
      <c r="B9" s="45" t="s">
        <v>7</v>
      </c>
      <c r="C9" s="257">
        <v>12</v>
      </c>
      <c r="D9" s="155">
        <v>0</v>
      </c>
      <c r="E9" s="155">
        <v>0</v>
      </c>
      <c r="F9" s="122">
        <v>0</v>
      </c>
      <c r="G9" s="11"/>
      <c r="H9" s="11"/>
      <c r="I9" s="11"/>
      <c r="J9" s="10"/>
    </row>
    <row r="10" spans="1:14" ht="21" customHeight="1" thickBot="1" x14ac:dyDescent="0.35">
      <c r="B10" s="45" t="s">
        <v>205</v>
      </c>
      <c r="C10" s="258"/>
      <c r="D10" s="83">
        <v>35.14</v>
      </c>
      <c r="E10" s="83">
        <v>11</v>
      </c>
      <c r="F10" s="122">
        <v>3.5</v>
      </c>
      <c r="G10" s="10" t="s">
        <v>221</v>
      </c>
      <c r="H10" s="10"/>
      <c r="I10" s="10"/>
      <c r="J10" s="10"/>
    </row>
    <row r="11" spans="1:14" ht="21.75" customHeight="1" thickBot="1" x14ac:dyDescent="0.35">
      <c r="B11" s="45" t="s">
        <v>8</v>
      </c>
      <c r="C11" s="84">
        <v>7.6</v>
      </c>
      <c r="D11" s="83">
        <v>65.59</v>
      </c>
      <c r="E11" s="83">
        <v>50.59</v>
      </c>
      <c r="F11" s="83">
        <v>23</v>
      </c>
      <c r="G11" s="11"/>
      <c r="H11" s="10"/>
      <c r="I11" s="11"/>
      <c r="J11" s="10"/>
      <c r="L11">
        <v>378</v>
      </c>
      <c r="M11">
        <v>164</v>
      </c>
    </row>
    <row r="12" spans="1:14" ht="20.25" customHeight="1" thickBot="1" x14ac:dyDescent="0.35">
      <c r="B12" s="45" t="s">
        <v>10</v>
      </c>
      <c r="C12" s="85">
        <v>10.199999999999999</v>
      </c>
      <c r="D12" s="83">
        <v>65.686999999999998</v>
      </c>
      <c r="E12" s="83">
        <v>41.131</v>
      </c>
      <c r="F12" s="83">
        <v>17</v>
      </c>
      <c r="G12" s="10"/>
      <c r="H12" s="10"/>
      <c r="I12" s="10"/>
      <c r="J12" s="10"/>
      <c r="L12">
        <f>L11*L11</f>
        <v>142884</v>
      </c>
      <c r="M12">
        <f>M11*M11</f>
        <v>26896</v>
      </c>
    </row>
    <row r="13" spans="1:14" ht="20.25" customHeight="1" thickBot="1" x14ac:dyDescent="0.35">
      <c r="B13" s="45" t="s">
        <v>63</v>
      </c>
      <c r="C13" s="262">
        <v>18</v>
      </c>
      <c r="D13" s="94"/>
      <c r="E13" s="94"/>
      <c r="F13" s="94">
        <v>0</v>
      </c>
      <c r="G13" s="11"/>
      <c r="H13" s="11"/>
      <c r="I13" s="11"/>
      <c r="J13" s="11"/>
      <c r="M13">
        <f>L12+M12</f>
        <v>169780</v>
      </c>
    </row>
    <row r="14" spans="1:14" ht="18" customHeight="1" thickBot="1" x14ac:dyDescent="0.35">
      <c r="B14" s="45" t="s">
        <v>12</v>
      </c>
      <c r="C14" s="263"/>
      <c r="D14" s="94">
        <v>85.736000000000004</v>
      </c>
      <c r="E14" s="94">
        <v>42.341999999999999</v>
      </c>
      <c r="F14" s="94">
        <v>10.47</v>
      </c>
      <c r="G14" s="10"/>
      <c r="H14" s="10"/>
      <c r="I14" s="10"/>
      <c r="J14" s="10"/>
      <c r="M14">
        <f>SQRT(M13)</f>
        <v>412.04368700418161</v>
      </c>
    </row>
    <row r="15" spans="1:14" ht="19.5" thickBot="1" x14ac:dyDescent="0.35">
      <c r="B15" s="119" t="s">
        <v>13</v>
      </c>
      <c r="C15" s="84">
        <v>40</v>
      </c>
      <c r="D15" s="84">
        <v>100.973</v>
      </c>
      <c r="E15" s="84">
        <v>75.972999999999999</v>
      </c>
      <c r="F15" s="84">
        <v>6</v>
      </c>
      <c r="G15" s="11"/>
      <c r="H15" s="10"/>
      <c r="I15" s="11"/>
      <c r="J15" s="10"/>
    </row>
    <row r="16" spans="1:14" ht="18.75" customHeight="1" thickBot="1" x14ac:dyDescent="0.35">
      <c r="B16" s="119" t="s">
        <v>15</v>
      </c>
      <c r="C16" s="82">
        <v>13</v>
      </c>
      <c r="D16" s="94">
        <v>185</v>
      </c>
      <c r="E16" s="94">
        <v>125</v>
      </c>
      <c r="F16" s="94">
        <v>26</v>
      </c>
      <c r="G16" s="10"/>
      <c r="H16" s="10"/>
      <c r="I16" s="10"/>
      <c r="J16" s="10"/>
    </row>
    <row r="17" spans="2:10" ht="18.75" customHeight="1" thickBot="1" x14ac:dyDescent="0.35">
      <c r="B17" s="45" t="s">
        <v>16</v>
      </c>
      <c r="C17" s="83">
        <v>6</v>
      </c>
      <c r="D17" s="83">
        <v>34.799999999999997</v>
      </c>
      <c r="E17" s="83">
        <v>32.799999999999997</v>
      </c>
      <c r="F17" s="83">
        <v>16</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0" sqref="F10"/>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43277</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thickBot="1" x14ac:dyDescent="0.35">
      <c r="B4" s="28"/>
      <c r="C4" s="29"/>
      <c r="D4" s="29"/>
      <c r="E4" s="67"/>
      <c r="F4" s="68"/>
      <c r="G4" s="146" t="s">
        <v>177</v>
      </c>
      <c r="H4" s="146" t="s">
        <v>178</v>
      </c>
      <c r="I4" s="146"/>
      <c r="J4" s="34"/>
    </row>
    <row r="5" spans="1:14" ht="19.5" customHeight="1" thickBot="1" x14ac:dyDescent="0.35">
      <c r="B5" s="149" t="s">
        <v>389</v>
      </c>
      <c r="C5" s="82">
        <v>85</v>
      </c>
      <c r="D5" s="82">
        <v>0</v>
      </c>
      <c r="E5" s="82">
        <v>0</v>
      </c>
      <c r="F5" s="82">
        <v>0</v>
      </c>
      <c r="G5" s="10"/>
      <c r="H5" s="10"/>
      <c r="I5" s="10"/>
      <c r="J5" s="10"/>
      <c r="L5" s="159" t="s">
        <v>391</v>
      </c>
      <c r="M5" s="160">
        <v>76.349999999999994</v>
      </c>
      <c r="N5" s="161" t="s">
        <v>395</v>
      </c>
    </row>
    <row r="6" spans="1:14" ht="19.5" customHeight="1" thickBot="1" x14ac:dyDescent="0.35">
      <c r="B6" s="149" t="s">
        <v>388</v>
      </c>
      <c r="C6" s="148">
        <v>80</v>
      </c>
      <c r="D6" s="148"/>
      <c r="E6" s="148">
        <v>5</v>
      </c>
      <c r="F6" s="148" t="s">
        <v>420</v>
      </c>
      <c r="G6" s="10"/>
      <c r="H6" s="10"/>
      <c r="I6" s="10"/>
      <c r="J6" s="10"/>
      <c r="L6" s="162" t="s">
        <v>392</v>
      </c>
      <c r="M6" s="158">
        <v>19.79</v>
      </c>
      <c r="N6" s="163" t="s">
        <v>396</v>
      </c>
    </row>
    <row r="7" spans="1:14" ht="18" customHeight="1" thickBot="1" x14ac:dyDescent="0.35">
      <c r="B7" s="45" t="s">
        <v>390</v>
      </c>
      <c r="C7" s="274">
        <v>64</v>
      </c>
      <c r="D7" s="155">
        <v>1400</v>
      </c>
      <c r="E7" s="155">
        <v>805</v>
      </c>
      <c r="F7" s="122">
        <v>57</v>
      </c>
      <c r="G7" s="156"/>
      <c r="H7" s="10"/>
      <c r="I7" s="11"/>
      <c r="J7" s="10"/>
      <c r="L7" s="164" t="s">
        <v>393</v>
      </c>
      <c r="M7" s="165">
        <v>91.8</v>
      </c>
      <c r="N7" s="166" t="s">
        <v>397</v>
      </c>
    </row>
    <row r="8" spans="1:14" ht="19.5" customHeight="1" thickBot="1" x14ac:dyDescent="0.35">
      <c r="B8" s="45" t="s">
        <v>197</v>
      </c>
      <c r="C8" s="275"/>
      <c r="D8" s="83"/>
      <c r="E8" s="83">
        <v>145</v>
      </c>
      <c r="F8" s="122">
        <v>3</v>
      </c>
      <c r="G8" s="157"/>
      <c r="H8" s="10"/>
      <c r="I8" s="11"/>
      <c r="J8" s="10"/>
      <c r="L8" s="167" t="s">
        <v>394</v>
      </c>
      <c r="M8" s="168">
        <f>1000*SQRT(SUM(POWER(M5,2),POWER(M6,2)))/(SQRT(3)*M7)</f>
        <v>496.05019679307156</v>
      </c>
      <c r="N8" s="169" t="s">
        <v>398</v>
      </c>
    </row>
    <row r="9" spans="1:14" ht="21.75" customHeight="1" thickBot="1" x14ac:dyDescent="0.35">
      <c r="B9" s="45" t="s">
        <v>7</v>
      </c>
      <c r="C9" s="257">
        <v>12</v>
      </c>
      <c r="D9" s="155">
        <v>0</v>
      </c>
      <c r="E9" s="155">
        <v>0</v>
      </c>
      <c r="F9" s="122">
        <v>0</v>
      </c>
      <c r="G9" s="11"/>
      <c r="H9" s="11"/>
      <c r="I9" s="11"/>
      <c r="J9" s="10"/>
    </row>
    <row r="10" spans="1:14" ht="21" customHeight="1" thickBot="1" x14ac:dyDescent="0.35">
      <c r="B10" s="45" t="s">
        <v>205</v>
      </c>
      <c r="C10" s="258"/>
      <c r="D10" s="83">
        <v>28.788</v>
      </c>
      <c r="E10" s="83">
        <v>3.7879999999999998</v>
      </c>
      <c r="F10" s="122" t="s">
        <v>278</v>
      </c>
      <c r="G10" s="10" t="s">
        <v>221</v>
      </c>
      <c r="H10" s="10"/>
      <c r="I10" s="10"/>
      <c r="J10" s="10"/>
    </row>
    <row r="11" spans="1:14" ht="21.75" customHeight="1" thickBot="1" x14ac:dyDescent="0.35">
      <c r="B11" s="45" t="s">
        <v>8</v>
      </c>
      <c r="C11" s="84">
        <v>7.6</v>
      </c>
      <c r="D11" s="83">
        <v>65.59</v>
      </c>
      <c r="E11" s="83">
        <v>44</v>
      </c>
      <c r="F11" s="83">
        <v>21</v>
      </c>
      <c r="G11" s="11"/>
      <c r="H11" s="10"/>
      <c r="I11" s="11"/>
      <c r="J11" s="10"/>
      <c r="L11">
        <v>378</v>
      </c>
      <c r="M11">
        <v>164</v>
      </c>
    </row>
    <row r="12" spans="1:14" ht="20.25" customHeight="1" thickBot="1" x14ac:dyDescent="0.35">
      <c r="B12" s="45" t="s">
        <v>10</v>
      </c>
      <c r="C12" s="85">
        <v>10.199999999999999</v>
      </c>
      <c r="D12" s="83">
        <v>59.377000000000002</v>
      </c>
      <c r="E12" s="83">
        <v>34.720999999999997</v>
      </c>
      <c r="F12" s="83">
        <v>14.46</v>
      </c>
      <c r="G12" s="10"/>
      <c r="H12" s="10"/>
      <c r="I12" s="10"/>
      <c r="J12" s="10"/>
      <c r="L12">
        <f>L11*L11</f>
        <v>142884</v>
      </c>
      <c r="M12">
        <f>M11*M11</f>
        <v>26896</v>
      </c>
    </row>
    <row r="13" spans="1:14" ht="20.25" customHeight="1" thickBot="1" x14ac:dyDescent="0.35">
      <c r="B13" s="45" t="s">
        <v>63</v>
      </c>
      <c r="C13" s="262">
        <v>18</v>
      </c>
      <c r="D13" s="94"/>
      <c r="E13" s="94"/>
      <c r="F13" s="94">
        <v>0</v>
      </c>
      <c r="G13" s="11"/>
      <c r="H13" s="11"/>
      <c r="I13" s="11"/>
      <c r="J13" s="11"/>
      <c r="M13">
        <f>L12+M12</f>
        <v>169780</v>
      </c>
    </row>
    <row r="14" spans="1:14" ht="18" customHeight="1" thickBot="1" x14ac:dyDescent="0.35">
      <c r="B14" s="45" t="s">
        <v>12</v>
      </c>
      <c r="C14" s="263"/>
      <c r="D14" s="94">
        <v>69.968999999999994</v>
      </c>
      <c r="E14" s="94">
        <v>26.373999999999999</v>
      </c>
      <c r="F14" s="94">
        <v>6.51</v>
      </c>
      <c r="G14" s="10"/>
      <c r="H14" s="10"/>
      <c r="I14" s="10"/>
      <c r="J14" s="10"/>
      <c r="M14">
        <f>SQRT(M13)</f>
        <v>412.04368700418161</v>
      </c>
    </row>
    <row r="15" spans="1:14" ht="19.5" thickBot="1" x14ac:dyDescent="0.35">
      <c r="B15" s="119" t="s">
        <v>13</v>
      </c>
      <c r="C15" s="84">
        <v>40</v>
      </c>
      <c r="D15" s="84">
        <v>90.933000000000007</v>
      </c>
      <c r="E15" s="84">
        <v>65.933000000000007</v>
      </c>
      <c r="F15" s="84" t="s">
        <v>421</v>
      </c>
      <c r="G15" s="11"/>
      <c r="H15" s="10"/>
      <c r="I15" s="11"/>
      <c r="J15" s="10"/>
    </row>
    <row r="16" spans="1:14" ht="18.75" customHeight="1" thickBot="1" x14ac:dyDescent="0.35">
      <c r="B16" s="119" t="s">
        <v>15</v>
      </c>
      <c r="C16" s="82">
        <v>13</v>
      </c>
      <c r="D16" s="94">
        <v>181</v>
      </c>
      <c r="E16" s="94">
        <v>121</v>
      </c>
      <c r="F16" s="94">
        <v>27</v>
      </c>
      <c r="G16" s="10"/>
      <c r="H16" s="10"/>
      <c r="I16" s="10"/>
      <c r="J16" s="10"/>
    </row>
    <row r="17" spans="2:10" ht="18.75" customHeight="1" thickBot="1" x14ac:dyDescent="0.35">
      <c r="B17" s="45" t="s">
        <v>16</v>
      </c>
      <c r="C17" s="83">
        <v>6</v>
      </c>
      <c r="D17" s="83">
        <v>34.799999999999997</v>
      </c>
      <c r="E17" s="83">
        <v>32.799999999999997</v>
      </c>
      <c r="F17" s="83">
        <v>16</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G20" sqref="G20"/>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43278</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thickBot="1" x14ac:dyDescent="0.35">
      <c r="B4" s="28"/>
      <c r="C4" s="29"/>
      <c r="D4" s="29"/>
      <c r="E4" s="67"/>
      <c r="F4" s="68"/>
      <c r="G4" s="146" t="s">
        <v>177</v>
      </c>
      <c r="H4" s="146" t="s">
        <v>178</v>
      </c>
      <c r="I4" s="146"/>
      <c r="J4" s="34"/>
    </row>
    <row r="5" spans="1:14" ht="19.5" customHeight="1" thickBot="1" x14ac:dyDescent="0.35">
      <c r="B5" s="149" t="s">
        <v>389</v>
      </c>
      <c r="C5" s="82">
        <v>85</v>
      </c>
      <c r="D5" s="82">
        <v>0</v>
      </c>
      <c r="E5" s="82">
        <v>0</v>
      </c>
      <c r="F5" s="82">
        <v>0</v>
      </c>
      <c r="G5" s="10"/>
      <c r="H5" s="10"/>
      <c r="I5" s="10"/>
      <c r="J5" s="10"/>
      <c r="L5" s="159" t="s">
        <v>391</v>
      </c>
      <c r="M5" s="160">
        <v>76.349999999999994</v>
      </c>
      <c r="N5" s="161" t="s">
        <v>395</v>
      </c>
    </row>
    <row r="6" spans="1:14" ht="19.5" customHeight="1" thickBot="1" x14ac:dyDescent="0.35">
      <c r="B6" s="149" t="s">
        <v>388</v>
      </c>
      <c r="C6" s="148">
        <v>80</v>
      </c>
      <c r="D6" s="148">
        <v>205</v>
      </c>
      <c r="E6" s="148">
        <v>80</v>
      </c>
      <c r="F6" s="148">
        <v>3.86</v>
      </c>
      <c r="G6" s="10"/>
      <c r="H6" s="10"/>
      <c r="I6" s="10"/>
      <c r="J6" s="10"/>
      <c r="L6" s="162" t="s">
        <v>392</v>
      </c>
      <c r="M6" s="158">
        <v>19.79</v>
      </c>
      <c r="N6" s="163" t="s">
        <v>396</v>
      </c>
    </row>
    <row r="7" spans="1:14" ht="18" customHeight="1" thickBot="1" x14ac:dyDescent="0.35">
      <c r="B7" s="45" t="s">
        <v>390</v>
      </c>
      <c r="C7" s="274">
        <v>64</v>
      </c>
      <c r="D7" s="155"/>
      <c r="E7" s="155"/>
      <c r="F7" s="122"/>
      <c r="G7" s="156"/>
      <c r="H7" s="10"/>
      <c r="I7" s="11"/>
      <c r="J7" s="10"/>
      <c r="L7" s="164" t="s">
        <v>393</v>
      </c>
      <c r="M7" s="165">
        <v>91.8</v>
      </c>
      <c r="N7" s="166" t="s">
        <v>397</v>
      </c>
    </row>
    <row r="8" spans="1:14" ht="19.5" customHeight="1" thickBot="1" x14ac:dyDescent="0.35">
      <c r="B8" s="45" t="s">
        <v>197</v>
      </c>
      <c r="C8" s="275"/>
      <c r="D8" s="83"/>
      <c r="E8" s="83"/>
      <c r="F8" s="122"/>
      <c r="G8" s="157"/>
      <c r="H8" s="10"/>
      <c r="I8" s="11"/>
      <c r="J8" s="10"/>
      <c r="L8" s="167" t="s">
        <v>394</v>
      </c>
      <c r="M8" s="168">
        <f>1000*SQRT(SUM(POWER(M5,2),POWER(M6,2)))/(SQRT(3)*M7)</f>
        <v>496.05019679307156</v>
      </c>
      <c r="N8" s="169" t="s">
        <v>398</v>
      </c>
    </row>
    <row r="9" spans="1:14" ht="21.75" customHeight="1" thickBot="1" x14ac:dyDescent="0.35">
      <c r="B9" s="45" t="s">
        <v>7</v>
      </c>
      <c r="C9" s="257">
        <v>12</v>
      </c>
      <c r="D9" s="155">
        <v>0</v>
      </c>
      <c r="E9" s="155">
        <v>0</v>
      </c>
      <c r="F9" s="122">
        <v>0</v>
      </c>
      <c r="G9" s="11"/>
      <c r="H9" s="11"/>
      <c r="I9" s="11"/>
      <c r="J9" s="10"/>
    </row>
    <row r="10" spans="1:14" ht="21" customHeight="1" thickBot="1" x14ac:dyDescent="0.35">
      <c r="B10" s="45" t="s">
        <v>205</v>
      </c>
      <c r="C10" s="258"/>
      <c r="D10" s="83">
        <v>29.638000000000002</v>
      </c>
      <c r="E10" s="83">
        <v>4.6379999999999999</v>
      </c>
      <c r="F10" s="122">
        <v>1</v>
      </c>
      <c r="G10" s="10" t="s">
        <v>221</v>
      </c>
      <c r="H10" s="10"/>
      <c r="I10" s="10"/>
      <c r="J10" s="10"/>
    </row>
    <row r="11" spans="1:14" ht="21.75" customHeight="1" thickBot="1" x14ac:dyDescent="0.35">
      <c r="B11" s="45" t="s">
        <v>8</v>
      </c>
      <c r="C11" s="84">
        <v>7.6</v>
      </c>
      <c r="D11" s="83">
        <v>44</v>
      </c>
      <c r="E11" s="83">
        <v>29</v>
      </c>
      <c r="F11" s="83">
        <v>13</v>
      </c>
      <c r="G11" s="11"/>
      <c r="H11" s="10"/>
      <c r="I11" s="11"/>
      <c r="J11" s="10"/>
      <c r="L11">
        <v>378</v>
      </c>
      <c r="M11">
        <v>164</v>
      </c>
    </row>
    <row r="12" spans="1:14" ht="20.25" customHeight="1" thickBot="1" x14ac:dyDescent="0.35">
      <c r="B12" s="45" t="s">
        <v>10</v>
      </c>
      <c r="C12" s="85">
        <v>10.199999999999999</v>
      </c>
      <c r="D12" s="83">
        <v>46.317</v>
      </c>
      <c r="E12" s="83">
        <v>17.661000000000001</v>
      </c>
      <c r="F12" s="83">
        <v>7</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55.17</v>
      </c>
      <c r="E14" s="94">
        <v>11.775</v>
      </c>
      <c r="F14" s="94">
        <v>2.91</v>
      </c>
      <c r="G14" s="10"/>
      <c r="H14" s="10"/>
      <c r="I14" s="10"/>
      <c r="J14" s="10"/>
      <c r="M14">
        <f>SQRT(M13)</f>
        <v>412.04368700418161</v>
      </c>
    </row>
    <row r="15" spans="1:14" ht="19.5" thickBot="1" x14ac:dyDescent="0.35">
      <c r="B15" s="119" t="s">
        <v>13</v>
      </c>
      <c r="C15" s="84">
        <v>40</v>
      </c>
      <c r="D15" s="84">
        <v>60.276000000000003</v>
      </c>
      <c r="E15" s="84">
        <v>35.276000000000003</v>
      </c>
      <c r="F15" s="84" t="s">
        <v>171</v>
      </c>
      <c r="G15" s="11"/>
      <c r="H15" s="10"/>
      <c r="I15" s="11"/>
      <c r="J15" s="10"/>
    </row>
    <row r="16" spans="1:14" ht="18.75" customHeight="1" thickBot="1" x14ac:dyDescent="0.35">
      <c r="B16" s="119" t="s">
        <v>15</v>
      </c>
      <c r="C16" s="82">
        <v>13</v>
      </c>
      <c r="D16" s="94">
        <v>167</v>
      </c>
      <c r="E16" s="94">
        <v>107</v>
      </c>
      <c r="F16" s="94">
        <v>22</v>
      </c>
      <c r="G16" s="10"/>
      <c r="H16" s="10"/>
      <c r="I16" s="10"/>
      <c r="J16" s="10"/>
    </row>
    <row r="17" spans="2:10" ht="18.75" customHeight="1" thickBot="1" x14ac:dyDescent="0.35">
      <c r="B17" s="45"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G22" sqref="G22"/>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43278</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thickBot="1" x14ac:dyDescent="0.35">
      <c r="B4" s="28"/>
      <c r="C4" s="29"/>
      <c r="D4" s="29"/>
      <c r="E4" s="67"/>
      <c r="F4" s="68"/>
      <c r="G4" s="146" t="s">
        <v>177</v>
      </c>
      <c r="H4" s="146" t="s">
        <v>178</v>
      </c>
      <c r="I4" s="146"/>
      <c r="J4" s="34"/>
    </row>
    <row r="5" spans="1:14" ht="19.5" customHeight="1" thickBot="1" x14ac:dyDescent="0.35">
      <c r="B5" s="149" t="s">
        <v>389</v>
      </c>
      <c r="C5" s="82">
        <v>85</v>
      </c>
      <c r="D5" s="82">
        <v>0</v>
      </c>
      <c r="E5" s="82">
        <v>0</v>
      </c>
      <c r="F5" s="82">
        <v>0</v>
      </c>
      <c r="G5" s="10"/>
      <c r="H5" s="10"/>
      <c r="I5" s="10"/>
      <c r="J5" s="10"/>
      <c r="L5" s="159" t="s">
        <v>391</v>
      </c>
      <c r="M5" s="160">
        <v>76.349999999999994</v>
      </c>
      <c r="N5" s="161" t="s">
        <v>395</v>
      </c>
    </row>
    <row r="6" spans="1:14" ht="19.5" customHeight="1" thickBot="1" x14ac:dyDescent="0.35">
      <c r="B6" s="149" t="s">
        <v>388</v>
      </c>
      <c r="C6" s="148">
        <v>80</v>
      </c>
      <c r="D6" s="148"/>
      <c r="E6" s="148">
        <v>55</v>
      </c>
      <c r="F6" s="148">
        <v>3</v>
      </c>
      <c r="G6" s="10"/>
      <c r="H6" s="10"/>
      <c r="I6" s="10"/>
      <c r="J6" s="10"/>
      <c r="L6" s="162" t="s">
        <v>392</v>
      </c>
      <c r="M6" s="158">
        <v>19.79</v>
      </c>
      <c r="N6" s="163" t="s">
        <v>396</v>
      </c>
    </row>
    <row r="7" spans="1:14" ht="18" customHeight="1" thickBot="1" x14ac:dyDescent="0.35">
      <c r="B7" s="45" t="s">
        <v>390</v>
      </c>
      <c r="C7" s="274">
        <v>64</v>
      </c>
      <c r="D7" s="155"/>
      <c r="E7" s="155"/>
      <c r="F7" s="122"/>
      <c r="G7" s="156"/>
      <c r="H7" s="10"/>
      <c r="I7" s="11"/>
      <c r="J7" s="10"/>
      <c r="L7" s="164" t="s">
        <v>393</v>
      </c>
      <c r="M7" s="165">
        <v>91.8</v>
      </c>
      <c r="N7" s="166" t="s">
        <v>397</v>
      </c>
    </row>
    <row r="8" spans="1:14" ht="19.5" customHeight="1" thickBot="1" x14ac:dyDescent="0.35">
      <c r="B8" s="45" t="s">
        <v>197</v>
      </c>
      <c r="C8" s="275"/>
      <c r="D8" s="83"/>
      <c r="E8" s="83"/>
      <c r="F8" s="122"/>
      <c r="G8" s="157"/>
      <c r="H8" s="10"/>
      <c r="I8" s="11"/>
      <c r="J8" s="10"/>
      <c r="L8" s="167" t="s">
        <v>394</v>
      </c>
      <c r="M8" s="168">
        <f>1000*SQRT(SUM(POWER(M5,2),POWER(M6,2)))/(SQRT(3)*M7)</f>
        <v>496.05019679307156</v>
      </c>
      <c r="N8" s="169" t="s">
        <v>398</v>
      </c>
    </row>
    <row r="9" spans="1:14" ht="21.75" customHeight="1" thickBot="1" x14ac:dyDescent="0.35">
      <c r="B9" s="45" t="s">
        <v>7</v>
      </c>
      <c r="C9" s="257">
        <v>12</v>
      </c>
      <c r="D9" s="155">
        <v>0</v>
      </c>
      <c r="E9" s="155">
        <v>0</v>
      </c>
      <c r="F9" s="122">
        <v>0</v>
      </c>
      <c r="G9" s="11"/>
      <c r="H9" s="11"/>
      <c r="I9" s="11"/>
      <c r="J9" s="10"/>
    </row>
    <row r="10" spans="1:14" ht="21" customHeight="1" thickBot="1" x14ac:dyDescent="0.35">
      <c r="B10" s="45" t="s">
        <v>205</v>
      </c>
      <c r="C10" s="258"/>
      <c r="D10" s="83">
        <v>67.334999999999994</v>
      </c>
      <c r="E10" s="83">
        <v>12.335000000000001</v>
      </c>
      <c r="F10" s="122">
        <v>3.94</v>
      </c>
      <c r="G10" s="10" t="s">
        <v>221</v>
      </c>
      <c r="H10" s="10"/>
      <c r="I10" s="10"/>
      <c r="J10" s="10"/>
    </row>
    <row r="11" spans="1:14" ht="21.75" customHeight="1" thickBot="1" x14ac:dyDescent="0.35">
      <c r="B11" s="45" t="s">
        <v>8</v>
      </c>
      <c r="C11" s="84">
        <v>7.6</v>
      </c>
      <c r="D11" s="83">
        <v>39</v>
      </c>
      <c r="E11" s="83">
        <v>24</v>
      </c>
      <c r="F11" s="83" t="s">
        <v>424</v>
      </c>
      <c r="G11" s="11"/>
      <c r="H11" s="10"/>
      <c r="I11" s="11"/>
      <c r="J11" s="10"/>
      <c r="L11">
        <v>378</v>
      </c>
      <c r="M11">
        <v>164</v>
      </c>
    </row>
    <row r="12" spans="1:14" ht="20.25" customHeight="1" thickBot="1" x14ac:dyDescent="0.35">
      <c r="B12" s="45" t="s">
        <v>10</v>
      </c>
      <c r="C12" s="85">
        <v>10.199999999999999</v>
      </c>
      <c r="D12" s="83">
        <v>36.283999999999999</v>
      </c>
      <c r="E12" s="83">
        <v>11.228</v>
      </c>
      <c r="F12" s="83">
        <v>4.3</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49.18</v>
      </c>
      <c r="E14" s="94" t="s">
        <v>422</v>
      </c>
      <c r="F14" s="94">
        <v>1</v>
      </c>
      <c r="G14" s="10"/>
      <c r="H14" s="10"/>
      <c r="I14" s="10"/>
      <c r="J14" s="10"/>
      <c r="M14">
        <f>SQRT(M13)</f>
        <v>412.04368700418161</v>
      </c>
    </row>
    <row r="15" spans="1:14" ht="19.5" thickBot="1" x14ac:dyDescent="0.35">
      <c r="B15" s="119" t="s">
        <v>13</v>
      </c>
      <c r="C15" s="84">
        <v>40</v>
      </c>
      <c r="D15" s="84">
        <v>47.357999999999997</v>
      </c>
      <c r="E15" s="84">
        <v>22.358000000000001</v>
      </c>
      <c r="F15" s="84" t="s">
        <v>423</v>
      </c>
      <c r="G15" s="11"/>
      <c r="H15" s="10"/>
      <c r="I15" s="11"/>
      <c r="J15" s="10"/>
    </row>
    <row r="16" spans="1:14" ht="18.75" customHeight="1" thickBot="1" x14ac:dyDescent="0.35">
      <c r="B16" s="119" t="s">
        <v>15</v>
      </c>
      <c r="C16" s="82">
        <v>13</v>
      </c>
      <c r="D16" s="94">
        <v>151</v>
      </c>
      <c r="E16" s="94">
        <v>91</v>
      </c>
      <c r="F16" s="94">
        <v>19</v>
      </c>
      <c r="G16" s="10"/>
      <c r="H16" s="10"/>
      <c r="I16" s="10"/>
      <c r="J16" s="10"/>
    </row>
    <row r="17" spans="2:10" ht="18.75" customHeight="1" thickBot="1" x14ac:dyDescent="0.35">
      <c r="B17" s="45" t="s">
        <v>16</v>
      </c>
      <c r="C17" s="83">
        <v>6</v>
      </c>
      <c r="D17" s="83">
        <v>29.5</v>
      </c>
      <c r="E17" s="83">
        <v>27.5</v>
      </c>
      <c r="F17" s="83">
        <v>13</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G20" sqref="G20"/>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43280</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thickBot="1" x14ac:dyDescent="0.35">
      <c r="B4" s="28"/>
      <c r="C4" s="29"/>
      <c r="D4" s="29"/>
      <c r="E4" s="67"/>
      <c r="F4" s="68"/>
      <c r="G4" s="146" t="s">
        <v>177</v>
      </c>
      <c r="H4" s="146" t="s">
        <v>178</v>
      </c>
      <c r="I4" s="146"/>
      <c r="J4" s="34"/>
    </row>
    <row r="5" spans="1:14" ht="19.5" customHeight="1" thickBot="1" x14ac:dyDescent="0.35">
      <c r="B5" s="149" t="s">
        <v>389</v>
      </c>
      <c r="C5" s="82">
        <v>85</v>
      </c>
      <c r="D5" s="82">
        <v>0</v>
      </c>
      <c r="E5" s="82">
        <v>0</v>
      </c>
      <c r="F5" s="82">
        <v>0</v>
      </c>
      <c r="G5" s="10"/>
      <c r="H5" s="10"/>
      <c r="I5" s="10"/>
      <c r="J5" s="10"/>
      <c r="L5" s="159" t="s">
        <v>391</v>
      </c>
      <c r="M5" s="160">
        <v>87</v>
      </c>
      <c r="N5" s="161" t="s">
        <v>395</v>
      </c>
    </row>
    <row r="6" spans="1:14" ht="19.5" customHeight="1" thickBot="1" x14ac:dyDescent="0.35">
      <c r="B6" s="149" t="s">
        <v>388</v>
      </c>
      <c r="C6" s="148">
        <v>80</v>
      </c>
      <c r="D6" s="148">
        <v>125</v>
      </c>
      <c r="E6" s="148">
        <v>0</v>
      </c>
      <c r="F6" s="148">
        <v>0</v>
      </c>
      <c r="G6" s="10"/>
      <c r="H6" s="10"/>
      <c r="I6" s="10"/>
      <c r="J6" s="10"/>
      <c r="L6" s="162" t="s">
        <v>392</v>
      </c>
      <c r="M6" s="158">
        <v>42</v>
      </c>
      <c r="N6" s="163" t="s">
        <v>396</v>
      </c>
    </row>
    <row r="7" spans="1:14" ht="18" customHeight="1" thickBot="1" x14ac:dyDescent="0.35">
      <c r="B7" s="45" t="s">
        <v>390</v>
      </c>
      <c r="C7" s="274">
        <v>64</v>
      </c>
      <c r="D7" s="155"/>
      <c r="E7" s="155">
        <v>60</v>
      </c>
      <c r="F7" s="122">
        <v>4</v>
      </c>
      <c r="G7" s="156"/>
      <c r="H7" s="10"/>
      <c r="I7" s="11"/>
      <c r="J7" s="10"/>
      <c r="L7" s="164" t="s">
        <v>393</v>
      </c>
      <c r="M7" s="165">
        <v>90</v>
      </c>
      <c r="N7" s="166" t="s">
        <v>397</v>
      </c>
    </row>
    <row r="8" spans="1:14" ht="19.5" customHeight="1" thickBot="1" x14ac:dyDescent="0.35">
      <c r="B8" s="45" t="s">
        <v>197</v>
      </c>
      <c r="C8" s="275"/>
      <c r="D8" s="83"/>
      <c r="E8" s="83"/>
      <c r="F8" s="122">
        <v>5</v>
      </c>
      <c r="G8" s="157"/>
      <c r="H8" s="10"/>
      <c r="I8" s="11"/>
      <c r="J8" s="10"/>
      <c r="L8" s="167" t="s">
        <v>394</v>
      </c>
      <c r="M8" s="168">
        <f>1000*SQRT(SUM(POWER(M5,2),POWER(M6,2)))/(SQRT(3)*M7)</f>
        <v>619.73710077263729</v>
      </c>
      <c r="N8" s="169" t="s">
        <v>398</v>
      </c>
    </row>
    <row r="9" spans="1:14" ht="21.75" customHeight="1" thickBot="1" x14ac:dyDescent="0.35">
      <c r="B9" s="45" t="s">
        <v>7</v>
      </c>
      <c r="C9" s="257">
        <v>12</v>
      </c>
      <c r="D9" s="155">
        <v>0</v>
      </c>
      <c r="E9" s="155">
        <v>0</v>
      </c>
      <c r="F9" s="122">
        <v>0</v>
      </c>
      <c r="G9" s="11"/>
      <c r="H9" s="11"/>
      <c r="I9" s="11"/>
      <c r="J9" s="10"/>
      <c r="M9" s="170"/>
    </row>
    <row r="10" spans="1:14" ht="21" customHeight="1" thickBot="1" x14ac:dyDescent="0.35">
      <c r="B10" s="45" t="s">
        <v>205</v>
      </c>
      <c r="C10" s="258"/>
      <c r="D10" s="83">
        <v>28.103000000000002</v>
      </c>
      <c r="E10" s="83">
        <v>3.1030000000000002</v>
      </c>
      <c r="F10" s="122">
        <v>1</v>
      </c>
      <c r="G10" s="10" t="s">
        <v>221</v>
      </c>
      <c r="H10" s="10"/>
      <c r="I10" s="10"/>
      <c r="J10" s="10"/>
    </row>
    <row r="11" spans="1:14" ht="21.75" customHeight="1" thickBot="1" x14ac:dyDescent="0.35">
      <c r="B11" s="45" t="s">
        <v>8</v>
      </c>
      <c r="C11" s="84">
        <v>7.6</v>
      </c>
      <c r="D11" s="83"/>
      <c r="E11" s="83">
        <v>16</v>
      </c>
      <c r="F11" s="83">
        <v>8</v>
      </c>
      <c r="G11" s="11"/>
      <c r="H11" s="10"/>
      <c r="I11" s="11"/>
      <c r="J11" s="10"/>
      <c r="L11">
        <v>378</v>
      </c>
      <c r="M11">
        <v>164</v>
      </c>
    </row>
    <row r="12" spans="1:14" ht="20.25" customHeight="1" thickBot="1" x14ac:dyDescent="0.35">
      <c r="B12" s="45" t="s">
        <v>10</v>
      </c>
      <c r="C12" s="85">
        <v>10.199999999999999</v>
      </c>
      <c r="D12" s="83">
        <v>28.437999999999999</v>
      </c>
      <c r="E12" s="83">
        <v>3.782</v>
      </c>
      <c r="F12" s="83">
        <v>1.4</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58.646000000000001</v>
      </c>
      <c r="E14" s="94">
        <v>15.250999999999999</v>
      </c>
      <c r="F14" s="94">
        <v>3.77</v>
      </c>
      <c r="G14" s="10"/>
      <c r="H14" s="10"/>
      <c r="I14" s="10"/>
      <c r="J14" s="10"/>
      <c r="M14">
        <f>SQRT(M13)</f>
        <v>412.04368700418161</v>
      </c>
    </row>
    <row r="15" spans="1:14" ht="19.5" thickBot="1" x14ac:dyDescent="0.35">
      <c r="B15" s="119" t="s">
        <v>13</v>
      </c>
      <c r="C15" s="84">
        <v>40</v>
      </c>
      <c r="D15" s="84">
        <v>28.87</v>
      </c>
      <c r="E15" s="84">
        <v>3.87</v>
      </c>
      <c r="F15" s="84">
        <v>0.33</v>
      </c>
      <c r="G15" s="11"/>
      <c r="H15" s="10"/>
      <c r="I15" s="11"/>
      <c r="J15" s="10"/>
    </row>
    <row r="16" spans="1:14" ht="18.75" customHeight="1" thickBot="1" x14ac:dyDescent="0.35">
      <c r="B16" s="119" t="s">
        <v>15</v>
      </c>
      <c r="C16" s="82">
        <v>13</v>
      </c>
      <c r="D16" s="94">
        <v>162</v>
      </c>
      <c r="E16" s="94">
        <v>102</v>
      </c>
      <c r="F16" s="94">
        <v>21</v>
      </c>
      <c r="G16" s="10"/>
      <c r="H16" s="10"/>
      <c r="I16" s="10"/>
      <c r="J16" s="10"/>
    </row>
    <row r="17" spans="2:10" ht="18.75" customHeight="1" thickBot="1" x14ac:dyDescent="0.35">
      <c r="B17" s="45" t="s">
        <v>16</v>
      </c>
      <c r="C17" s="83">
        <v>6</v>
      </c>
      <c r="D17" s="83">
        <v>24.8</v>
      </c>
      <c r="E17" s="83">
        <v>22.8</v>
      </c>
      <c r="F17" s="83">
        <v>11</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sqref="A1:IV65536"/>
    </sheetView>
  </sheetViews>
  <sheetFormatPr baseColWidth="10" defaultRowHeight="15" x14ac:dyDescent="0.25"/>
  <cols>
    <col min="4" max="4" width="14" customWidth="1"/>
    <col min="5" max="5" width="13.5703125" customWidth="1"/>
    <col min="6" max="6" width="12.85546875" customWidth="1"/>
    <col min="7" max="7" width="14.42578125" customWidth="1"/>
    <col min="8" max="8" width="15.28515625" customWidth="1"/>
  </cols>
  <sheetData>
    <row r="5" spans="4:8" ht="23.25" x14ac:dyDescent="0.35">
      <c r="E5" s="250" t="s">
        <v>90</v>
      </c>
      <c r="F5" s="250"/>
      <c r="G5" s="250"/>
    </row>
    <row r="6" spans="4:8" x14ac:dyDescent="0.25">
      <c r="D6" s="15"/>
      <c r="E6" s="15"/>
      <c r="F6" s="15"/>
      <c r="G6" s="15"/>
      <c r="H6" s="15"/>
    </row>
    <row r="7" spans="4:8" ht="23.25" x14ac:dyDescent="0.35">
      <c r="E7" s="253" t="s">
        <v>33</v>
      </c>
      <c r="F7" s="253"/>
      <c r="G7" s="253"/>
    </row>
    <row r="8" spans="4:8" ht="15.75" thickBot="1" x14ac:dyDescent="0.3"/>
    <row r="9" spans="4:8" ht="78" customHeight="1" thickBot="1" x14ac:dyDescent="0.3">
      <c r="D9" s="16" t="s">
        <v>0</v>
      </c>
      <c r="E9" s="2" t="s">
        <v>1</v>
      </c>
      <c r="F9" s="2" t="s">
        <v>66</v>
      </c>
      <c r="G9" s="2" t="s">
        <v>64</v>
      </c>
      <c r="H9" s="2" t="s">
        <v>65</v>
      </c>
    </row>
    <row r="10" spans="4:8" ht="25.5" customHeight="1" thickTop="1" thickBot="1" x14ac:dyDescent="0.3">
      <c r="D10" s="3" t="s">
        <v>5</v>
      </c>
      <c r="E10" s="10">
        <v>80</v>
      </c>
      <c r="F10" s="10"/>
      <c r="G10" s="10">
        <v>390</v>
      </c>
      <c r="H10" s="10">
        <v>16</v>
      </c>
    </row>
    <row r="11" spans="4:8" ht="19.5" thickBot="1" x14ac:dyDescent="0.3">
      <c r="D11" s="4" t="s">
        <v>6</v>
      </c>
      <c r="E11" s="11">
        <v>64</v>
      </c>
      <c r="F11" s="11">
        <v>1391.396</v>
      </c>
      <c r="G11" s="17">
        <v>691.37599999999998</v>
      </c>
      <c r="H11" s="11">
        <v>40</v>
      </c>
    </row>
    <row r="12" spans="4:8" ht="24" customHeight="1" thickBot="1" x14ac:dyDescent="0.3">
      <c r="D12" s="3" t="s">
        <v>7</v>
      </c>
      <c r="E12" s="10">
        <v>12</v>
      </c>
      <c r="F12" s="10">
        <v>271.99200000000002</v>
      </c>
      <c r="G12" s="10">
        <v>81.992000000000004</v>
      </c>
      <c r="H12" s="10">
        <v>28</v>
      </c>
    </row>
    <row r="13" spans="4:8" ht="23.25" customHeight="1" thickBot="1" x14ac:dyDescent="0.3">
      <c r="D13" s="4" t="s">
        <v>8</v>
      </c>
      <c r="E13" s="11">
        <v>6.2</v>
      </c>
      <c r="F13" s="11">
        <v>141</v>
      </c>
      <c r="G13" s="13">
        <v>126</v>
      </c>
      <c r="H13" s="11">
        <v>86</v>
      </c>
    </row>
    <row r="14" spans="4:8" ht="21.75" customHeight="1" thickBot="1" x14ac:dyDescent="0.3">
      <c r="D14" s="3" t="s">
        <v>10</v>
      </c>
      <c r="E14" s="10">
        <v>7.6</v>
      </c>
      <c r="F14" s="10">
        <v>169.66800000000001</v>
      </c>
      <c r="G14" s="10">
        <v>153.30799999999999</v>
      </c>
      <c r="H14" s="10">
        <v>85</v>
      </c>
    </row>
    <row r="15" spans="4:8" ht="25.5" customHeight="1" thickBot="1" x14ac:dyDescent="0.3">
      <c r="D15" s="4" t="s">
        <v>63</v>
      </c>
      <c r="E15" s="257">
        <v>6</v>
      </c>
      <c r="F15" s="11">
        <v>276.38799999999998</v>
      </c>
      <c r="G15" s="11">
        <v>79.897999999999996</v>
      </c>
      <c r="H15" s="11">
        <v>56.6</v>
      </c>
    </row>
    <row r="16" spans="4:8" ht="25.5" customHeight="1" thickBot="1" x14ac:dyDescent="0.3">
      <c r="D16" s="3" t="s">
        <v>12</v>
      </c>
      <c r="E16" s="258"/>
      <c r="F16" s="10">
        <v>119.7</v>
      </c>
      <c r="G16" s="10">
        <v>79.7</v>
      </c>
      <c r="H16" s="10">
        <v>56.53</v>
      </c>
    </row>
    <row r="17" spans="4:8" ht="19.5" thickBot="1" x14ac:dyDescent="0.3">
      <c r="D17" s="4" t="s">
        <v>13</v>
      </c>
      <c r="E17" s="11">
        <v>40</v>
      </c>
      <c r="F17" s="11">
        <v>195.19300000000001</v>
      </c>
      <c r="G17" s="11">
        <v>120.193</v>
      </c>
      <c r="H17" s="11">
        <v>10</v>
      </c>
    </row>
    <row r="18" spans="4:8" ht="24" customHeight="1" thickBot="1" x14ac:dyDescent="0.3">
      <c r="D18" s="3" t="s">
        <v>15</v>
      </c>
      <c r="E18" s="10">
        <v>17</v>
      </c>
      <c r="F18" s="10">
        <v>365.79199999999997</v>
      </c>
      <c r="G18" s="10">
        <v>285.79199999999997</v>
      </c>
      <c r="H18" s="10">
        <v>61</v>
      </c>
    </row>
    <row r="19" spans="4:8" ht="21.75" customHeight="1" thickBot="1" x14ac:dyDescent="0.3">
      <c r="D19" s="4" t="s">
        <v>16</v>
      </c>
      <c r="E19" s="11">
        <v>3</v>
      </c>
      <c r="F19" s="11"/>
      <c r="G19" s="11">
        <v>77.552000000000007</v>
      </c>
      <c r="H19" s="11">
        <v>76</v>
      </c>
    </row>
  </sheetData>
  <mergeCells count="3">
    <mergeCell ref="E5:G5"/>
    <mergeCell ref="E7:G7"/>
    <mergeCell ref="E15:E16"/>
  </mergeCells>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4" sqref="F14"/>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43281</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47" t="s">
        <v>175</v>
      </c>
      <c r="J3" s="147" t="s">
        <v>179</v>
      </c>
    </row>
    <row r="4" spans="1:14" ht="21.75" customHeight="1" thickTop="1" thickBot="1" x14ac:dyDescent="0.35">
      <c r="B4" s="28"/>
      <c r="C4" s="29"/>
      <c r="D4" s="29"/>
      <c r="E4" s="67"/>
      <c r="F4" s="68"/>
      <c r="G4" s="146" t="s">
        <v>177</v>
      </c>
      <c r="H4" s="146" t="s">
        <v>178</v>
      </c>
      <c r="I4" s="146"/>
      <c r="J4" s="34"/>
    </row>
    <row r="5" spans="1:14" ht="19.5" customHeight="1" thickBot="1" x14ac:dyDescent="0.35">
      <c r="B5" s="149" t="s">
        <v>389</v>
      </c>
      <c r="C5" s="82">
        <v>85</v>
      </c>
      <c r="D5" s="82">
        <v>0</v>
      </c>
      <c r="E5" s="82">
        <v>0</v>
      </c>
      <c r="F5" s="82">
        <v>0</v>
      </c>
      <c r="G5" s="10"/>
      <c r="H5" s="10"/>
      <c r="I5" s="10"/>
      <c r="J5" s="10"/>
      <c r="L5" s="159" t="s">
        <v>391</v>
      </c>
      <c r="M5" s="160">
        <v>87</v>
      </c>
      <c r="N5" s="161" t="s">
        <v>395</v>
      </c>
    </row>
    <row r="6" spans="1:14" ht="19.5" customHeight="1" thickBot="1" x14ac:dyDescent="0.35">
      <c r="B6" s="149" t="s">
        <v>388</v>
      </c>
      <c r="C6" s="148">
        <v>80</v>
      </c>
      <c r="D6" s="148">
        <v>125</v>
      </c>
      <c r="E6" s="148">
        <v>0</v>
      </c>
      <c r="F6" s="148">
        <v>0</v>
      </c>
      <c r="G6" s="10"/>
      <c r="H6" s="10"/>
      <c r="I6" s="10"/>
      <c r="J6" s="10"/>
      <c r="L6" s="162" t="s">
        <v>392</v>
      </c>
      <c r="M6" s="158">
        <v>42</v>
      </c>
      <c r="N6" s="163" t="s">
        <v>396</v>
      </c>
    </row>
    <row r="7" spans="1:14" ht="18" customHeight="1" thickBot="1" x14ac:dyDescent="0.35">
      <c r="B7" s="45" t="s">
        <v>390</v>
      </c>
      <c r="C7" s="274">
        <v>64</v>
      </c>
      <c r="D7" s="155"/>
      <c r="E7" s="155">
        <v>0</v>
      </c>
      <c r="F7" s="122">
        <v>0</v>
      </c>
      <c r="G7" s="156"/>
      <c r="H7" s="10"/>
      <c r="I7" s="11"/>
      <c r="J7" s="10"/>
      <c r="L7" s="164" t="s">
        <v>393</v>
      </c>
      <c r="M7" s="165">
        <v>90</v>
      </c>
      <c r="N7" s="166" t="s">
        <v>397</v>
      </c>
    </row>
    <row r="8" spans="1:14" ht="19.5" customHeight="1" thickBot="1" x14ac:dyDescent="0.35">
      <c r="B8" s="45" t="s">
        <v>197</v>
      </c>
      <c r="C8" s="275"/>
      <c r="D8" s="83">
        <v>128</v>
      </c>
      <c r="E8" s="83">
        <v>78</v>
      </c>
      <c r="F8" s="122">
        <v>3</v>
      </c>
      <c r="G8" s="157"/>
      <c r="H8" s="10"/>
      <c r="I8" s="11"/>
      <c r="J8" s="10"/>
      <c r="L8" s="167" t="s">
        <v>394</v>
      </c>
      <c r="M8" s="168">
        <f>1000*SQRT(SUM(POWER(M5,2),POWER(M6,2)))/(SQRT(3)*M7)</f>
        <v>619.73710077263729</v>
      </c>
      <c r="N8" s="169" t="s">
        <v>398</v>
      </c>
    </row>
    <row r="9" spans="1:14" ht="21.75" customHeight="1" thickBot="1" x14ac:dyDescent="0.35">
      <c r="B9" s="45" t="s">
        <v>7</v>
      </c>
      <c r="C9" s="257">
        <v>12</v>
      </c>
      <c r="D9" s="155">
        <v>0</v>
      </c>
      <c r="E9" s="155">
        <v>0</v>
      </c>
      <c r="F9" s="122">
        <v>0</v>
      </c>
      <c r="G9" s="11"/>
      <c r="H9" s="11"/>
      <c r="I9" s="11"/>
      <c r="J9" s="10"/>
      <c r="M9" s="170"/>
    </row>
    <row r="10" spans="1:14" ht="21" customHeight="1" thickBot="1" x14ac:dyDescent="0.35">
      <c r="B10" s="45" t="s">
        <v>205</v>
      </c>
      <c r="C10" s="258"/>
      <c r="D10" s="83">
        <v>0</v>
      </c>
      <c r="E10" s="83">
        <v>0</v>
      </c>
      <c r="F10" s="122">
        <v>0</v>
      </c>
      <c r="G10" s="10" t="s">
        <v>221</v>
      </c>
      <c r="H10" s="10"/>
      <c r="I10" s="10"/>
      <c r="J10" s="10"/>
    </row>
    <row r="11" spans="1:14" ht="21.75" customHeight="1" thickBot="1" x14ac:dyDescent="0.35">
      <c r="B11" s="45" t="s">
        <v>8</v>
      </c>
      <c r="C11" s="84">
        <v>7.6</v>
      </c>
      <c r="D11" s="83">
        <v>48.823999999999998</v>
      </c>
      <c r="E11" s="83">
        <v>30.824000000000002</v>
      </c>
      <c r="F11" s="83">
        <v>17</v>
      </c>
      <c r="G11" s="11"/>
      <c r="H11" s="10"/>
      <c r="I11" s="11"/>
      <c r="J11" s="10"/>
      <c r="L11">
        <v>378</v>
      </c>
      <c r="M11">
        <v>164</v>
      </c>
    </row>
    <row r="12" spans="1:14" ht="20.25" customHeight="1" thickBot="1" x14ac:dyDescent="0.35">
      <c r="B12" s="45" t="s">
        <v>10</v>
      </c>
      <c r="C12" s="85">
        <v>10.199999999999999</v>
      </c>
      <c r="D12" s="83">
        <v>39.898000000000003</v>
      </c>
      <c r="E12" s="83">
        <v>15.342000000000001</v>
      </c>
      <c r="F12" s="83">
        <v>6</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61.6</v>
      </c>
      <c r="E14" s="94">
        <v>18.204999999999998</v>
      </c>
      <c r="F14" s="94">
        <v>4.5</v>
      </c>
      <c r="G14" s="10"/>
      <c r="H14" s="10"/>
      <c r="I14" s="10"/>
      <c r="J14" s="10"/>
      <c r="M14">
        <f>SQRT(M13)</f>
        <v>412.04368700418161</v>
      </c>
    </row>
    <row r="15" spans="1:14" ht="19.5" thickBot="1" x14ac:dyDescent="0.35">
      <c r="B15" s="119" t="s">
        <v>13</v>
      </c>
      <c r="C15" s="84">
        <v>40</v>
      </c>
      <c r="D15" s="84">
        <v>39.283000000000001</v>
      </c>
      <c r="E15" s="84">
        <v>14.282999999999999</v>
      </c>
      <c r="F15" s="84">
        <v>1.3</v>
      </c>
      <c r="G15" s="11"/>
      <c r="H15" s="10"/>
      <c r="I15" s="11"/>
      <c r="J15" s="10"/>
    </row>
    <row r="16" spans="1:14" ht="18.75" customHeight="1" thickBot="1" x14ac:dyDescent="0.35">
      <c r="B16" s="119" t="s">
        <v>15</v>
      </c>
      <c r="C16" s="82">
        <v>13</v>
      </c>
      <c r="D16" s="94">
        <v>154</v>
      </c>
      <c r="E16" s="94">
        <v>94</v>
      </c>
      <c r="F16" s="94">
        <v>20</v>
      </c>
      <c r="G16" s="10"/>
      <c r="H16" s="10"/>
      <c r="I16" s="10"/>
      <c r="J16" s="10"/>
    </row>
    <row r="17" spans="2:10" ht="18.75" customHeight="1" thickBot="1" x14ac:dyDescent="0.35">
      <c r="B17" s="45" t="s">
        <v>16</v>
      </c>
      <c r="C17" s="83">
        <v>6</v>
      </c>
      <c r="D17" s="83">
        <v>19.399999999999999</v>
      </c>
      <c r="E17" s="83">
        <v>17.399999999999999</v>
      </c>
      <c r="F17" s="83">
        <v>8.6999999999999993</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sqref="A1:XFD104857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43281</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52" t="s">
        <v>175</v>
      </c>
      <c r="J3" s="152" t="s">
        <v>179</v>
      </c>
    </row>
    <row r="4" spans="1:14" ht="21.75" customHeight="1" thickTop="1" thickBot="1" x14ac:dyDescent="0.35">
      <c r="B4" s="28"/>
      <c r="C4" s="29"/>
      <c r="D4" s="29"/>
      <c r="E4" s="67"/>
      <c r="F4" s="68"/>
      <c r="G4" s="151" t="s">
        <v>177</v>
      </c>
      <c r="H4" s="151" t="s">
        <v>178</v>
      </c>
      <c r="I4" s="151"/>
      <c r="J4" s="34"/>
    </row>
    <row r="5" spans="1:14" ht="19.5" customHeight="1" thickBot="1" x14ac:dyDescent="0.35">
      <c r="B5" s="149" t="s">
        <v>389</v>
      </c>
      <c r="C5" s="82">
        <v>85</v>
      </c>
      <c r="D5" s="82">
        <v>1250</v>
      </c>
      <c r="E5" s="82">
        <v>0</v>
      </c>
      <c r="F5" s="82">
        <v>0</v>
      </c>
      <c r="G5" s="10"/>
      <c r="H5" s="10"/>
      <c r="I5" s="10"/>
      <c r="J5" s="10"/>
      <c r="L5" s="159" t="s">
        <v>391</v>
      </c>
      <c r="M5" s="160">
        <v>87</v>
      </c>
      <c r="N5" s="161" t="s">
        <v>395</v>
      </c>
    </row>
    <row r="6" spans="1:14" ht="19.5" customHeight="1" thickBot="1" x14ac:dyDescent="0.35">
      <c r="B6" s="149" t="s">
        <v>388</v>
      </c>
      <c r="C6" s="148">
        <v>80</v>
      </c>
      <c r="D6" s="148">
        <v>175</v>
      </c>
      <c r="E6" s="148">
        <v>55</v>
      </c>
      <c r="F6" s="148">
        <v>3</v>
      </c>
      <c r="G6" s="10"/>
      <c r="H6" s="10"/>
      <c r="I6" s="10"/>
      <c r="J6" s="10"/>
      <c r="L6" s="162" t="s">
        <v>392</v>
      </c>
      <c r="M6" s="158">
        <v>42</v>
      </c>
      <c r="N6" s="163" t="s">
        <v>396</v>
      </c>
    </row>
    <row r="7" spans="1:14" ht="18" customHeight="1" thickBot="1" x14ac:dyDescent="0.35">
      <c r="B7" s="45" t="s">
        <v>390</v>
      </c>
      <c r="C7" s="274">
        <v>64</v>
      </c>
      <c r="D7" s="155">
        <v>0</v>
      </c>
      <c r="E7" s="155">
        <v>0</v>
      </c>
      <c r="F7" s="122">
        <v>0</v>
      </c>
      <c r="G7" s="156"/>
      <c r="H7" s="10"/>
      <c r="I7" s="11"/>
      <c r="J7" s="10"/>
      <c r="L7" s="164" t="s">
        <v>393</v>
      </c>
      <c r="M7" s="165">
        <v>90</v>
      </c>
      <c r="N7" s="166" t="s">
        <v>397</v>
      </c>
    </row>
    <row r="8" spans="1:14" ht="19.5" customHeight="1" thickBot="1" x14ac:dyDescent="0.35">
      <c r="B8" s="45" t="s">
        <v>197</v>
      </c>
      <c r="C8" s="275"/>
      <c r="D8" s="83">
        <v>113</v>
      </c>
      <c r="E8" s="83">
        <v>63</v>
      </c>
      <c r="F8" s="122" t="s">
        <v>412</v>
      </c>
      <c r="G8" s="157"/>
      <c r="H8" s="10"/>
      <c r="I8" s="11"/>
      <c r="J8" s="10"/>
      <c r="L8" s="167" t="s">
        <v>394</v>
      </c>
      <c r="M8" s="168">
        <f>1000*SQRT(SUM(POWER(M5,2),POWER(M6,2)))/(SQRT(3)*M7)</f>
        <v>619.73710077263729</v>
      </c>
      <c r="N8" s="169" t="s">
        <v>398</v>
      </c>
    </row>
    <row r="9" spans="1:14" ht="21.75" customHeight="1" thickBot="1" x14ac:dyDescent="0.35">
      <c r="B9" s="45" t="s">
        <v>7</v>
      </c>
      <c r="C9" s="257">
        <v>12</v>
      </c>
      <c r="D9" s="155"/>
      <c r="E9" s="155"/>
      <c r="F9" s="122"/>
      <c r="G9" s="11"/>
      <c r="H9" s="11"/>
      <c r="I9" s="11"/>
      <c r="J9" s="10"/>
      <c r="M9" s="170"/>
    </row>
    <row r="10" spans="1:14" ht="21" customHeight="1" thickBot="1" x14ac:dyDescent="0.35">
      <c r="B10" s="45" t="s">
        <v>205</v>
      </c>
      <c r="C10" s="258"/>
      <c r="D10" s="83"/>
      <c r="E10" s="83"/>
      <c r="F10" s="122"/>
      <c r="G10" s="10" t="s">
        <v>221</v>
      </c>
      <c r="H10" s="10"/>
      <c r="I10" s="10"/>
      <c r="J10" s="10"/>
    </row>
    <row r="11" spans="1:14" ht="21.75" customHeight="1" thickBot="1" x14ac:dyDescent="0.35">
      <c r="B11" s="45" t="s">
        <v>8</v>
      </c>
      <c r="C11" s="84">
        <v>7.6</v>
      </c>
      <c r="D11" s="83">
        <v>39.950000000000003</v>
      </c>
      <c r="E11" s="83">
        <v>24.95</v>
      </c>
      <c r="F11" s="83">
        <v>11</v>
      </c>
      <c r="G11" s="11"/>
      <c r="H11" s="10"/>
      <c r="I11" s="11"/>
      <c r="J11" s="10"/>
      <c r="L11">
        <v>378</v>
      </c>
      <c r="M11">
        <v>164</v>
      </c>
    </row>
    <row r="12" spans="1:14" ht="20.25" customHeight="1" thickBot="1" x14ac:dyDescent="0.35">
      <c r="B12" s="45" t="s">
        <v>10</v>
      </c>
      <c r="C12" s="85">
        <v>10.199999999999999</v>
      </c>
      <c r="D12" s="83">
        <v>34.256</v>
      </c>
      <c r="E12" s="83">
        <v>0.7</v>
      </c>
      <c r="F12" s="83" t="s">
        <v>425</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46.051000000000002</v>
      </c>
      <c r="E14" s="94">
        <v>2.6560000000000001</v>
      </c>
      <c r="F14" s="94">
        <v>0.66</v>
      </c>
      <c r="G14" s="10"/>
      <c r="H14" s="10"/>
      <c r="I14" s="10"/>
      <c r="J14" s="10"/>
      <c r="M14">
        <f>SQRT(M13)</f>
        <v>412.04368700418161</v>
      </c>
    </row>
    <row r="15" spans="1:14" ht="19.5" thickBot="1" x14ac:dyDescent="0.35">
      <c r="B15" s="119" t="s">
        <v>13</v>
      </c>
      <c r="C15" s="84">
        <v>40</v>
      </c>
      <c r="D15" s="84">
        <v>35.354999999999997</v>
      </c>
      <c r="E15" s="84">
        <v>10.355</v>
      </c>
      <c r="F15" s="84" t="s">
        <v>426</v>
      </c>
      <c r="G15" s="11"/>
      <c r="H15" s="10"/>
      <c r="I15" s="11"/>
      <c r="J15" s="10"/>
    </row>
    <row r="16" spans="1:14" ht="18.75" customHeight="1" thickBot="1" x14ac:dyDescent="0.35">
      <c r="B16" s="119" t="s">
        <v>15</v>
      </c>
      <c r="C16" s="82">
        <v>13</v>
      </c>
      <c r="D16" s="94">
        <v>215</v>
      </c>
      <c r="E16" s="94">
        <v>155</v>
      </c>
      <c r="F16" s="94">
        <v>32</v>
      </c>
      <c r="G16" s="10"/>
      <c r="H16" s="10"/>
      <c r="I16" s="10"/>
      <c r="J16" s="10"/>
    </row>
    <row r="17" spans="2:10" ht="18.75" customHeight="1" thickBot="1" x14ac:dyDescent="0.35">
      <c r="B17" s="45" t="s">
        <v>16</v>
      </c>
      <c r="C17" s="83">
        <v>6</v>
      </c>
      <c r="D17" s="83"/>
      <c r="E17" s="83"/>
      <c r="F17" s="83"/>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C13" sqref="C13:C14"/>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43281</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52" t="s">
        <v>175</v>
      </c>
      <c r="J3" s="152" t="s">
        <v>179</v>
      </c>
    </row>
    <row r="4" spans="1:14" ht="21.75" customHeight="1" thickTop="1" thickBot="1" x14ac:dyDescent="0.35">
      <c r="B4" s="28"/>
      <c r="C4" s="29"/>
      <c r="D4" s="29"/>
      <c r="E4" s="67"/>
      <c r="F4" s="68"/>
      <c r="G4" s="151" t="s">
        <v>177</v>
      </c>
      <c r="H4" s="151" t="s">
        <v>178</v>
      </c>
      <c r="I4" s="151"/>
      <c r="J4" s="34"/>
    </row>
    <row r="5" spans="1:14" ht="19.5" customHeight="1" thickBot="1" x14ac:dyDescent="0.35">
      <c r="B5" s="149" t="s">
        <v>389</v>
      </c>
      <c r="C5" s="82">
        <v>85</v>
      </c>
      <c r="D5" s="82">
        <v>0</v>
      </c>
      <c r="E5" s="82">
        <v>0</v>
      </c>
      <c r="F5" s="82">
        <v>0</v>
      </c>
      <c r="G5" s="10"/>
      <c r="H5" s="10"/>
      <c r="I5" s="10"/>
      <c r="J5" s="10"/>
      <c r="L5" s="159" t="s">
        <v>391</v>
      </c>
      <c r="M5" s="160">
        <v>82</v>
      </c>
      <c r="N5" s="161" t="s">
        <v>395</v>
      </c>
    </row>
    <row r="6" spans="1:14" ht="19.5" customHeight="1" thickBot="1" x14ac:dyDescent="0.35">
      <c r="B6" s="149" t="s">
        <v>388</v>
      </c>
      <c r="C6" s="148">
        <v>80</v>
      </c>
      <c r="D6" s="148">
        <v>298</v>
      </c>
      <c r="E6" s="148">
        <v>173</v>
      </c>
      <c r="F6" s="148" t="s">
        <v>429</v>
      </c>
      <c r="G6" s="10"/>
      <c r="H6" s="10"/>
      <c r="I6" s="10"/>
      <c r="J6" s="10"/>
      <c r="L6" s="162" t="s">
        <v>392</v>
      </c>
      <c r="M6" s="158">
        <v>18</v>
      </c>
      <c r="N6" s="163" t="s">
        <v>396</v>
      </c>
    </row>
    <row r="7" spans="1:14" ht="18" customHeight="1" thickBot="1" x14ac:dyDescent="0.35">
      <c r="B7" s="45" t="s">
        <v>390</v>
      </c>
      <c r="C7" s="274">
        <v>64</v>
      </c>
      <c r="D7" s="155"/>
      <c r="E7" s="155"/>
      <c r="F7" s="122"/>
      <c r="G7" s="156"/>
      <c r="H7" s="10"/>
      <c r="I7" s="11"/>
      <c r="J7" s="10"/>
      <c r="L7" s="164" t="s">
        <v>393</v>
      </c>
      <c r="M7" s="165">
        <v>76</v>
      </c>
      <c r="N7" s="166" t="s">
        <v>397</v>
      </c>
    </row>
    <row r="8" spans="1:14" ht="19.5" customHeight="1" thickBot="1" x14ac:dyDescent="0.35">
      <c r="B8" s="45" t="s">
        <v>197</v>
      </c>
      <c r="C8" s="275"/>
      <c r="D8" s="83">
        <v>95</v>
      </c>
      <c r="E8" s="83">
        <v>45</v>
      </c>
      <c r="F8" s="122" t="s">
        <v>430</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22">
        <v>0</v>
      </c>
      <c r="G9" s="11"/>
      <c r="H9" s="11"/>
      <c r="I9" s="11"/>
      <c r="J9" s="10"/>
      <c r="M9" s="170"/>
    </row>
    <row r="10" spans="1:14" ht="21" customHeight="1" thickBot="1" x14ac:dyDescent="0.35">
      <c r="B10" s="45" t="s">
        <v>205</v>
      </c>
      <c r="C10" s="258"/>
      <c r="D10" s="83">
        <v>51.731000000000002</v>
      </c>
      <c r="E10" s="83">
        <v>26.731000000000002</v>
      </c>
      <c r="F10" s="122">
        <v>8</v>
      </c>
      <c r="G10" s="10" t="s">
        <v>221</v>
      </c>
      <c r="H10" s="10"/>
      <c r="I10" s="10"/>
      <c r="J10" s="10"/>
    </row>
    <row r="11" spans="1:14" ht="21.75" customHeight="1" thickBot="1" x14ac:dyDescent="0.35">
      <c r="B11" s="45" t="s">
        <v>8</v>
      </c>
      <c r="C11" s="84">
        <v>7.6</v>
      </c>
      <c r="D11" s="83">
        <f>15+18</f>
        <v>33</v>
      </c>
      <c r="E11" s="83">
        <v>18</v>
      </c>
      <c r="F11" s="83">
        <v>8</v>
      </c>
      <c r="G11" s="11"/>
      <c r="H11" s="10"/>
      <c r="I11" s="11"/>
      <c r="J11" s="10"/>
      <c r="L11">
        <v>378</v>
      </c>
      <c r="M11">
        <v>164</v>
      </c>
    </row>
    <row r="12" spans="1:14" ht="20.25" customHeight="1" thickBot="1" x14ac:dyDescent="0.35">
      <c r="B12" s="45" t="s">
        <v>10</v>
      </c>
      <c r="C12" s="85">
        <v>10.199999999999999</v>
      </c>
      <c r="D12" s="83">
        <v>29.673999999999999</v>
      </c>
      <c r="E12" s="83">
        <v>5.18</v>
      </c>
      <c r="F12" s="83" t="s">
        <v>427</v>
      </c>
      <c r="G12" s="10"/>
      <c r="H12" s="10"/>
      <c r="I12" s="10"/>
      <c r="J12" s="10"/>
      <c r="L12">
        <f>L11*L11</f>
        <v>142884</v>
      </c>
      <c r="M12">
        <f>M11*M11</f>
        <v>26896</v>
      </c>
    </row>
    <row r="13" spans="1:14" ht="20.25" customHeight="1" thickBot="1" x14ac:dyDescent="0.35">
      <c r="B13" s="45" t="s">
        <v>63</v>
      </c>
      <c r="C13" s="262">
        <v>18</v>
      </c>
      <c r="D13" s="94">
        <v>184.10300000000001</v>
      </c>
      <c r="E13" s="94">
        <v>1.7430000000000001</v>
      </c>
      <c r="F13" s="94">
        <v>0</v>
      </c>
      <c r="G13" s="11"/>
      <c r="H13" s="11"/>
      <c r="I13" s="11"/>
      <c r="J13" s="11"/>
      <c r="M13">
        <f>L12+M12</f>
        <v>169780</v>
      </c>
    </row>
    <row r="14" spans="1:14" ht="18" customHeight="1" thickBot="1" x14ac:dyDescent="0.35">
      <c r="B14" s="45" t="s">
        <v>12</v>
      </c>
      <c r="C14" s="263"/>
      <c r="D14" s="94">
        <v>43.209000000000003</v>
      </c>
      <c r="E14" s="94">
        <v>0.18</v>
      </c>
      <c r="F14" s="94">
        <v>0</v>
      </c>
      <c r="G14" s="10"/>
      <c r="H14" s="10"/>
      <c r="I14" s="10"/>
      <c r="J14" s="10"/>
      <c r="M14">
        <f>SQRT(M13)</f>
        <v>412.04368700418161</v>
      </c>
    </row>
    <row r="15" spans="1:14" ht="19.5" thickBot="1" x14ac:dyDescent="0.35">
      <c r="B15" s="119" t="s">
        <v>13</v>
      </c>
      <c r="C15" s="84">
        <v>40</v>
      </c>
      <c r="D15" s="84">
        <v>35.354999999999997</v>
      </c>
      <c r="E15" s="84">
        <v>10.355</v>
      </c>
      <c r="F15" s="84" t="s">
        <v>428</v>
      </c>
      <c r="G15" s="11"/>
      <c r="H15" s="10"/>
      <c r="I15" s="11"/>
      <c r="J15" s="10"/>
    </row>
    <row r="16" spans="1:14" ht="18.75" customHeight="1" thickBot="1" x14ac:dyDescent="0.35">
      <c r="B16" s="119" t="s">
        <v>15</v>
      </c>
      <c r="C16" s="82">
        <v>13</v>
      </c>
      <c r="D16" s="94">
        <v>207</v>
      </c>
      <c r="E16" s="94">
        <v>147</v>
      </c>
      <c r="F16" s="94">
        <v>31</v>
      </c>
      <c r="G16" s="10"/>
      <c r="H16" s="10"/>
      <c r="I16" s="10"/>
      <c r="J16" s="10"/>
    </row>
    <row r="17" spans="2:10" ht="18.75" customHeight="1" thickBot="1" x14ac:dyDescent="0.35">
      <c r="B17" s="45" t="s">
        <v>16</v>
      </c>
      <c r="C17" s="83">
        <v>6</v>
      </c>
      <c r="D17" s="83">
        <v>18.399999999999999</v>
      </c>
      <c r="E17" s="83">
        <v>16.399999999999999</v>
      </c>
      <c r="F17" s="83">
        <v>8</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6" sqref="D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52" t="s">
        <v>175</v>
      </c>
      <c r="J3" s="152" t="s">
        <v>179</v>
      </c>
    </row>
    <row r="4" spans="1:14" ht="21.75" customHeight="1" thickTop="1" thickBot="1" x14ac:dyDescent="0.35">
      <c r="B4" s="28"/>
      <c r="C4" s="29"/>
      <c r="D4" s="29"/>
      <c r="E4" s="67"/>
      <c r="F4" s="68"/>
      <c r="G4" s="151" t="s">
        <v>177</v>
      </c>
      <c r="H4" s="151" t="s">
        <v>178</v>
      </c>
      <c r="I4" s="151"/>
      <c r="J4" s="34"/>
    </row>
    <row r="5" spans="1:14" ht="19.5" customHeight="1" thickBot="1" x14ac:dyDescent="0.35">
      <c r="B5" s="149" t="s">
        <v>389</v>
      </c>
      <c r="C5" s="82">
        <v>85</v>
      </c>
      <c r="D5" s="82">
        <v>0</v>
      </c>
      <c r="E5" s="82">
        <v>0</v>
      </c>
      <c r="F5" s="82">
        <v>0</v>
      </c>
      <c r="G5" s="10"/>
      <c r="H5" s="10"/>
      <c r="I5" s="10"/>
      <c r="J5" s="10"/>
      <c r="L5" s="159" t="s">
        <v>391</v>
      </c>
      <c r="M5" s="160">
        <v>82</v>
      </c>
      <c r="N5" s="161" t="s">
        <v>395</v>
      </c>
    </row>
    <row r="6" spans="1:14" ht="19.5" customHeight="1" thickBot="1" x14ac:dyDescent="0.35">
      <c r="B6" s="149" t="s">
        <v>388</v>
      </c>
      <c r="C6" s="148">
        <v>80</v>
      </c>
      <c r="D6" s="148">
        <v>290</v>
      </c>
      <c r="E6" s="148">
        <v>168</v>
      </c>
      <c r="F6" s="148">
        <v>7</v>
      </c>
      <c r="G6" s="10"/>
      <c r="H6" s="10"/>
      <c r="I6" s="10"/>
      <c r="J6" s="10"/>
      <c r="L6" s="162" t="s">
        <v>392</v>
      </c>
      <c r="M6" s="158">
        <v>18</v>
      </c>
      <c r="N6" s="163" t="s">
        <v>396</v>
      </c>
    </row>
    <row r="7" spans="1:14" ht="18" customHeight="1" thickBot="1" x14ac:dyDescent="0.35">
      <c r="B7" s="45" t="s">
        <v>390</v>
      </c>
      <c r="C7" s="274">
        <v>64</v>
      </c>
      <c r="D7" s="155">
        <v>0</v>
      </c>
      <c r="E7" s="155">
        <v>0</v>
      </c>
      <c r="F7" s="122">
        <v>0</v>
      </c>
      <c r="G7" s="156"/>
      <c r="H7" s="10"/>
      <c r="I7" s="11"/>
      <c r="J7" s="10"/>
      <c r="L7" s="164" t="s">
        <v>393</v>
      </c>
      <c r="M7" s="165">
        <v>76</v>
      </c>
      <c r="N7" s="166" t="s">
        <v>397</v>
      </c>
    </row>
    <row r="8" spans="1:14" ht="19.5" customHeight="1" thickBot="1" x14ac:dyDescent="0.35">
      <c r="B8" s="45" t="s">
        <v>197</v>
      </c>
      <c r="C8" s="275"/>
      <c r="D8" s="83">
        <v>75</v>
      </c>
      <c r="E8" s="83">
        <v>25</v>
      </c>
      <c r="F8" s="122">
        <v>1</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22">
        <v>0</v>
      </c>
      <c r="G9" s="11"/>
      <c r="H9" s="11"/>
      <c r="I9" s="11"/>
      <c r="J9" s="10"/>
      <c r="M9" s="170"/>
    </row>
    <row r="10" spans="1:14" ht="21" customHeight="1" thickBot="1" x14ac:dyDescent="0.35">
      <c r="B10" s="45" t="s">
        <v>205</v>
      </c>
      <c r="C10" s="258"/>
      <c r="D10" s="83">
        <v>38.445999999999998</v>
      </c>
      <c r="E10" s="83">
        <v>13.446</v>
      </c>
      <c r="F10" s="122">
        <v>4.3</v>
      </c>
      <c r="G10" s="10" t="s">
        <v>221</v>
      </c>
      <c r="H10" s="10"/>
      <c r="I10" s="10"/>
      <c r="J10" s="10"/>
    </row>
    <row r="11" spans="1:14" ht="21.75" customHeight="1" thickBot="1" x14ac:dyDescent="0.35">
      <c r="B11" s="45" t="s">
        <v>8</v>
      </c>
      <c r="C11" s="84">
        <v>7.6</v>
      </c>
      <c r="D11" s="83">
        <v>28</v>
      </c>
      <c r="E11" s="83">
        <v>10</v>
      </c>
      <c r="F11" s="83">
        <v>4</v>
      </c>
      <c r="G11" s="11"/>
      <c r="H11" s="10"/>
      <c r="I11" s="11"/>
      <c r="J11" s="10"/>
      <c r="L11">
        <v>378</v>
      </c>
      <c r="M11">
        <v>164</v>
      </c>
    </row>
    <row r="12" spans="1:14" ht="20.25" customHeight="1" thickBot="1" x14ac:dyDescent="0.35">
      <c r="B12" s="45" t="s">
        <v>10</v>
      </c>
      <c r="C12" s="85">
        <v>10.199999999999999</v>
      </c>
      <c r="D12" s="83">
        <v>356</v>
      </c>
      <c r="E12" s="83">
        <v>0</v>
      </c>
      <c r="F12" s="83">
        <v>0</v>
      </c>
      <c r="G12" s="10"/>
      <c r="H12" s="10"/>
      <c r="I12" s="10"/>
      <c r="J12" s="10"/>
      <c r="L12">
        <f>L11*L11</f>
        <v>142884</v>
      </c>
      <c r="M12">
        <f>M11*M11</f>
        <v>26896</v>
      </c>
    </row>
    <row r="13" spans="1:14" ht="20.25" customHeight="1" thickBot="1" x14ac:dyDescent="0.35">
      <c r="B13" s="45" t="s">
        <v>63</v>
      </c>
      <c r="C13" s="262">
        <v>18</v>
      </c>
      <c r="D13" s="94">
        <v>184.10300000000001</v>
      </c>
      <c r="E13" s="94">
        <v>1.7430000000000001</v>
      </c>
      <c r="F13" s="94">
        <v>0</v>
      </c>
      <c r="G13" s="11"/>
      <c r="H13" s="11"/>
      <c r="I13" s="11"/>
      <c r="J13" s="11"/>
      <c r="M13">
        <f>L12+M12</f>
        <v>169780</v>
      </c>
    </row>
    <row r="14" spans="1:14" ht="18" customHeight="1" thickBot="1" x14ac:dyDescent="0.35">
      <c r="B14" s="45" t="s">
        <v>12</v>
      </c>
      <c r="C14" s="263"/>
      <c r="D14" s="94">
        <v>67.11</v>
      </c>
      <c r="E14" s="94">
        <v>23.78</v>
      </c>
      <c r="F14" s="94">
        <v>5.87</v>
      </c>
      <c r="G14" s="10"/>
      <c r="H14" s="10"/>
      <c r="I14" s="10"/>
      <c r="J14" s="10"/>
      <c r="M14">
        <f>SQRT(M13)</f>
        <v>412.04368700418161</v>
      </c>
    </row>
    <row r="15" spans="1:14" ht="19.5" thickBot="1" x14ac:dyDescent="0.35">
      <c r="B15" s="119" t="s">
        <v>13</v>
      </c>
      <c r="C15" s="84">
        <v>40</v>
      </c>
      <c r="D15" s="84">
        <v>35.354999999999997</v>
      </c>
      <c r="E15" s="84">
        <v>10.355</v>
      </c>
      <c r="F15" s="84" t="s">
        <v>428</v>
      </c>
      <c r="G15" s="11"/>
      <c r="H15" s="10"/>
      <c r="I15" s="11"/>
      <c r="J15" s="10"/>
    </row>
    <row r="16" spans="1:14" ht="18.75" customHeight="1" thickBot="1" x14ac:dyDescent="0.35">
      <c r="B16" s="119" t="s">
        <v>15</v>
      </c>
      <c r="C16" s="82">
        <v>13</v>
      </c>
      <c r="D16" s="83">
        <v>196</v>
      </c>
      <c r="E16" s="83">
        <v>136</v>
      </c>
      <c r="F16" s="83">
        <v>29</v>
      </c>
      <c r="G16" s="10"/>
      <c r="H16" s="10"/>
      <c r="I16" s="10"/>
      <c r="J16" s="10"/>
    </row>
    <row r="17" spans="2:10" ht="18.75" customHeight="1" thickBot="1" x14ac:dyDescent="0.35">
      <c r="B17" s="45" t="s">
        <v>16</v>
      </c>
      <c r="C17" s="83">
        <v>6</v>
      </c>
      <c r="D17" s="83">
        <v>13.8</v>
      </c>
      <c r="E17" s="83">
        <v>11.8</v>
      </c>
      <c r="F17" s="83">
        <v>5</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6" sqref="D16:F1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43285</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2" t="s">
        <v>175</v>
      </c>
      <c r="J3" s="172" t="s">
        <v>179</v>
      </c>
    </row>
    <row r="4" spans="1:14" ht="21.75" customHeight="1" thickTop="1" thickBot="1" x14ac:dyDescent="0.35">
      <c r="B4" s="28"/>
      <c r="C4" s="29"/>
      <c r="D4" s="29"/>
      <c r="E4" s="67"/>
      <c r="F4" s="68"/>
      <c r="G4" s="171" t="s">
        <v>177</v>
      </c>
      <c r="H4" s="171" t="s">
        <v>178</v>
      </c>
      <c r="I4" s="171"/>
      <c r="J4" s="34"/>
    </row>
    <row r="5" spans="1:14" ht="19.5" customHeight="1" thickBot="1" x14ac:dyDescent="0.35">
      <c r="B5" s="149" t="s">
        <v>389</v>
      </c>
      <c r="C5" s="82">
        <v>85</v>
      </c>
      <c r="D5" s="82">
        <v>0</v>
      </c>
      <c r="E5" s="82">
        <v>0</v>
      </c>
      <c r="F5" s="175">
        <v>0</v>
      </c>
      <c r="G5" s="10"/>
      <c r="H5" s="10"/>
      <c r="I5" s="10"/>
      <c r="J5" s="10"/>
      <c r="L5" s="159" t="s">
        <v>391</v>
      </c>
      <c r="M5" s="160">
        <v>82</v>
      </c>
      <c r="N5" s="161" t="s">
        <v>395</v>
      </c>
    </row>
    <row r="6" spans="1:14" ht="19.5" customHeight="1" thickBot="1" x14ac:dyDescent="0.35">
      <c r="B6" s="149" t="s">
        <v>388</v>
      </c>
      <c r="C6" s="148">
        <v>80</v>
      </c>
      <c r="D6" s="148">
        <v>250</v>
      </c>
      <c r="E6" s="148">
        <v>125</v>
      </c>
      <c r="F6" s="176">
        <v>6</v>
      </c>
      <c r="G6" s="10"/>
      <c r="H6" s="10"/>
      <c r="I6" s="10"/>
      <c r="J6" s="10"/>
      <c r="L6" s="162" t="s">
        <v>392</v>
      </c>
      <c r="M6" s="158">
        <v>18</v>
      </c>
      <c r="N6" s="163" t="s">
        <v>396</v>
      </c>
    </row>
    <row r="7" spans="1:14" ht="18" customHeight="1" thickBot="1" x14ac:dyDescent="0.35">
      <c r="B7" s="45" t="s">
        <v>390</v>
      </c>
      <c r="C7" s="274">
        <v>64</v>
      </c>
      <c r="D7" s="155">
        <v>0</v>
      </c>
      <c r="E7" s="155">
        <v>0</v>
      </c>
      <c r="F7" s="177">
        <v>0</v>
      </c>
      <c r="G7" s="156"/>
      <c r="H7" s="10"/>
      <c r="I7" s="11"/>
      <c r="J7" s="10"/>
      <c r="L7" s="164" t="s">
        <v>393</v>
      </c>
      <c r="M7" s="165">
        <v>76</v>
      </c>
      <c r="N7" s="166" t="s">
        <v>397</v>
      </c>
    </row>
    <row r="8" spans="1:14" ht="19.5" customHeight="1" thickBot="1" x14ac:dyDescent="0.35">
      <c r="B8" s="45" t="s">
        <v>197</v>
      </c>
      <c r="C8" s="275"/>
      <c r="D8" s="83">
        <v>115</v>
      </c>
      <c r="E8" s="83">
        <v>65</v>
      </c>
      <c r="F8" s="177">
        <v>3.5</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77">
        <v>0</v>
      </c>
      <c r="G9" s="11"/>
      <c r="H9" s="11"/>
      <c r="I9" s="11"/>
      <c r="J9" s="10"/>
      <c r="M9" s="170"/>
    </row>
    <row r="10" spans="1:14" ht="21" customHeight="1" thickBot="1" x14ac:dyDescent="0.35">
      <c r="B10" s="45" t="s">
        <v>205</v>
      </c>
      <c r="C10" s="258"/>
      <c r="D10" s="83">
        <v>32.966000000000001</v>
      </c>
      <c r="E10" s="83">
        <v>7.9660000000000002</v>
      </c>
      <c r="F10" s="177">
        <v>2.9</v>
      </c>
      <c r="G10" s="10" t="s">
        <v>221</v>
      </c>
      <c r="H10" s="10"/>
      <c r="I10" s="10"/>
      <c r="J10" s="10"/>
    </row>
    <row r="11" spans="1:14" ht="21.75" customHeight="1" thickBot="1" x14ac:dyDescent="0.35">
      <c r="B11" s="45" t="s">
        <v>8</v>
      </c>
      <c r="C11" s="84">
        <v>7.6</v>
      </c>
      <c r="D11" s="83">
        <v>14.304</v>
      </c>
      <c r="E11" s="83">
        <v>13.571</v>
      </c>
      <c r="F11" s="177">
        <v>1</v>
      </c>
      <c r="G11" s="11"/>
      <c r="H11" s="10"/>
      <c r="I11" s="11"/>
      <c r="J11" s="10"/>
      <c r="L11">
        <v>378</v>
      </c>
      <c r="M11">
        <v>164</v>
      </c>
    </row>
    <row r="12" spans="1:14" ht="20.25" customHeight="1" thickBot="1" x14ac:dyDescent="0.35">
      <c r="B12" s="45" t="s">
        <v>10</v>
      </c>
      <c r="C12" s="85">
        <v>10.199999999999999</v>
      </c>
      <c r="D12" s="83">
        <v>0.35599999999999998</v>
      </c>
      <c r="E12" s="83">
        <v>0</v>
      </c>
      <c r="F12" s="177">
        <v>0</v>
      </c>
      <c r="G12" s="10"/>
      <c r="H12" s="10"/>
      <c r="I12" s="10"/>
      <c r="J12" s="10"/>
      <c r="L12">
        <f>L11*L11</f>
        <v>142884</v>
      </c>
      <c r="M12">
        <f>M11*M11</f>
        <v>26896</v>
      </c>
    </row>
    <row r="13" spans="1:14" ht="20.25" customHeight="1" thickBot="1" x14ac:dyDescent="0.35">
      <c r="B13" s="45" t="s">
        <v>63</v>
      </c>
      <c r="C13" s="262">
        <v>18</v>
      </c>
      <c r="D13" s="94">
        <v>184.10300000000001</v>
      </c>
      <c r="E13" s="94">
        <v>1.7430000000000001</v>
      </c>
      <c r="F13" s="178">
        <v>0</v>
      </c>
      <c r="G13" s="11"/>
      <c r="H13" s="11"/>
      <c r="I13" s="11"/>
      <c r="J13" s="11"/>
      <c r="M13">
        <f>L12+M12</f>
        <v>169780</v>
      </c>
    </row>
    <row r="14" spans="1:14" ht="18" customHeight="1" thickBot="1" x14ac:dyDescent="0.35">
      <c r="B14" s="45" t="s">
        <v>12</v>
      </c>
      <c r="C14" s="263"/>
      <c r="D14" s="94">
        <v>73.102999999999994</v>
      </c>
      <c r="E14" s="94">
        <v>20.707999999999998</v>
      </c>
      <c r="F14" s="178">
        <v>7.34</v>
      </c>
      <c r="G14" s="10"/>
      <c r="H14" s="10"/>
      <c r="I14" s="10"/>
      <c r="J14" s="10"/>
      <c r="M14">
        <f>SQRT(M13)</f>
        <v>412.04368700418161</v>
      </c>
    </row>
    <row r="15" spans="1:14" ht="19.5" thickBot="1" x14ac:dyDescent="0.35">
      <c r="B15" s="119" t="s">
        <v>13</v>
      </c>
      <c r="C15" s="84">
        <v>40</v>
      </c>
      <c r="D15" s="84">
        <v>55.698999999999998</v>
      </c>
      <c r="E15" s="84">
        <v>30.298999999999999</v>
      </c>
      <c r="F15" s="179">
        <v>2.5</v>
      </c>
      <c r="G15" s="11"/>
      <c r="H15" s="10"/>
      <c r="I15" s="11"/>
      <c r="J15" s="10"/>
    </row>
    <row r="16" spans="1:14" ht="18.75" customHeight="1" thickBot="1" x14ac:dyDescent="0.35">
      <c r="B16" s="119" t="s">
        <v>15</v>
      </c>
      <c r="C16" s="82">
        <v>13</v>
      </c>
      <c r="D16" s="83"/>
      <c r="E16" s="83"/>
      <c r="F16" s="177"/>
      <c r="G16" s="10"/>
      <c r="H16" s="10"/>
      <c r="I16" s="10"/>
      <c r="J16" s="10"/>
      <c r="K16">
        <f>54/60</f>
        <v>0.9</v>
      </c>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1" sqref="D11"/>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43286</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2" t="s">
        <v>175</v>
      </c>
      <c r="J3" s="172" t="s">
        <v>179</v>
      </c>
    </row>
    <row r="4" spans="1:14" ht="21.75" customHeight="1" thickTop="1" thickBot="1" x14ac:dyDescent="0.35">
      <c r="B4" s="28"/>
      <c r="C4" s="29"/>
      <c r="D4" s="29"/>
      <c r="E4" s="67"/>
      <c r="F4" s="68"/>
      <c r="G4" s="171" t="s">
        <v>177</v>
      </c>
      <c r="H4" s="171" t="s">
        <v>178</v>
      </c>
      <c r="I4" s="171"/>
      <c r="J4" s="34"/>
    </row>
    <row r="5" spans="1:14" ht="19.5" customHeight="1" thickBot="1" x14ac:dyDescent="0.35">
      <c r="B5" s="177" t="s">
        <v>389</v>
      </c>
      <c r="C5" s="177">
        <v>85</v>
      </c>
      <c r="D5" s="82">
        <v>0</v>
      </c>
      <c r="E5" s="82">
        <v>0</v>
      </c>
      <c r="F5" s="175">
        <v>0</v>
      </c>
      <c r="G5" s="10"/>
      <c r="H5" s="10"/>
      <c r="I5" s="10"/>
      <c r="J5" s="10"/>
      <c r="L5" s="159" t="s">
        <v>391</v>
      </c>
      <c r="M5" s="160">
        <v>82</v>
      </c>
      <c r="N5" s="161" t="s">
        <v>395</v>
      </c>
    </row>
    <row r="6" spans="1:14" ht="19.5" customHeight="1" thickBot="1" x14ac:dyDescent="0.35">
      <c r="B6" s="177" t="s">
        <v>388</v>
      </c>
      <c r="C6" s="177">
        <v>80</v>
      </c>
      <c r="D6" s="148">
        <v>210</v>
      </c>
      <c r="E6" s="148">
        <v>85</v>
      </c>
      <c r="F6" s="176">
        <v>3.9</v>
      </c>
      <c r="G6" s="10"/>
      <c r="H6" s="10"/>
      <c r="I6" s="10"/>
      <c r="J6" s="10"/>
      <c r="L6" s="162" t="s">
        <v>392</v>
      </c>
      <c r="M6" s="158">
        <v>18</v>
      </c>
      <c r="N6" s="163" t="s">
        <v>396</v>
      </c>
    </row>
    <row r="7" spans="1:14" ht="18" customHeight="1" thickBot="1" x14ac:dyDescent="0.35">
      <c r="B7" s="45" t="s">
        <v>390</v>
      </c>
      <c r="C7" s="274">
        <v>64</v>
      </c>
      <c r="D7" s="155">
        <v>0</v>
      </c>
      <c r="E7" s="155">
        <v>0</v>
      </c>
      <c r="F7" s="177">
        <v>0</v>
      </c>
      <c r="G7" s="156"/>
      <c r="H7" s="10"/>
      <c r="I7" s="11"/>
      <c r="J7" s="10"/>
      <c r="L7" s="164" t="s">
        <v>393</v>
      </c>
      <c r="M7" s="165">
        <v>76</v>
      </c>
      <c r="N7" s="166" t="s">
        <v>397</v>
      </c>
    </row>
    <row r="8" spans="1:14" ht="19.5" customHeight="1" thickBot="1" x14ac:dyDescent="0.35">
      <c r="B8" s="45" t="s">
        <v>197</v>
      </c>
      <c r="C8" s="275"/>
      <c r="D8" s="83">
        <v>110</v>
      </c>
      <c r="E8" s="83">
        <v>60</v>
      </c>
      <c r="F8" s="177">
        <v>3.55</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77">
        <v>0</v>
      </c>
      <c r="G9" s="11"/>
      <c r="H9" s="11"/>
      <c r="I9" s="11"/>
      <c r="J9" s="10"/>
      <c r="M9" s="170"/>
    </row>
    <row r="10" spans="1:14" ht="21" customHeight="1" thickBot="1" x14ac:dyDescent="0.35">
      <c r="B10" s="45" t="s">
        <v>205</v>
      </c>
      <c r="C10" s="258"/>
      <c r="D10" s="83">
        <v>33.799999999999997</v>
      </c>
      <c r="E10" s="83">
        <v>8.8149999999999995</v>
      </c>
      <c r="F10" s="177">
        <v>2.8</v>
      </c>
      <c r="G10" s="10" t="s">
        <v>221</v>
      </c>
      <c r="H10" s="10"/>
      <c r="I10" s="10"/>
      <c r="J10" s="10"/>
    </row>
    <row r="11" spans="1:14" ht="21.75" customHeight="1" thickBot="1" x14ac:dyDescent="0.35">
      <c r="B11" s="45" t="s">
        <v>8</v>
      </c>
      <c r="C11" s="84">
        <v>7.6</v>
      </c>
      <c r="D11" s="83">
        <v>20.178000000000001</v>
      </c>
      <c r="E11" s="83">
        <v>38.177999999999997</v>
      </c>
      <c r="F11" s="177">
        <v>8</v>
      </c>
      <c r="G11" s="11"/>
      <c r="H11" s="10"/>
      <c r="I11" s="11"/>
      <c r="J11" s="10"/>
      <c r="L11">
        <v>378</v>
      </c>
      <c r="M11">
        <v>164</v>
      </c>
    </row>
    <row r="12" spans="1:14" ht="20.25" customHeight="1" thickBot="1" x14ac:dyDescent="0.35">
      <c r="B12" s="45" t="s">
        <v>10</v>
      </c>
      <c r="C12" s="85">
        <v>10.199999999999999</v>
      </c>
      <c r="D12" s="83">
        <v>0.35599999999999998</v>
      </c>
      <c r="E12" s="83">
        <v>0</v>
      </c>
      <c r="F12" s="177">
        <v>0</v>
      </c>
      <c r="G12" s="10"/>
      <c r="H12" s="10"/>
      <c r="I12" s="10"/>
      <c r="J12" s="10"/>
      <c r="L12">
        <f>L11*L11</f>
        <v>142884</v>
      </c>
      <c r="M12">
        <f>M11*M11</f>
        <v>26896</v>
      </c>
    </row>
    <row r="13" spans="1:14" ht="20.25" customHeight="1" thickBot="1" x14ac:dyDescent="0.35">
      <c r="B13" s="45" t="s">
        <v>63</v>
      </c>
      <c r="C13" s="262">
        <v>18</v>
      </c>
      <c r="D13" s="94">
        <v>184.10300000000001</v>
      </c>
      <c r="E13" s="94">
        <v>1.7430000000000001</v>
      </c>
      <c r="F13" s="178">
        <v>0</v>
      </c>
      <c r="G13" s="11"/>
      <c r="H13" s="11"/>
      <c r="I13" s="11"/>
      <c r="J13" s="11"/>
      <c r="M13">
        <f>L12+M12</f>
        <v>169780</v>
      </c>
    </row>
    <row r="14" spans="1:14" ht="18" customHeight="1" thickBot="1" x14ac:dyDescent="0.35">
      <c r="B14" s="45" t="s">
        <v>12</v>
      </c>
      <c r="C14" s="263"/>
      <c r="D14" s="94">
        <v>100.69</v>
      </c>
      <c r="E14" s="94">
        <v>57.3</v>
      </c>
      <c r="F14" s="178">
        <v>14.5</v>
      </c>
      <c r="G14" s="10"/>
      <c r="H14" s="10"/>
      <c r="I14" s="10"/>
      <c r="J14" s="10"/>
      <c r="M14">
        <f>SQRT(M13)</f>
        <v>412.04368700418161</v>
      </c>
    </row>
    <row r="15" spans="1:14" ht="19.5" thickBot="1" x14ac:dyDescent="0.35">
      <c r="B15" s="119" t="s">
        <v>13</v>
      </c>
      <c r="C15" s="84">
        <v>40</v>
      </c>
      <c r="D15" s="84">
        <v>48.069000000000003</v>
      </c>
      <c r="E15" s="84">
        <v>23.068999999999999</v>
      </c>
      <c r="F15" s="179">
        <v>1.9159999999999999</v>
      </c>
      <c r="G15" s="11"/>
      <c r="H15" s="10"/>
      <c r="I15" s="11"/>
      <c r="J15" s="10"/>
    </row>
    <row r="16" spans="1:14" ht="18.75" customHeight="1" thickBot="1" x14ac:dyDescent="0.35">
      <c r="B16" s="119" t="s">
        <v>15</v>
      </c>
      <c r="C16" s="82">
        <v>13</v>
      </c>
      <c r="D16" s="83">
        <v>171.06399999999999</v>
      </c>
      <c r="E16" s="83">
        <v>111.06399999999999</v>
      </c>
      <c r="F16" s="177">
        <v>23</v>
      </c>
      <c r="G16" s="10"/>
      <c r="H16" s="10"/>
      <c r="I16" s="10"/>
      <c r="J16" s="10"/>
      <c r="K16">
        <f>55/60</f>
        <v>0.91666666666666663</v>
      </c>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4" sqref="D14"/>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43287</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2" t="s">
        <v>175</v>
      </c>
      <c r="J3" s="172" t="s">
        <v>179</v>
      </c>
    </row>
    <row r="4" spans="1:14" ht="21.75" customHeight="1" thickTop="1" thickBot="1" x14ac:dyDescent="0.35">
      <c r="B4" s="28"/>
      <c r="C4" s="29"/>
      <c r="D4" s="29"/>
      <c r="E4" s="67"/>
      <c r="F4" s="68"/>
      <c r="G4" s="171" t="s">
        <v>177</v>
      </c>
      <c r="H4" s="171" t="s">
        <v>178</v>
      </c>
      <c r="I4" s="171"/>
      <c r="J4" s="34"/>
    </row>
    <row r="5" spans="1:14" ht="19.5" customHeight="1" thickBot="1" x14ac:dyDescent="0.35">
      <c r="B5" s="177" t="s">
        <v>389</v>
      </c>
      <c r="C5" s="177">
        <v>85</v>
      </c>
      <c r="D5" s="82"/>
      <c r="E5" s="82"/>
      <c r="F5" s="175"/>
      <c r="G5" s="10"/>
      <c r="H5" s="10"/>
      <c r="I5" s="10"/>
      <c r="J5" s="10"/>
      <c r="L5" s="159" t="s">
        <v>391</v>
      </c>
      <c r="M5" s="160">
        <v>82</v>
      </c>
      <c r="N5" s="161" t="s">
        <v>395</v>
      </c>
    </row>
    <row r="6" spans="1:14" ht="19.5" customHeight="1" thickBot="1" x14ac:dyDescent="0.35">
      <c r="B6" s="177" t="s">
        <v>388</v>
      </c>
      <c r="C6" s="177">
        <v>80</v>
      </c>
      <c r="D6" s="148"/>
      <c r="E6" s="148">
        <v>50</v>
      </c>
      <c r="F6" s="176">
        <v>2</v>
      </c>
      <c r="G6" s="10"/>
      <c r="H6" s="10"/>
      <c r="I6" s="10"/>
      <c r="J6" s="10"/>
      <c r="L6" s="162" t="s">
        <v>392</v>
      </c>
      <c r="M6" s="158">
        <v>18</v>
      </c>
      <c r="N6" s="163" t="s">
        <v>396</v>
      </c>
    </row>
    <row r="7" spans="1:14" ht="18" customHeight="1" thickBot="1" x14ac:dyDescent="0.35">
      <c r="B7" s="45" t="s">
        <v>390</v>
      </c>
      <c r="C7" s="274">
        <v>64</v>
      </c>
      <c r="D7" s="155">
        <v>0</v>
      </c>
      <c r="E7" s="155">
        <v>0</v>
      </c>
      <c r="F7" s="177">
        <v>0</v>
      </c>
      <c r="G7" s="156"/>
      <c r="H7" s="10"/>
      <c r="I7" s="11"/>
      <c r="J7" s="10"/>
      <c r="L7" s="164" t="s">
        <v>393</v>
      </c>
      <c r="M7" s="165">
        <v>76</v>
      </c>
      <c r="N7" s="166" t="s">
        <v>397</v>
      </c>
    </row>
    <row r="8" spans="1:14" ht="19.5" customHeight="1" thickBot="1" x14ac:dyDescent="0.35">
      <c r="B8" s="45" t="s">
        <v>197</v>
      </c>
      <c r="C8" s="275"/>
      <c r="D8" s="83">
        <v>137</v>
      </c>
      <c r="E8" s="83">
        <v>87</v>
      </c>
      <c r="F8" s="177">
        <v>5</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77">
        <v>0</v>
      </c>
      <c r="G9" s="11"/>
      <c r="H9" s="11"/>
      <c r="I9" s="11"/>
      <c r="J9" s="10"/>
      <c r="M9" s="170"/>
    </row>
    <row r="10" spans="1:14" ht="21" customHeight="1" thickBot="1" x14ac:dyDescent="0.35">
      <c r="B10" s="45" t="s">
        <v>205</v>
      </c>
      <c r="C10" s="258"/>
      <c r="D10" s="83">
        <v>33.799999999999997</v>
      </c>
      <c r="E10" s="83">
        <v>8.8149999999999995</v>
      </c>
      <c r="F10" s="177">
        <v>2.5</v>
      </c>
      <c r="G10" s="10" t="s">
        <v>221</v>
      </c>
      <c r="H10" s="10"/>
      <c r="I10" s="10"/>
      <c r="J10" s="10"/>
    </row>
    <row r="11" spans="1:14" ht="21.75" customHeight="1" thickBot="1" x14ac:dyDescent="0.35">
      <c r="B11" s="45" t="s">
        <v>8</v>
      </c>
      <c r="C11" s="84">
        <v>7.6</v>
      </c>
      <c r="D11" s="83">
        <v>20.178000000000001</v>
      </c>
      <c r="E11" s="83">
        <v>38.177999999999997</v>
      </c>
      <c r="F11" s="177">
        <v>8</v>
      </c>
      <c r="G11" s="11"/>
      <c r="H11" s="10"/>
      <c r="I11" s="11"/>
      <c r="J11" s="10"/>
      <c r="L11">
        <v>378</v>
      </c>
      <c r="M11">
        <v>164</v>
      </c>
    </row>
    <row r="12" spans="1:14" ht="20.25" customHeight="1" thickBot="1" x14ac:dyDescent="0.35">
      <c r="B12" s="45" t="s">
        <v>10</v>
      </c>
      <c r="C12" s="85">
        <v>10.199999999999999</v>
      </c>
      <c r="D12" s="83">
        <v>0.35599999999999998</v>
      </c>
      <c r="E12" s="83">
        <v>0</v>
      </c>
      <c r="F12" s="177">
        <v>0</v>
      </c>
      <c r="G12" s="10"/>
      <c r="H12" s="10"/>
      <c r="I12" s="10"/>
      <c r="J12" s="10"/>
      <c r="L12">
        <f>L11*L11</f>
        <v>142884</v>
      </c>
      <c r="M12">
        <f>M11*M11</f>
        <v>26896</v>
      </c>
    </row>
    <row r="13" spans="1:14" ht="20.25" customHeight="1" thickBot="1" x14ac:dyDescent="0.35">
      <c r="B13" s="45" t="s">
        <v>63</v>
      </c>
      <c r="C13" s="262">
        <v>18</v>
      </c>
      <c r="D13" s="94">
        <v>184.10300000000001</v>
      </c>
      <c r="E13" s="94">
        <v>1.7430000000000001</v>
      </c>
      <c r="F13" s="178">
        <v>0</v>
      </c>
      <c r="G13" s="11"/>
      <c r="H13" s="11"/>
      <c r="I13" s="11"/>
      <c r="J13" s="11"/>
      <c r="M13">
        <f>L12+M12</f>
        <v>169780</v>
      </c>
    </row>
    <row r="14" spans="1:14" ht="18" customHeight="1" thickBot="1" x14ac:dyDescent="0.35">
      <c r="B14" s="45" t="s">
        <v>12</v>
      </c>
      <c r="C14" s="263"/>
      <c r="D14" s="94">
        <v>81.400999999999996</v>
      </c>
      <c r="E14" s="94">
        <v>38.006</v>
      </c>
      <c r="F14" s="178">
        <v>9.3800000000000008</v>
      </c>
      <c r="G14" s="10"/>
      <c r="H14" s="10"/>
      <c r="I14" s="10"/>
      <c r="J14" s="10"/>
      <c r="M14">
        <f>SQRT(M13)</f>
        <v>412.04368700418161</v>
      </c>
    </row>
    <row r="15" spans="1:14" ht="19.5" thickBot="1" x14ac:dyDescent="0.35">
      <c r="B15" s="119" t="s">
        <v>13</v>
      </c>
      <c r="C15" s="84">
        <v>40</v>
      </c>
      <c r="D15" s="84">
        <v>48.069000000000003</v>
      </c>
      <c r="E15" s="84">
        <v>23.068999999999999</v>
      </c>
      <c r="F15" s="179">
        <v>1.9159999999999999</v>
      </c>
      <c r="G15" s="11"/>
      <c r="H15" s="10"/>
      <c r="I15" s="11"/>
      <c r="J15" s="10"/>
    </row>
    <row r="16" spans="1:14" ht="18.75" customHeight="1" thickBot="1" x14ac:dyDescent="0.35">
      <c r="B16" s="119" t="s">
        <v>15</v>
      </c>
      <c r="C16" s="82">
        <v>13</v>
      </c>
      <c r="D16" s="83">
        <v>157.17099999999999</v>
      </c>
      <c r="E16" s="83">
        <v>97.171000000000006</v>
      </c>
      <c r="F16" s="177">
        <v>20</v>
      </c>
      <c r="G16" s="10"/>
      <c r="H16" s="10"/>
      <c r="I16" s="10"/>
      <c r="J16" s="10"/>
      <c r="K16">
        <f>55/60</f>
        <v>0.91666666666666663</v>
      </c>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6" sqref="F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43288</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4" t="s">
        <v>175</v>
      </c>
      <c r="J3" s="174" t="s">
        <v>179</v>
      </c>
    </row>
    <row r="4" spans="1:14" ht="21.75" customHeight="1" thickTop="1" thickBot="1" x14ac:dyDescent="0.35">
      <c r="B4" s="28"/>
      <c r="C4" s="29"/>
      <c r="D4" s="29"/>
      <c r="E4" s="67"/>
      <c r="F4" s="68"/>
      <c r="G4" s="173" t="s">
        <v>177</v>
      </c>
      <c r="H4" s="173" t="s">
        <v>178</v>
      </c>
      <c r="I4" s="173"/>
      <c r="J4" s="34"/>
    </row>
    <row r="5" spans="1:14" ht="19.5" customHeight="1" thickBot="1" x14ac:dyDescent="0.35">
      <c r="B5" s="177" t="s">
        <v>389</v>
      </c>
      <c r="C5" s="177">
        <v>85</v>
      </c>
      <c r="D5" s="82"/>
      <c r="E5" s="82"/>
      <c r="F5" s="175"/>
      <c r="G5" s="10"/>
      <c r="H5" s="10"/>
      <c r="I5" s="10"/>
      <c r="J5" s="10"/>
      <c r="L5" s="159" t="s">
        <v>391</v>
      </c>
      <c r="M5" s="160">
        <v>82</v>
      </c>
      <c r="N5" s="161" t="s">
        <v>395</v>
      </c>
    </row>
    <row r="6" spans="1:14" ht="19.5" customHeight="1" thickBot="1" x14ac:dyDescent="0.35">
      <c r="B6" s="177" t="s">
        <v>388</v>
      </c>
      <c r="C6" s="177">
        <v>80</v>
      </c>
      <c r="D6" s="148"/>
      <c r="E6" s="148">
        <v>15</v>
      </c>
      <c r="F6" s="176">
        <v>0.67</v>
      </c>
      <c r="G6" s="10"/>
      <c r="H6" s="10"/>
      <c r="I6" s="10"/>
      <c r="J6" s="10"/>
      <c r="L6" s="162" t="s">
        <v>392</v>
      </c>
      <c r="M6" s="158">
        <v>18</v>
      </c>
      <c r="N6" s="163" t="s">
        <v>396</v>
      </c>
    </row>
    <row r="7" spans="1:14" ht="18" customHeight="1" thickBot="1" x14ac:dyDescent="0.35">
      <c r="B7" s="45" t="s">
        <v>390</v>
      </c>
      <c r="C7" s="274">
        <v>64</v>
      </c>
      <c r="D7" s="155">
        <v>0</v>
      </c>
      <c r="E7" s="155">
        <v>0</v>
      </c>
      <c r="F7" s="177">
        <v>0</v>
      </c>
      <c r="G7" s="156"/>
      <c r="H7" s="10"/>
      <c r="I7" s="11"/>
      <c r="J7" s="10"/>
      <c r="L7" s="164" t="s">
        <v>393</v>
      </c>
      <c r="M7" s="165">
        <v>76</v>
      </c>
      <c r="N7" s="166" t="s">
        <v>397</v>
      </c>
    </row>
    <row r="8" spans="1:14" ht="19.5" customHeight="1" thickBot="1" x14ac:dyDescent="0.35">
      <c r="B8" s="45" t="s">
        <v>197</v>
      </c>
      <c r="C8" s="275"/>
      <c r="D8" s="83">
        <v>155</v>
      </c>
      <c r="E8" s="83">
        <v>105</v>
      </c>
      <c r="F8" s="177">
        <v>5.83</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77">
        <v>0</v>
      </c>
      <c r="G9" s="11"/>
      <c r="H9" s="11"/>
      <c r="I9" s="11"/>
      <c r="J9" s="10"/>
      <c r="M9" s="170"/>
    </row>
    <row r="10" spans="1:14" ht="21" customHeight="1" thickBot="1" x14ac:dyDescent="0.35">
      <c r="B10" s="45" t="s">
        <v>205</v>
      </c>
      <c r="C10" s="258"/>
      <c r="D10" s="83">
        <v>32.822000000000003</v>
      </c>
      <c r="E10" s="83">
        <v>7.8220000000000001</v>
      </c>
      <c r="F10" s="177">
        <v>2.83</v>
      </c>
      <c r="G10" s="10" t="s">
        <v>221</v>
      </c>
      <c r="H10" s="10"/>
      <c r="I10" s="10"/>
      <c r="J10" s="10"/>
    </row>
    <row r="11" spans="1:14" ht="21.75" customHeight="1" thickBot="1" x14ac:dyDescent="0.35">
      <c r="B11" s="45" t="s">
        <v>8</v>
      </c>
      <c r="C11" s="84">
        <v>7.6</v>
      </c>
      <c r="D11" s="83">
        <v>20.178000000000001</v>
      </c>
      <c r="E11" s="83">
        <v>38.177999999999997</v>
      </c>
      <c r="F11" s="177">
        <v>8</v>
      </c>
      <c r="G11" s="11"/>
      <c r="H11" s="10"/>
      <c r="I11" s="11"/>
      <c r="J11" s="10"/>
      <c r="L11">
        <v>378</v>
      </c>
      <c r="M11">
        <v>164</v>
      </c>
    </row>
    <row r="12" spans="1:14" ht="20.25" customHeight="1" thickBot="1" x14ac:dyDescent="0.35">
      <c r="B12" s="45" t="s">
        <v>10</v>
      </c>
      <c r="C12" s="85">
        <v>10.199999999999999</v>
      </c>
      <c r="D12" s="83">
        <v>0.35599999999999998</v>
      </c>
      <c r="E12" s="83">
        <v>0</v>
      </c>
      <c r="F12" s="177">
        <v>0</v>
      </c>
      <c r="G12" s="10"/>
      <c r="H12" s="10"/>
      <c r="I12" s="10"/>
      <c r="J12" s="10"/>
      <c r="L12">
        <f>L11*L11</f>
        <v>142884</v>
      </c>
      <c r="M12">
        <f>M11*M11</f>
        <v>26896</v>
      </c>
    </row>
    <row r="13" spans="1:14" ht="20.25" customHeight="1" thickBot="1" x14ac:dyDescent="0.35">
      <c r="B13" s="45" t="s">
        <v>63</v>
      </c>
      <c r="C13" s="262">
        <v>18</v>
      </c>
      <c r="D13" s="94">
        <v>184.10300000000001</v>
      </c>
      <c r="E13" s="94">
        <v>1.7430000000000001</v>
      </c>
      <c r="F13" s="178">
        <v>0</v>
      </c>
      <c r="G13" s="11"/>
      <c r="H13" s="11"/>
      <c r="I13" s="11"/>
      <c r="J13" s="11"/>
      <c r="M13">
        <f>L12+M12</f>
        <v>169780</v>
      </c>
    </row>
    <row r="14" spans="1:14" ht="18" customHeight="1" thickBot="1" x14ac:dyDescent="0.35">
      <c r="B14" s="45" t="s">
        <v>12</v>
      </c>
      <c r="C14" s="263"/>
      <c r="D14" s="94">
        <v>67.643000000000001</v>
      </c>
      <c r="E14" s="94">
        <v>24.248000000000001</v>
      </c>
      <c r="F14" s="178">
        <v>5.99</v>
      </c>
      <c r="G14" s="10"/>
      <c r="H14" s="10"/>
      <c r="I14" s="10"/>
      <c r="J14" s="10"/>
      <c r="M14">
        <f>SQRT(M13)</f>
        <v>412.04368700418161</v>
      </c>
    </row>
    <row r="15" spans="1:14" ht="19.5" thickBot="1" x14ac:dyDescent="0.35">
      <c r="B15" s="119" t="s">
        <v>13</v>
      </c>
      <c r="C15" s="84">
        <v>40</v>
      </c>
      <c r="D15" s="84">
        <v>48.69</v>
      </c>
      <c r="E15" s="84">
        <v>23.69</v>
      </c>
      <c r="F15" s="179">
        <v>1.9167000000000001</v>
      </c>
      <c r="G15" s="11"/>
      <c r="H15" s="10"/>
      <c r="I15" s="11"/>
      <c r="J15" s="10"/>
    </row>
    <row r="16" spans="1:14" ht="18.75" customHeight="1" thickBot="1" x14ac:dyDescent="0.35">
      <c r="B16" s="119" t="s">
        <v>15</v>
      </c>
      <c r="C16" s="82">
        <v>13</v>
      </c>
      <c r="D16" s="83">
        <v>144.59200000000001</v>
      </c>
      <c r="E16" s="83">
        <v>84.591999999999999</v>
      </c>
      <c r="F16" s="177">
        <v>17</v>
      </c>
      <c r="G16" s="10"/>
      <c r="H16" s="10"/>
      <c r="I16" s="10"/>
      <c r="J16" s="10"/>
    </row>
    <row r="17" spans="2:10" ht="18.75" customHeight="1" thickBot="1" x14ac:dyDescent="0.35">
      <c r="B17" s="45" t="s">
        <v>16</v>
      </c>
      <c r="C17" s="83">
        <v>6</v>
      </c>
      <c r="D17" s="83"/>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1" sqref="D11"/>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43289</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4" t="s">
        <v>175</v>
      </c>
      <c r="J3" s="174" t="s">
        <v>179</v>
      </c>
    </row>
    <row r="4" spans="1:14" ht="21.75" customHeight="1" thickTop="1" thickBot="1" x14ac:dyDescent="0.35">
      <c r="B4" s="28"/>
      <c r="C4" s="29"/>
      <c r="D4" s="29"/>
      <c r="E4" s="67"/>
      <c r="F4" s="68"/>
      <c r="G4" s="173" t="s">
        <v>177</v>
      </c>
      <c r="H4" s="173" t="s">
        <v>178</v>
      </c>
      <c r="I4" s="173"/>
      <c r="J4" s="34"/>
    </row>
    <row r="5" spans="1:14" ht="19.5" customHeight="1" thickBot="1" x14ac:dyDescent="0.35">
      <c r="B5" s="177" t="s">
        <v>389</v>
      </c>
      <c r="C5" s="177">
        <v>85</v>
      </c>
      <c r="D5" s="82"/>
      <c r="E5" s="82"/>
      <c r="F5" s="175"/>
      <c r="G5" s="10"/>
      <c r="H5" s="10"/>
      <c r="I5" s="10"/>
      <c r="J5" s="10"/>
      <c r="L5" s="159" t="s">
        <v>391</v>
      </c>
      <c r="M5" s="160">
        <v>82</v>
      </c>
      <c r="N5" s="161" t="s">
        <v>395</v>
      </c>
    </row>
    <row r="6" spans="1:14" ht="19.5" customHeight="1" thickBot="1" x14ac:dyDescent="0.35">
      <c r="B6" s="177" t="s">
        <v>388</v>
      </c>
      <c r="C6" s="177">
        <v>80</v>
      </c>
      <c r="D6" s="148"/>
      <c r="E6" s="148">
        <v>15</v>
      </c>
      <c r="F6" s="176">
        <v>0</v>
      </c>
      <c r="G6" s="10"/>
      <c r="H6" s="10"/>
      <c r="I6" s="10"/>
      <c r="J6" s="10"/>
      <c r="L6" s="162" t="s">
        <v>392</v>
      </c>
      <c r="M6" s="158">
        <v>18</v>
      </c>
      <c r="N6" s="163" t="s">
        <v>396</v>
      </c>
    </row>
    <row r="7" spans="1:14" ht="18" customHeight="1" thickBot="1" x14ac:dyDescent="0.35">
      <c r="B7" s="45" t="s">
        <v>390</v>
      </c>
      <c r="C7" s="274">
        <v>64</v>
      </c>
      <c r="D7" s="155">
        <v>0</v>
      </c>
      <c r="E7" s="155">
        <v>0</v>
      </c>
      <c r="F7" s="177">
        <v>0</v>
      </c>
      <c r="G7" s="156"/>
      <c r="H7" s="10"/>
      <c r="I7" s="11"/>
      <c r="J7" s="10"/>
      <c r="L7" s="164" t="s">
        <v>393</v>
      </c>
      <c r="M7" s="165">
        <v>76</v>
      </c>
      <c r="N7" s="166" t="s">
        <v>397</v>
      </c>
    </row>
    <row r="8" spans="1:14" ht="19.5" customHeight="1" thickBot="1" x14ac:dyDescent="0.35">
      <c r="B8" s="45" t="s">
        <v>197</v>
      </c>
      <c r="C8" s="275"/>
      <c r="D8" s="83">
        <v>130</v>
      </c>
      <c r="E8" s="83">
        <v>80</v>
      </c>
      <c r="F8" s="177" t="s">
        <v>431</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77">
        <v>0</v>
      </c>
      <c r="G9" s="11"/>
      <c r="H9" s="11"/>
      <c r="I9" s="11"/>
      <c r="J9" s="10"/>
      <c r="M9" s="170"/>
    </row>
    <row r="10" spans="1:14" ht="21" customHeight="1" thickBot="1" x14ac:dyDescent="0.35">
      <c r="B10" s="45" t="s">
        <v>205</v>
      </c>
      <c r="C10" s="258"/>
      <c r="D10" s="83">
        <v>32.822000000000003</v>
      </c>
      <c r="E10" s="83">
        <v>7.8220000000000001</v>
      </c>
      <c r="F10" s="177">
        <v>2.83</v>
      </c>
      <c r="G10" s="10" t="s">
        <v>221</v>
      </c>
      <c r="H10" s="10"/>
      <c r="I10" s="10"/>
      <c r="J10" s="10"/>
    </row>
    <row r="11" spans="1:14" ht="21.75" customHeight="1" thickBot="1" x14ac:dyDescent="0.35">
      <c r="B11" s="45" t="s">
        <v>8</v>
      </c>
      <c r="C11" s="84">
        <v>7.6</v>
      </c>
      <c r="D11" s="83"/>
      <c r="E11" s="83">
        <v>11</v>
      </c>
      <c r="F11" s="177">
        <v>4</v>
      </c>
      <c r="G11" s="11"/>
      <c r="H11" s="10"/>
      <c r="I11" s="11"/>
      <c r="J11" s="10"/>
      <c r="L11">
        <v>378</v>
      </c>
      <c r="M11">
        <v>164</v>
      </c>
    </row>
    <row r="12" spans="1:14" ht="20.25" customHeight="1" thickBot="1" x14ac:dyDescent="0.35">
      <c r="B12" s="45" t="s">
        <v>10</v>
      </c>
      <c r="C12" s="85">
        <v>10.199999999999999</v>
      </c>
      <c r="D12" s="83">
        <v>0.35599999999999998</v>
      </c>
      <c r="E12" s="83">
        <v>0</v>
      </c>
      <c r="F12" s="177">
        <v>0</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56.808</v>
      </c>
      <c r="E14" s="94">
        <v>13.413</v>
      </c>
      <c r="F14" s="178">
        <v>3.31</v>
      </c>
      <c r="G14" s="10"/>
      <c r="H14" s="10"/>
      <c r="I14" s="10"/>
      <c r="J14" s="10"/>
      <c r="M14">
        <f>SQRT(M13)</f>
        <v>412.04368700418161</v>
      </c>
    </row>
    <row r="15" spans="1:14" ht="19.5" thickBot="1" x14ac:dyDescent="0.35">
      <c r="B15" s="119" t="s">
        <v>13</v>
      </c>
      <c r="C15" s="84">
        <v>40</v>
      </c>
      <c r="D15" s="84">
        <v>48.69</v>
      </c>
      <c r="E15" s="84">
        <v>23.69</v>
      </c>
      <c r="F15" s="179">
        <v>1.9167000000000001</v>
      </c>
      <c r="G15" s="11"/>
      <c r="H15" s="10"/>
      <c r="I15" s="11"/>
      <c r="J15" s="10"/>
    </row>
    <row r="16" spans="1:14" ht="18.75" customHeight="1" thickBot="1" x14ac:dyDescent="0.35">
      <c r="B16" s="119" t="s">
        <v>15</v>
      </c>
      <c r="C16" s="82">
        <v>13</v>
      </c>
      <c r="D16" s="83">
        <v>129.99600000000001</v>
      </c>
      <c r="E16" s="83">
        <v>69.995999999999995</v>
      </c>
      <c r="F16" s="177">
        <v>14</v>
      </c>
      <c r="G16" s="10"/>
      <c r="H16" s="10"/>
      <c r="I16" s="10"/>
      <c r="J16" s="10"/>
    </row>
    <row r="17" spans="2:10" ht="18.75" customHeight="1" thickBot="1" x14ac:dyDescent="0.35">
      <c r="B17" s="45" t="s">
        <v>16</v>
      </c>
      <c r="C17" s="83">
        <v>6</v>
      </c>
      <c r="D17" s="83"/>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G9" sqref="G9"/>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43290</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4" t="s">
        <v>175</v>
      </c>
      <c r="J3" s="174" t="s">
        <v>179</v>
      </c>
    </row>
    <row r="4" spans="1:14" ht="21.75" customHeight="1" thickTop="1" thickBot="1" x14ac:dyDescent="0.35">
      <c r="B4" s="28"/>
      <c r="C4" s="29"/>
      <c r="D4" s="29"/>
      <c r="E4" s="67"/>
      <c r="F4" s="68"/>
      <c r="G4" s="173" t="s">
        <v>177</v>
      </c>
      <c r="H4" s="173" t="s">
        <v>178</v>
      </c>
      <c r="I4" s="173"/>
      <c r="J4" s="34"/>
    </row>
    <row r="5" spans="1:14" ht="19.5" customHeight="1" thickBot="1" x14ac:dyDescent="0.35">
      <c r="B5" s="177" t="s">
        <v>389</v>
      </c>
      <c r="C5" s="177">
        <v>85</v>
      </c>
      <c r="D5" s="82"/>
      <c r="E5" s="82"/>
      <c r="F5" s="175"/>
      <c r="G5" s="10"/>
      <c r="H5" s="10"/>
      <c r="I5" s="10"/>
      <c r="J5" s="10"/>
      <c r="L5" s="159" t="s">
        <v>391</v>
      </c>
      <c r="M5" s="160">
        <v>82</v>
      </c>
      <c r="N5" s="161" t="s">
        <v>395</v>
      </c>
    </row>
    <row r="6" spans="1:14" ht="19.5" customHeight="1" thickBot="1" x14ac:dyDescent="0.35">
      <c r="B6" s="177" t="s">
        <v>388</v>
      </c>
      <c r="C6" s="177">
        <v>80</v>
      </c>
      <c r="D6" s="148"/>
      <c r="E6" s="148">
        <v>100</v>
      </c>
      <c r="F6" s="176">
        <v>6</v>
      </c>
      <c r="G6" s="10"/>
      <c r="H6" s="10"/>
      <c r="I6" s="10"/>
      <c r="J6" s="10"/>
      <c r="L6" s="162" t="s">
        <v>392</v>
      </c>
      <c r="M6" s="158">
        <v>18</v>
      </c>
      <c r="N6" s="163" t="s">
        <v>396</v>
      </c>
    </row>
    <row r="7" spans="1:14" ht="18" customHeight="1" thickBot="1" x14ac:dyDescent="0.35">
      <c r="B7" s="45" t="s">
        <v>390</v>
      </c>
      <c r="C7" s="274">
        <v>64</v>
      </c>
      <c r="D7" s="155">
        <v>0</v>
      </c>
      <c r="E7" s="155">
        <v>0</v>
      </c>
      <c r="F7" s="177">
        <v>0</v>
      </c>
      <c r="G7" s="156"/>
      <c r="H7" s="10"/>
      <c r="I7" s="11"/>
      <c r="J7" s="10"/>
      <c r="L7" s="164" t="s">
        <v>393</v>
      </c>
      <c r="M7" s="165">
        <v>76</v>
      </c>
      <c r="N7" s="166" t="s">
        <v>397</v>
      </c>
    </row>
    <row r="8" spans="1:14" ht="19.5" customHeight="1" thickBot="1" x14ac:dyDescent="0.35">
      <c r="B8" s="45" t="s">
        <v>197</v>
      </c>
      <c r="C8" s="275"/>
      <c r="D8" s="83"/>
      <c r="E8" s="83">
        <v>88</v>
      </c>
      <c r="F8" s="177" t="s">
        <v>434</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77">
        <v>0</v>
      </c>
      <c r="G9" s="11"/>
      <c r="H9" s="11"/>
      <c r="I9" s="11"/>
      <c r="J9" s="10"/>
      <c r="M9" s="170"/>
    </row>
    <row r="10" spans="1:14" ht="21" customHeight="1" thickBot="1" x14ac:dyDescent="0.35">
      <c r="B10" s="45" t="s">
        <v>205</v>
      </c>
      <c r="C10" s="258"/>
      <c r="D10" s="83">
        <v>29.6</v>
      </c>
      <c r="E10" s="83">
        <v>4.4749999999999996</v>
      </c>
      <c r="F10" s="177" t="s">
        <v>433</v>
      </c>
      <c r="G10" s="10" t="s">
        <v>221</v>
      </c>
      <c r="H10" s="10"/>
      <c r="I10" s="10"/>
      <c r="J10" s="10"/>
    </row>
    <row r="11" spans="1:14" ht="21.75" customHeight="1" thickBot="1" x14ac:dyDescent="0.35">
      <c r="B11" s="45" t="s">
        <v>8</v>
      </c>
      <c r="C11" s="84">
        <v>7.6</v>
      </c>
      <c r="D11" s="83">
        <v>0</v>
      </c>
      <c r="E11" s="83">
        <v>0</v>
      </c>
      <c r="F11" s="177">
        <v>0</v>
      </c>
      <c r="G11" s="11"/>
      <c r="H11" s="10"/>
      <c r="I11" s="11"/>
      <c r="J11" s="10"/>
      <c r="L11">
        <v>378</v>
      </c>
      <c r="M11">
        <v>164</v>
      </c>
    </row>
    <row r="12" spans="1:14" ht="20.25" customHeight="1" thickBot="1" x14ac:dyDescent="0.35">
      <c r="B12" s="45" t="s">
        <v>10</v>
      </c>
      <c r="C12" s="85">
        <v>10.199999999999999</v>
      </c>
      <c r="D12" s="83">
        <v>0</v>
      </c>
      <c r="E12" s="83">
        <v>0</v>
      </c>
      <c r="F12" s="177">
        <v>0</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48.606999999999999</v>
      </c>
      <c r="E14" s="94">
        <v>5.2119999999999997</v>
      </c>
      <c r="F14" s="178">
        <v>1.29</v>
      </c>
      <c r="G14" s="10"/>
      <c r="H14" s="10"/>
      <c r="I14" s="10"/>
      <c r="J14" s="10"/>
      <c r="M14">
        <f>SQRT(M13)</f>
        <v>412.04368700418161</v>
      </c>
    </row>
    <row r="15" spans="1:14" ht="19.5" thickBot="1" x14ac:dyDescent="0.35">
      <c r="B15" s="119" t="s">
        <v>13</v>
      </c>
      <c r="C15" s="84">
        <v>40</v>
      </c>
      <c r="D15" s="84">
        <v>39.015999999999998</v>
      </c>
      <c r="E15" s="84">
        <v>14.016</v>
      </c>
      <c r="F15" s="179" t="s">
        <v>432</v>
      </c>
      <c r="G15" s="11"/>
      <c r="H15" s="10"/>
      <c r="I15" s="11"/>
      <c r="J15" s="10"/>
    </row>
    <row r="16" spans="1:14" ht="18.75" customHeight="1" thickBot="1" x14ac:dyDescent="0.35">
      <c r="B16" s="119" t="s">
        <v>15</v>
      </c>
      <c r="C16" s="82">
        <v>13</v>
      </c>
      <c r="D16" s="83">
        <v>118</v>
      </c>
      <c r="E16" s="83">
        <v>58</v>
      </c>
      <c r="F16" s="177">
        <v>12</v>
      </c>
      <c r="G16" s="10"/>
      <c r="H16" s="10"/>
      <c r="I16" s="10"/>
      <c r="J16" s="10"/>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topLeftCell="A4" workbookViewId="0">
      <selection activeCell="H11" sqref="H11"/>
    </sheetView>
  </sheetViews>
  <sheetFormatPr baseColWidth="10" defaultRowHeight="15" x14ac:dyDescent="0.25"/>
  <cols>
    <col min="4" max="4" width="14" customWidth="1"/>
    <col min="5" max="5" width="13.5703125" customWidth="1"/>
    <col min="6" max="6" width="12.85546875" customWidth="1"/>
    <col min="7" max="7" width="14.42578125" customWidth="1"/>
    <col min="8" max="8" width="15.28515625" customWidth="1"/>
  </cols>
  <sheetData>
    <row r="5" spans="4:8" ht="23.25" x14ac:dyDescent="0.35">
      <c r="E5" s="250" t="s">
        <v>91</v>
      </c>
      <c r="F5" s="250"/>
      <c r="G5" s="250"/>
    </row>
    <row r="6" spans="4:8" x14ac:dyDescent="0.25">
      <c r="D6" s="15"/>
      <c r="E6" s="15"/>
      <c r="F6" s="15"/>
      <c r="G6" s="15"/>
      <c r="H6" s="15"/>
    </row>
    <row r="7" spans="4:8" ht="23.25" x14ac:dyDescent="0.35">
      <c r="E7" s="253" t="s">
        <v>61</v>
      </c>
      <c r="F7" s="253"/>
      <c r="G7" s="253"/>
    </row>
    <row r="8" spans="4:8" ht="15.75" thickBot="1" x14ac:dyDescent="0.3"/>
    <row r="9" spans="4:8" ht="78" customHeight="1" thickBot="1" x14ac:dyDescent="0.3">
      <c r="D9" s="16" t="s">
        <v>0</v>
      </c>
      <c r="E9" s="2" t="s">
        <v>1</v>
      </c>
      <c r="F9" s="2" t="s">
        <v>66</v>
      </c>
      <c r="G9" s="2" t="s">
        <v>64</v>
      </c>
      <c r="H9" s="2" t="s">
        <v>65</v>
      </c>
    </row>
    <row r="10" spans="4:8" ht="25.5" customHeight="1" thickTop="1" thickBot="1" x14ac:dyDescent="0.3">
      <c r="D10" s="3" t="s">
        <v>5</v>
      </c>
      <c r="E10" s="10">
        <v>80</v>
      </c>
      <c r="F10" s="10"/>
      <c r="G10" s="10">
        <v>475</v>
      </c>
      <c r="H10" s="10">
        <v>25</v>
      </c>
    </row>
    <row r="11" spans="4:8" ht="19.5" thickBot="1" x14ac:dyDescent="0.3">
      <c r="D11" s="4" t="s">
        <v>6</v>
      </c>
      <c r="E11" s="11">
        <v>64</v>
      </c>
      <c r="F11" s="11">
        <v>1251</v>
      </c>
      <c r="G11" s="17">
        <v>551</v>
      </c>
      <c r="H11" s="11">
        <v>30</v>
      </c>
    </row>
    <row r="12" spans="4:8" ht="24" customHeight="1" thickBot="1" x14ac:dyDescent="0.3">
      <c r="D12" s="3" t="s">
        <v>7</v>
      </c>
      <c r="E12" s="10">
        <v>12</v>
      </c>
      <c r="F12" s="10">
        <v>316.99599999999998</v>
      </c>
      <c r="G12" s="10">
        <v>126.996</v>
      </c>
      <c r="H12" s="10">
        <v>42</v>
      </c>
    </row>
    <row r="13" spans="4:8" ht="23.25" customHeight="1" thickBot="1" x14ac:dyDescent="0.3">
      <c r="D13" s="4" t="s">
        <v>8</v>
      </c>
      <c r="E13" s="11">
        <v>6.2</v>
      </c>
      <c r="F13" s="11">
        <v>143</v>
      </c>
      <c r="G13" s="13">
        <v>139</v>
      </c>
      <c r="H13" s="11">
        <v>83</v>
      </c>
    </row>
    <row r="14" spans="4:8" ht="21.75" customHeight="1" thickBot="1" x14ac:dyDescent="0.3">
      <c r="D14" s="3" t="s">
        <v>10</v>
      </c>
      <c r="E14" s="10">
        <v>7.6</v>
      </c>
      <c r="F14" s="10">
        <v>164.506</v>
      </c>
      <c r="G14" s="10">
        <v>148.14599999999999</v>
      </c>
      <c r="H14" s="10">
        <v>82</v>
      </c>
    </row>
    <row r="15" spans="4:8" ht="25.5" customHeight="1" thickBot="1" x14ac:dyDescent="0.3">
      <c r="D15" s="4" t="s">
        <v>63</v>
      </c>
      <c r="E15" s="257">
        <v>6</v>
      </c>
      <c r="F15" s="11">
        <v>271.245</v>
      </c>
      <c r="G15" s="11">
        <v>74.754999999999995</v>
      </c>
      <c r="H15" s="11">
        <v>53</v>
      </c>
    </row>
    <row r="16" spans="4:8" ht="25.5" customHeight="1" thickBot="1" x14ac:dyDescent="0.3">
      <c r="D16" s="3" t="s">
        <v>12</v>
      </c>
      <c r="E16" s="258"/>
      <c r="F16" s="10">
        <v>119.7</v>
      </c>
      <c r="G16" s="10">
        <v>79.7</v>
      </c>
      <c r="H16" s="10">
        <v>56.53</v>
      </c>
    </row>
    <row r="17" spans="4:8" ht="19.5" thickBot="1" x14ac:dyDescent="0.3">
      <c r="D17" s="4" t="s">
        <v>13</v>
      </c>
      <c r="E17" s="11">
        <v>40</v>
      </c>
      <c r="F17" s="11">
        <v>194.524</v>
      </c>
      <c r="G17" s="11">
        <v>119.524</v>
      </c>
      <c r="H17" s="11">
        <v>9.9499999999999993</v>
      </c>
    </row>
    <row r="18" spans="4:8" ht="24" customHeight="1" thickBot="1" x14ac:dyDescent="0.3">
      <c r="D18" s="3" t="s">
        <v>15</v>
      </c>
      <c r="E18" s="10">
        <v>17</v>
      </c>
      <c r="F18" s="10">
        <v>365.79199999999997</v>
      </c>
      <c r="G18" s="10">
        <v>285.79199999999997</v>
      </c>
      <c r="H18" s="10">
        <v>61</v>
      </c>
    </row>
    <row r="19" spans="4:8" ht="21.75" customHeight="1" thickBot="1" x14ac:dyDescent="0.3">
      <c r="D19" s="4" t="s">
        <v>16</v>
      </c>
      <c r="E19" s="11">
        <v>3</v>
      </c>
      <c r="F19" s="11"/>
      <c r="G19" s="11">
        <v>77.552000000000007</v>
      </c>
      <c r="H19" s="11">
        <v>76</v>
      </c>
    </row>
  </sheetData>
  <mergeCells count="3">
    <mergeCell ref="E5:G5"/>
    <mergeCell ref="E7:G7"/>
    <mergeCell ref="E15:E16"/>
  </mergeCells>
  <pageMargins left="0.7" right="0.7" top="0.75" bottom="0.75" header="0.3" footer="0.3"/>
</worksheet>
</file>

<file path=xl/worksheets/sheet3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E15" sqref="E1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43291</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4" t="s">
        <v>175</v>
      </c>
      <c r="J3" s="174" t="s">
        <v>179</v>
      </c>
    </row>
    <row r="4" spans="1:14" ht="21.75" customHeight="1" thickTop="1" thickBot="1" x14ac:dyDescent="0.35">
      <c r="B4" s="28"/>
      <c r="C4" s="29"/>
      <c r="D4" s="29"/>
      <c r="E4" s="67"/>
      <c r="F4" s="68"/>
      <c r="G4" s="173" t="s">
        <v>177</v>
      </c>
      <c r="H4" s="173" t="s">
        <v>178</v>
      </c>
      <c r="I4" s="173"/>
      <c r="J4" s="34"/>
    </row>
    <row r="5" spans="1:14" ht="19.5" customHeight="1" thickBot="1" x14ac:dyDescent="0.35">
      <c r="B5" s="177" t="s">
        <v>389</v>
      </c>
      <c r="C5" s="177">
        <v>85</v>
      </c>
      <c r="D5" s="82"/>
      <c r="E5" s="82"/>
      <c r="F5" s="175"/>
      <c r="G5" s="10"/>
      <c r="H5" s="10"/>
      <c r="I5" s="10"/>
      <c r="J5" s="10"/>
      <c r="L5" s="159" t="s">
        <v>391</v>
      </c>
      <c r="M5" s="160">
        <v>82</v>
      </c>
      <c r="N5" s="161" t="s">
        <v>395</v>
      </c>
    </row>
    <row r="6" spans="1:14" ht="19.5" customHeight="1" thickBot="1" x14ac:dyDescent="0.35">
      <c r="B6" s="177" t="s">
        <v>388</v>
      </c>
      <c r="C6" s="177">
        <v>80</v>
      </c>
      <c r="D6" s="148">
        <v>0</v>
      </c>
      <c r="E6" s="148">
        <v>0</v>
      </c>
      <c r="F6" s="176">
        <v>0</v>
      </c>
      <c r="G6" s="10"/>
      <c r="H6" s="10"/>
      <c r="I6" s="10"/>
      <c r="J6" s="10"/>
      <c r="L6" s="162" t="s">
        <v>392</v>
      </c>
      <c r="M6" s="158">
        <v>18</v>
      </c>
      <c r="N6" s="163" t="s">
        <v>396</v>
      </c>
    </row>
    <row r="7" spans="1:14" ht="18" customHeight="1" thickBot="1" x14ac:dyDescent="0.35">
      <c r="B7" s="45" t="s">
        <v>390</v>
      </c>
      <c r="C7" s="274">
        <v>64</v>
      </c>
      <c r="D7" s="155">
        <v>0</v>
      </c>
      <c r="E7" s="155">
        <v>0</v>
      </c>
      <c r="F7" s="177">
        <v>0</v>
      </c>
      <c r="G7" s="156"/>
      <c r="H7" s="10"/>
      <c r="I7" s="11"/>
      <c r="J7" s="10"/>
      <c r="L7" s="164" t="s">
        <v>393</v>
      </c>
      <c r="M7" s="165">
        <v>76</v>
      </c>
      <c r="N7" s="166" t="s">
        <v>397</v>
      </c>
    </row>
    <row r="8" spans="1:14" ht="19.5" customHeight="1" thickBot="1" x14ac:dyDescent="0.35">
      <c r="B8" s="45" t="s">
        <v>197</v>
      </c>
      <c r="C8" s="275"/>
      <c r="D8" s="83">
        <v>100</v>
      </c>
      <c r="E8" s="83">
        <v>50</v>
      </c>
      <c r="F8" s="177" t="s">
        <v>216</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77">
        <v>0</v>
      </c>
      <c r="G9" s="11"/>
      <c r="H9" s="11"/>
      <c r="I9" s="11"/>
      <c r="J9" s="10"/>
      <c r="M9" s="170"/>
    </row>
    <row r="10" spans="1:14" ht="21" customHeight="1" thickBot="1" x14ac:dyDescent="0.35">
      <c r="B10" s="45" t="s">
        <v>205</v>
      </c>
      <c r="C10" s="258"/>
      <c r="D10" s="83">
        <v>0</v>
      </c>
      <c r="E10" s="83">
        <v>0</v>
      </c>
      <c r="F10" s="177">
        <v>0</v>
      </c>
      <c r="G10" s="10" t="s">
        <v>221</v>
      </c>
      <c r="H10" s="10"/>
      <c r="I10" s="10"/>
      <c r="J10" s="10"/>
    </row>
    <row r="11" spans="1:14" ht="21.75" customHeight="1" thickBot="1" x14ac:dyDescent="0.35">
      <c r="B11" s="45" t="s">
        <v>8</v>
      </c>
      <c r="C11" s="84">
        <v>7.6</v>
      </c>
      <c r="D11" s="83">
        <v>0</v>
      </c>
      <c r="E11" s="83">
        <v>0</v>
      </c>
      <c r="F11" s="177">
        <v>0</v>
      </c>
      <c r="G11" s="11"/>
      <c r="H11" s="10"/>
      <c r="I11" s="11"/>
      <c r="J11" s="10"/>
      <c r="L11">
        <v>378</v>
      </c>
      <c r="M11">
        <v>164</v>
      </c>
    </row>
    <row r="12" spans="1:14" ht="20.25" customHeight="1" thickBot="1" x14ac:dyDescent="0.35">
      <c r="B12" s="45" t="s">
        <v>10</v>
      </c>
      <c r="C12" s="85">
        <v>10.199999999999999</v>
      </c>
      <c r="D12" s="83">
        <v>0</v>
      </c>
      <c r="E12" s="83">
        <v>0</v>
      </c>
      <c r="F12" s="177">
        <v>0</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c r="E14" s="94"/>
      <c r="F14" s="178"/>
      <c r="G14" s="10"/>
      <c r="H14" s="10"/>
      <c r="I14" s="10"/>
      <c r="J14" s="10"/>
      <c r="M14">
        <f>SQRT(M13)</f>
        <v>412.04368700418161</v>
      </c>
    </row>
    <row r="15" spans="1:14" ht="19.5" thickBot="1" x14ac:dyDescent="0.35">
      <c r="B15" s="119" t="s">
        <v>13</v>
      </c>
      <c r="C15" s="84">
        <v>40</v>
      </c>
      <c r="D15" s="84">
        <v>30.530999999999999</v>
      </c>
      <c r="E15" s="84">
        <v>5.5309999999999997</v>
      </c>
      <c r="F15" s="179" t="s">
        <v>435</v>
      </c>
      <c r="G15" s="11"/>
      <c r="H15" s="10"/>
      <c r="I15" s="11"/>
      <c r="J15" s="10"/>
    </row>
    <row r="16" spans="1:14" ht="18.75" customHeight="1" thickBot="1" x14ac:dyDescent="0.35">
      <c r="B16" s="119" t="s">
        <v>15</v>
      </c>
      <c r="C16" s="82">
        <v>13</v>
      </c>
      <c r="D16" s="83">
        <v>111</v>
      </c>
      <c r="E16" s="83">
        <v>51</v>
      </c>
      <c r="F16" s="177">
        <v>10</v>
      </c>
      <c r="G16" s="10"/>
      <c r="H16" s="10"/>
      <c r="I16" s="10"/>
      <c r="J16" s="10"/>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F16" sqref="F1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43295</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4" t="s">
        <v>175</v>
      </c>
      <c r="J3" s="174" t="s">
        <v>179</v>
      </c>
    </row>
    <row r="4" spans="1:14" ht="21.75" customHeight="1" thickTop="1" thickBot="1" x14ac:dyDescent="0.35">
      <c r="B4" s="28"/>
      <c r="C4" s="29"/>
      <c r="D4" s="29"/>
      <c r="E4" s="67"/>
      <c r="F4" s="68"/>
      <c r="G4" s="173" t="s">
        <v>177</v>
      </c>
      <c r="H4" s="173" t="s">
        <v>178</v>
      </c>
      <c r="I4" s="173"/>
      <c r="J4" s="34"/>
    </row>
    <row r="5" spans="1:14" ht="19.5" customHeight="1" thickBot="1" x14ac:dyDescent="0.35">
      <c r="B5" s="182" t="s">
        <v>389</v>
      </c>
      <c r="C5" s="177">
        <v>85</v>
      </c>
      <c r="D5" s="82">
        <v>1450</v>
      </c>
      <c r="E5" s="82">
        <v>200</v>
      </c>
      <c r="F5" s="175" t="s">
        <v>424</v>
      </c>
      <c r="G5" s="10"/>
      <c r="H5" s="10"/>
      <c r="I5" s="10"/>
      <c r="J5" s="10"/>
      <c r="L5" s="159" t="s">
        <v>391</v>
      </c>
      <c r="M5" s="160">
        <v>82</v>
      </c>
      <c r="N5" s="161" t="s">
        <v>395</v>
      </c>
    </row>
    <row r="6" spans="1:14" ht="19.5" customHeight="1" thickBot="1" x14ac:dyDescent="0.35">
      <c r="B6" s="182" t="s">
        <v>388</v>
      </c>
      <c r="C6" s="177">
        <v>80</v>
      </c>
      <c r="D6" s="148">
        <v>230</v>
      </c>
      <c r="E6" s="148">
        <v>105</v>
      </c>
      <c r="F6" s="176" t="s">
        <v>442</v>
      </c>
      <c r="G6" s="10"/>
      <c r="H6" s="10"/>
      <c r="I6" s="10"/>
      <c r="J6" s="10"/>
      <c r="L6" s="162" t="s">
        <v>392</v>
      </c>
      <c r="M6" s="158">
        <v>18</v>
      </c>
      <c r="N6" s="163" t="s">
        <v>396</v>
      </c>
    </row>
    <row r="7" spans="1:14" ht="18" customHeight="1" thickBot="1" x14ac:dyDescent="0.35">
      <c r="B7" s="45" t="s">
        <v>390</v>
      </c>
      <c r="C7" s="274">
        <v>64</v>
      </c>
      <c r="D7" s="155">
        <v>1289</v>
      </c>
      <c r="E7" s="155">
        <v>589</v>
      </c>
      <c r="F7" s="177">
        <v>72</v>
      </c>
      <c r="G7" s="156"/>
      <c r="H7" s="10"/>
      <c r="I7" s="11"/>
      <c r="J7" s="10"/>
      <c r="L7" s="164" t="s">
        <v>393</v>
      </c>
      <c r="M7" s="165">
        <v>76</v>
      </c>
      <c r="N7" s="166" t="s">
        <v>397</v>
      </c>
    </row>
    <row r="8" spans="1:14" ht="19.5" customHeight="1" thickBot="1" x14ac:dyDescent="0.35">
      <c r="B8" s="45" t="s">
        <v>197</v>
      </c>
      <c r="C8" s="275"/>
      <c r="D8" s="83">
        <v>100</v>
      </c>
      <c r="E8" s="83">
        <v>589</v>
      </c>
      <c r="F8" s="177">
        <v>42</v>
      </c>
      <c r="G8" s="157"/>
      <c r="H8" s="10"/>
      <c r="I8" s="11"/>
      <c r="J8" s="10"/>
      <c r="L8" s="167" t="s">
        <v>394</v>
      </c>
      <c r="M8" s="168">
        <f>1000*SQRT(SUM(POWER(M5,2),POWER(M6,2)))/(SQRT(3)*M7)</f>
        <v>637.76213085240477</v>
      </c>
      <c r="N8" s="169" t="s">
        <v>398</v>
      </c>
    </row>
    <row r="9" spans="1:14" ht="21.75" customHeight="1" thickBot="1" x14ac:dyDescent="0.35">
      <c r="B9" s="185" t="s">
        <v>7</v>
      </c>
      <c r="C9" s="257">
        <v>12</v>
      </c>
      <c r="D9" s="155">
        <v>115</v>
      </c>
      <c r="E9" s="155">
        <v>65</v>
      </c>
      <c r="F9" s="177">
        <v>3</v>
      </c>
      <c r="G9" s="11"/>
      <c r="H9" s="11"/>
      <c r="I9" s="11"/>
      <c r="J9" s="10"/>
      <c r="M9" s="170"/>
    </row>
    <row r="10" spans="1:14" ht="21" customHeight="1" thickBot="1" x14ac:dyDescent="0.35">
      <c r="B10" s="45" t="s">
        <v>205</v>
      </c>
      <c r="C10" s="258"/>
      <c r="D10" s="83">
        <v>0</v>
      </c>
      <c r="E10" s="83">
        <v>0</v>
      </c>
      <c r="F10" s="177">
        <v>0</v>
      </c>
      <c r="G10" s="10" t="s">
        <v>221</v>
      </c>
      <c r="H10" s="10"/>
      <c r="I10" s="10"/>
      <c r="J10" s="10"/>
    </row>
    <row r="11" spans="1:14" ht="21.75" customHeight="1" thickBot="1" x14ac:dyDescent="0.35">
      <c r="B11" s="45" t="s">
        <v>8</v>
      </c>
      <c r="C11" s="84">
        <v>7.6</v>
      </c>
      <c r="D11" s="83">
        <v>0</v>
      </c>
      <c r="E11" s="83">
        <v>0</v>
      </c>
      <c r="F11" s="177">
        <v>0</v>
      </c>
      <c r="G11" s="11"/>
      <c r="H11" s="10"/>
      <c r="I11" s="11"/>
      <c r="J11" s="10"/>
      <c r="L11">
        <v>378</v>
      </c>
      <c r="M11">
        <v>164</v>
      </c>
    </row>
    <row r="12" spans="1:14" ht="20.25" customHeight="1" thickBot="1" x14ac:dyDescent="0.35">
      <c r="B12" s="120" t="s">
        <v>10</v>
      </c>
      <c r="C12" s="85">
        <v>10.199999999999999</v>
      </c>
      <c r="D12" s="83">
        <v>0</v>
      </c>
      <c r="E12" s="83">
        <v>0</v>
      </c>
      <c r="F12" s="177">
        <v>0</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78.369</v>
      </c>
      <c r="E14" s="94">
        <v>34.774000000000001</v>
      </c>
      <c r="F14" s="178">
        <v>8.59</v>
      </c>
      <c r="G14" s="10"/>
      <c r="H14" s="10"/>
      <c r="I14" s="10"/>
      <c r="J14" s="10"/>
      <c r="M14">
        <f>SQRT(M13)</f>
        <v>412.04368700418161</v>
      </c>
    </row>
    <row r="15" spans="1:14" ht="19.5" thickBot="1" x14ac:dyDescent="0.35">
      <c r="B15" s="119" t="s">
        <v>13</v>
      </c>
      <c r="C15" s="84">
        <v>40</v>
      </c>
      <c r="D15" s="84">
        <v>52.396000000000001</v>
      </c>
      <c r="E15" s="84">
        <v>27.396000000000001</v>
      </c>
      <c r="F15" s="179">
        <v>2.02</v>
      </c>
      <c r="G15" s="11"/>
      <c r="H15" s="10"/>
      <c r="I15" s="11"/>
      <c r="J15" s="10"/>
      <c r="K15">
        <f>59/60</f>
        <v>0.98333333333333328</v>
      </c>
    </row>
    <row r="16" spans="1:14" ht="18.75" customHeight="1" thickBot="1" x14ac:dyDescent="0.35">
      <c r="B16" s="119" t="s">
        <v>15</v>
      </c>
      <c r="C16" s="82">
        <v>13</v>
      </c>
      <c r="D16" s="83">
        <v>0</v>
      </c>
      <c r="E16" s="83">
        <v>0</v>
      </c>
      <c r="F16" s="177">
        <v>0</v>
      </c>
      <c r="G16" s="10"/>
      <c r="H16" s="10"/>
      <c r="I16" s="10"/>
      <c r="J16" s="10"/>
      <c r="K16">
        <f>16/60</f>
        <v>0.26666666666666666</v>
      </c>
    </row>
    <row r="17" spans="2:10" ht="18.75" customHeight="1" thickBot="1" x14ac:dyDescent="0.35">
      <c r="B17" s="45" t="s">
        <v>16</v>
      </c>
      <c r="C17" s="83">
        <v>6</v>
      </c>
      <c r="D17" s="83"/>
      <c r="E17" s="83"/>
      <c r="F17" s="177"/>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G15" sqref="G1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43292</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4" t="s">
        <v>175</v>
      </c>
      <c r="J3" s="174" t="s">
        <v>179</v>
      </c>
    </row>
    <row r="4" spans="1:14" ht="21.75" customHeight="1" thickTop="1" thickBot="1" x14ac:dyDescent="0.35">
      <c r="B4" s="28"/>
      <c r="C4" s="29"/>
      <c r="D4" s="29"/>
      <c r="E4" s="67"/>
      <c r="F4" s="68"/>
      <c r="G4" s="173" t="s">
        <v>177</v>
      </c>
      <c r="H4" s="173" t="s">
        <v>178</v>
      </c>
      <c r="I4" s="173"/>
      <c r="J4" s="34"/>
    </row>
    <row r="5" spans="1:14" ht="19.5" customHeight="1" thickBot="1" x14ac:dyDescent="0.35">
      <c r="B5" s="177" t="s">
        <v>389</v>
      </c>
      <c r="C5" s="177">
        <v>85</v>
      </c>
      <c r="D5" s="82">
        <v>0</v>
      </c>
      <c r="E5" s="82">
        <v>0</v>
      </c>
      <c r="F5" s="175">
        <v>0</v>
      </c>
      <c r="G5" s="10"/>
      <c r="H5" s="10"/>
      <c r="I5" s="10"/>
      <c r="J5" s="10"/>
      <c r="L5" s="159" t="s">
        <v>391</v>
      </c>
      <c r="M5" s="160">
        <v>82</v>
      </c>
      <c r="N5" s="161" t="s">
        <v>395</v>
      </c>
    </row>
    <row r="6" spans="1:14" ht="19.5" customHeight="1" thickBot="1" x14ac:dyDescent="0.35">
      <c r="B6" s="177" t="s">
        <v>388</v>
      </c>
      <c r="C6" s="177">
        <v>80</v>
      </c>
      <c r="D6" s="148"/>
      <c r="E6" s="148">
        <v>5</v>
      </c>
      <c r="F6" s="176">
        <v>0.15</v>
      </c>
      <c r="G6" s="10"/>
      <c r="H6" s="10"/>
      <c r="I6" s="10"/>
      <c r="J6" s="10"/>
      <c r="L6" s="162" t="s">
        <v>392</v>
      </c>
      <c r="M6" s="158">
        <v>18</v>
      </c>
      <c r="N6" s="163" t="s">
        <v>396</v>
      </c>
    </row>
    <row r="7" spans="1:14" ht="18" customHeight="1" thickBot="1" x14ac:dyDescent="0.35">
      <c r="B7" s="45" t="s">
        <v>390</v>
      </c>
      <c r="C7" s="274">
        <v>64</v>
      </c>
      <c r="D7" s="155">
        <v>1596.5</v>
      </c>
      <c r="E7" s="155">
        <v>896.5</v>
      </c>
      <c r="F7" s="177">
        <v>64</v>
      </c>
      <c r="G7" s="156"/>
      <c r="H7" s="10"/>
      <c r="I7" s="11"/>
      <c r="J7" s="10"/>
      <c r="L7" s="164" t="s">
        <v>393</v>
      </c>
      <c r="M7" s="165">
        <v>76</v>
      </c>
      <c r="N7" s="166" t="s">
        <v>397</v>
      </c>
    </row>
    <row r="8" spans="1:14" ht="19.5" customHeight="1" thickBot="1" x14ac:dyDescent="0.35">
      <c r="B8" s="45" t="s">
        <v>197</v>
      </c>
      <c r="C8" s="275"/>
      <c r="D8" s="83">
        <v>100</v>
      </c>
      <c r="E8" s="83">
        <v>50</v>
      </c>
      <c r="F8" s="177" t="s">
        <v>317</v>
      </c>
      <c r="G8" s="157"/>
      <c r="H8" s="10"/>
      <c r="I8" s="11"/>
      <c r="J8" s="10"/>
      <c r="L8" s="167" t="s">
        <v>394</v>
      </c>
      <c r="M8" s="168">
        <f>1000*SQRT(SUM(POWER(M5,2),POWER(M6,2)))/(SQRT(3)*M7)</f>
        <v>637.76213085240477</v>
      </c>
      <c r="N8" s="169" t="s">
        <v>398</v>
      </c>
    </row>
    <row r="9" spans="1:14" ht="21.75" customHeight="1" thickBot="1" x14ac:dyDescent="0.35">
      <c r="B9" s="45" t="s">
        <v>7</v>
      </c>
      <c r="C9" s="257">
        <v>12</v>
      </c>
      <c r="D9" s="155">
        <v>0</v>
      </c>
      <c r="E9" s="155">
        <v>0</v>
      </c>
      <c r="F9" s="177">
        <v>0</v>
      </c>
      <c r="G9" s="11"/>
      <c r="H9" s="11"/>
      <c r="I9" s="11"/>
      <c r="J9" s="10"/>
      <c r="M9" s="170"/>
    </row>
    <row r="10" spans="1:14" ht="21" customHeight="1" thickBot="1" x14ac:dyDescent="0.35">
      <c r="B10" s="45" t="s">
        <v>205</v>
      </c>
      <c r="C10" s="258"/>
      <c r="D10" s="83">
        <v>0</v>
      </c>
      <c r="E10" s="83">
        <v>0</v>
      </c>
      <c r="F10" s="177">
        <v>0</v>
      </c>
      <c r="G10" s="10" t="s">
        <v>221</v>
      </c>
      <c r="H10" s="10"/>
      <c r="I10" s="10"/>
      <c r="J10" s="10"/>
    </row>
    <row r="11" spans="1:14" ht="21.75" customHeight="1" thickBot="1" x14ac:dyDescent="0.35">
      <c r="B11" s="45" t="s">
        <v>8</v>
      </c>
      <c r="C11" s="84">
        <v>7.6</v>
      </c>
      <c r="D11" s="83">
        <v>0</v>
      </c>
      <c r="E11" s="83">
        <v>0</v>
      </c>
      <c r="F11" s="177">
        <v>0</v>
      </c>
      <c r="G11" s="11"/>
      <c r="H11" s="10"/>
      <c r="I11" s="11"/>
      <c r="J11" s="10"/>
      <c r="L11">
        <v>378</v>
      </c>
      <c r="M11">
        <v>164</v>
      </c>
    </row>
    <row r="12" spans="1:14" ht="20.25" customHeight="1" thickBot="1" x14ac:dyDescent="0.35">
      <c r="B12" s="45" t="s">
        <v>10</v>
      </c>
      <c r="C12" s="85">
        <v>10.199999999999999</v>
      </c>
      <c r="D12" s="83">
        <v>0</v>
      </c>
      <c r="E12" s="83">
        <v>0</v>
      </c>
      <c r="F12" s="177">
        <v>0</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65.021000000000001</v>
      </c>
      <c r="E14" s="94">
        <v>21.626000000000001</v>
      </c>
      <c r="F14" s="178">
        <v>5.34</v>
      </c>
      <c r="G14" s="10"/>
      <c r="H14" s="10"/>
      <c r="I14" s="10"/>
      <c r="J14" s="10"/>
      <c r="M14">
        <f>SQRT(M13)</f>
        <v>412.04368700418161</v>
      </c>
    </row>
    <row r="15" spans="1:14" ht="19.5" thickBot="1" x14ac:dyDescent="0.35">
      <c r="B15" s="119" t="s">
        <v>13</v>
      </c>
      <c r="C15" s="84">
        <v>40</v>
      </c>
      <c r="D15" s="84">
        <v>28.936</v>
      </c>
      <c r="E15" s="84">
        <v>3.9359999999999999</v>
      </c>
      <c r="F15" s="179">
        <v>3.33</v>
      </c>
      <c r="G15" s="11"/>
      <c r="H15" s="10"/>
      <c r="I15" s="11"/>
      <c r="J15" s="10"/>
    </row>
    <row r="16" spans="1:14" ht="18.75" customHeight="1" thickBot="1" x14ac:dyDescent="0.35">
      <c r="B16" s="119" t="s">
        <v>15</v>
      </c>
      <c r="C16" s="82">
        <v>7</v>
      </c>
      <c r="D16" s="83"/>
      <c r="E16" s="83"/>
      <c r="F16" s="177" t="s">
        <v>270</v>
      </c>
      <c r="G16" s="10"/>
      <c r="H16" s="10"/>
      <c r="I16" s="10"/>
      <c r="J16" s="10"/>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5" sqref="F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43292</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4" t="s">
        <v>175</v>
      </c>
      <c r="J3" s="174" t="s">
        <v>179</v>
      </c>
      <c r="N3" s="144">
        <f>91.2+76.3</f>
        <v>167.5</v>
      </c>
    </row>
    <row r="4" spans="1:14" ht="21.75" customHeight="1" thickTop="1" thickBot="1" x14ac:dyDescent="0.35">
      <c r="B4" s="28"/>
      <c r="C4" s="29"/>
      <c r="D4" s="29"/>
      <c r="E4" s="67"/>
      <c r="F4" s="68"/>
      <c r="G4" s="173" t="s">
        <v>177</v>
      </c>
      <c r="H4" s="173" t="s">
        <v>178</v>
      </c>
      <c r="I4" s="173"/>
      <c r="J4" s="34"/>
    </row>
    <row r="5" spans="1:14" ht="19.5" customHeight="1" thickBot="1" x14ac:dyDescent="0.35">
      <c r="B5" s="177" t="s">
        <v>389</v>
      </c>
      <c r="C5" s="177">
        <v>85</v>
      </c>
      <c r="D5" s="82">
        <v>1377</v>
      </c>
      <c r="E5" s="82">
        <v>127</v>
      </c>
      <c r="F5" s="175" t="s">
        <v>440</v>
      </c>
      <c r="G5" s="10"/>
      <c r="H5" s="10"/>
      <c r="I5" s="10"/>
      <c r="J5" s="10"/>
      <c r="L5" s="159" t="s">
        <v>391</v>
      </c>
      <c r="M5" s="160">
        <v>167.5</v>
      </c>
      <c r="N5" s="161" t="s">
        <v>395</v>
      </c>
    </row>
    <row r="6" spans="1:14" ht="19.5" customHeight="1" thickBot="1" x14ac:dyDescent="0.35">
      <c r="B6" s="177" t="s">
        <v>388</v>
      </c>
      <c r="C6" s="177">
        <v>80</v>
      </c>
      <c r="D6" s="148">
        <v>127</v>
      </c>
      <c r="E6" s="148">
        <v>2</v>
      </c>
      <c r="F6" s="176" t="s">
        <v>439</v>
      </c>
      <c r="G6" s="10"/>
      <c r="H6" s="10"/>
      <c r="I6" s="10"/>
      <c r="J6" s="10"/>
      <c r="L6" s="162" t="s">
        <v>392</v>
      </c>
      <c r="M6" s="158">
        <v>46.9</v>
      </c>
      <c r="N6" s="163" t="s">
        <v>396</v>
      </c>
    </row>
    <row r="7" spans="1:14" ht="18" customHeight="1" thickBot="1" x14ac:dyDescent="0.35">
      <c r="B7" s="45" t="s">
        <v>390</v>
      </c>
      <c r="C7" s="274">
        <v>64</v>
      </c>
      <c r="D7" s="155">
        <v>1431</v>
      </c>
      <c r="E7" s="155">
        <v>731</v>
      </c>
      <c r="F7" s="177">
        <v>52</v>
      </c>
      <c r="G7" s="156"/>
      <c r="H7" s="10"/>
      <c r="I7" s="11"/>
      <c r="J7" s="10"/>
      <c r="L7" s="164" t="s">
        <v>393</v>
      </c>
      <c r="M7" s="165">
        <v>88</v>
      </c>
      <c r="N7" s="166" t="s">
        <v>397</v>
      </c>
    </row>
    <row r="8" spans="1:14" ht="19.5" customHeight="1" thickBot="1" x14ac:dyDescent="0.35">
      <c r="B8" s="45" t="s">
        <v>197</v>
      </c>
      <c r="C8" s="275"/>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45" t="s">
        <v>7</v>
      </c>
      <c r="C9" s="257">
        <v>12</v>
      </c>
      <c r="D9" s="155">
        <v>221.47200000000001</v>
      </c>
      <c r="E9" s="155">
        <v>26.436</v>
      </c>
      <c r="F9" s="177" t="s">
        <v>436</v>
      </c>
      <c r="G9" s="11"/>
      <c r="H9" s="11"/>
      <c r="I9" s="11"/>
      <c r="J9" s="10"/>
      <c r="M9" s="170"/>
    </row>
    <row r="10" spans="1:14" ht="21" customHeight="1" thickBot="1" x14ac:dyDescent="0.35">
      <c r="B10" s="45" t="s">
        <v>205</v>
      </c>
      <c r="C10" s="258"/>
      <c r="D10" s="83">
        <v>26.99</v>
      </c>
      <c r="E10" s="83">
        <v>1.99</v>
      </c>
      <c r="F10" s="177" t="s">
        <v>437</v>
      </c>
      <c r="G10" s="10" t="s">
        <v>221</v>
      </c>
      <c r="H10" s="10"/>
      <c r="I10" s="10"/>
      <c r="J10" s="10"/>
    </row>
    <row r="11" spans="1:14" ht="21.75" customHeight="1" thickBot="1" x14ac:dyDescent="0.35">
      <c r="B11" s="45" t="s">
        <v>8</v>
      </c>
      <c r="C11" s="84">
        <v>7.6</v>
      </c>
      <c r="D11" s="83">
        <v>0</v>
      </c>
      <c r="E11" s="83">
        <v>0</v>
      </c>
      <c r="F11" s="177">
        <v>0</v>
      </c>
      <c r="G11" s="11"/>
      <c r="H11" s="10"/>
      <c r="I11" s="11"/>
      <c r="J11" s="10"/>
      <c r="L11">
        <v>378</v>
      </c>
      <c r="M11">
        <v>164</v>
      </c>
    </row>
    <row r="12" spans="1:14" ht="20.25" customHeight="1" thickBot="1" x14ac:dyDescent="0.35">
      <c r="B12" s="45" t="s">
        <v>10</v>
      </c>
      <c r="C12" s="85">
        <v>10.199999999999999</v>
      </c>
      <c r="D12" s="83">
        <v>0</v>
      </c>
      <c r="E12" s="83">
        <v>0</v>
      </c>
      <c r="F12" s="177">
        <v>0</v>
      </c>
      <c r="G12" s="10"/>
      <c r="H12" s="10"/>
      <c r="I12" s="10"/>
      <c r="J12" s="10"/>
      <c r="L12">
        <f>L11*L11</f>
        <v>142884</v>
      </c>
      <c r="M12">
        <f>M11*M11</f>
        <v>26896</v>
      </c>
    </row>
    <row r="13" spans="1:14" ht="20.25" customHeight="1" thickBot="1" x14ac:dyDescent="0.35">
      <c r="B13" s="45" t="s">
        <v>63</v>
      </c>
      <c r="C13" s="262">
        <v>18</v>
      </c>
      <c r="D13" s="94">
        <v>0</v>
      </c>
      <c r="E13" s="94">
        <v>0</v>
      </c>
      <c r="F13" s="94">
        <v>0</v>
      </c>
      <c r="G13" s="11"/>
      <c r="H13" s="11"/>
      <c r="I13" s="11"/>
      <c r="J13" s="11"/>
      <c r="M13">
        <f>L12+M12</f>
        <v>169780</v>
      </c>
    </row>
    <row r="14" spans="1:14" ht="18" customHeight="1" thickBot="1" x14ac:dyDescent="0.35">
      <c r="B14" s="45" t="s">
        <v>12</v>
      </c>
      <c r="C14" s="263"/>
      <c r="D14" s="94">
        <v>58.168999999999997</v>
      </c>
      <c r="E14" s="94">
        <v>14.773999999999999</v>
      </c>
      <c r="F14" s="178">
        <v>3.65</v>
      </c>
      <c r="G14" s="10"/>
      <c r="H14" s="10"/>
      <c r="I14" s="10"/>
      <c r="J14" s="10"/>
      <c r="K14">
        <f>42/60</f>
        <v>0.7</v>
      </c>
      <c r="M14">
        <f>SQRT(M13)</f>
        <v>412.04368700418161</v>
      </c>
    </row>
    <row r="15" spans="1:14" ht="19.5" thickBot="1" x14ac:dyDescent="0.35">
      <c r="B15" s="119" t="s">
        <v>13</v>
      </c>
      <c r="C15" s="84">
        <v>40</v>
      </c>
      <c r="D15" s="84">
        <v>61.817</v>
      </c>
      <c r="E15" s="84">
        <v>36.817</v>
      </c>
      <c r="F15" s="179" t="s">
        <v>441</v>
      </c>
      <c r="G15" s="11"/>
      <c r="H15" s="10"/>
      <c r="I15" s="11"/>
      <c r="J15" s="10"/>
    </row>
    <row r="16" spans="1:14" ht="18.75" customHeight="1" thickBot="1" x14ac:dyDescent="0.35">
      <c r="B16" s="119" t="s">
        <v>15</v>
      </c>
      <c r="C16" s="82">
        <v>7</v>
      </c>
      <c r="D16" s="83">
        <v>85.593999999999994</v>
      </c>
      <c r="E16" s="83">
        <v>25.594000000000001</v>
      </c>
      <c r="F16" s="177" t="s">
        <v>438</v>
      </c>
      <c r="G16" s="10"/>
      <c r="H16" s="10"/>
      <c r="I16" s="10"/>
      <c r="J16" s="10"/>
      <c r="K16">
        <f>38/60</f>
        <v>0.6333333333333333</v>
      </c>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4" sqref="F14"/>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43295</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74" t="s">
        <v>175</v>
      </c>
      <c r="J3" s="174" t="s">
        <v>179</v>
      </c>
      <c r="N3" s="144">
        <f>91.2+76.3</f>
        <v>167.5</v>
      </c>
    </row>
    <row r="4" spans="1:14" ht="21.75" customHeight="1" thickTop="1" thickBot="1" x14ac:dyDescent="0.35">
      <c r="B4" s="28"/>
      <c r="C4" s="29"/>
      <c r="D4" s="29"/>
      <c r="E4" s="67"/>
      <c r="F4" s="68"/>
      <c r="G4" s="173" t="s">
        <v>177</v>
      </c>
      <c r="H4" s="173" t="s">
        <v>178</v>
      </c>
      <c r="I4" s="173"/>
      <c r="J4" s="34"/>
    </row>
    <row r="5" spans="1:14" ht="19.5" customHeight="1" thickBot="1" x14ac:dyDescent="0.35">
      <c r="B5" s="177" t="s">
        <v>389</v>
      </c>
      <c r="C5" s="177">
        <v>85</v>
      </c>
      <c r="D5" s="82">
        <v>1377</v>
      </c>
      <c r="E5" s="82">
        <v>127</v>
      </c>
      <c r="F5" s="175" t="s">
        <v>440</v>
      </c>
      <c r="G5" s="10"/>
      <c r="H5" s="10"/>
      <c r="I5" s="10"/>
      <c r="J5" s="10"/>
      <c r="L5" s="159" t="s">
        <v>391</v>
      </c>
      <c r="M5" s="160">
        <v>167.5</v>
      </c>
      <c r="N5" s="161" t="s">
        <v>395</v>
      </c>
    </row>
    <row r="6" spans="1:14" ht="19.5" customHeight="1" thickBot="1" x14ac:dyDescent="0.35">
      <c r="B6" s="177" t="s">
        <v>388</v>
      </c>
      <c r="C6" s="177">
        <v>80</v>
      </c>
      <c r="D6" s="148">
        <v>127</v>
      </c>
      <c r="E6" s="148">
        <v>2</v>
      </c>
      <c r="F6" s="176" t="s">
        <v>439</v>
      </c>
      <c r="G6" s="10"/>
      <c r="H6" s="10"/>
      <c r="I6" s="10"/>
      <c r="J6" s="10"/>
      <c r="L6" s="162" t="s">
        <v>392</v>
      </c>
      <c r="M6" s="158">
        <v>46.9</v>
      </c>
      <c r="N6" s="163" t="s">
        <v>396</v>
      </c>
    </row>
    <row r="7" spans="1:14" ht="18" customHeight="1" thickBot="1" x14ac:dyDescent="0.35">
      <c r="B7" s="45" t="s">
        <v>390</v>
      </c>
      <c r="C7" s="274">
        <v>64</v>
      </c>
      <c r="D7" s="155">
        <v>1431</v>
      </c>
      <c r="E7" s="155">
        <v>731</v>
      </c>
      <c r="F7" s="177">
        <v>52</v>
      </c>
      <c r="G7" s="156"/>
      <c r="H7" s="10"/>
      <c r="I7" s="11"/>
      <c r="J7" s="10"/>
      <c r="L7" s="164" t="s">
        <v>393</v>
      </c>
      <c r="M7" s="165">
        <v>88</v>
      </c>
      <c r="N7" s="166" t="s">
        <v>397</v>
      </c>
    </row>
    <row r="8" spans="1:14" ht="19.5" customHeight="1" thickBot="1" x14ac:dyDescent="0.35">
      <c r="B8" s="45" t="s">
        <v>197</v>
      </c>
      <c r="C8" s="275"/>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45" t="s">
        <v>7</v>
      </c>
      <c r="C9" s="257">
        <v>12</v>
      </c>
      <c r="D9" s="155">
        <v>221.47200000000001</v>
      </c>
      <c r="E9" s="155">
        <v>26.436</v>
      </c>
      <c r="F9" s="177" t="s">
        <v>436</v>
      </c>
      <c r="G9" s="11"/>
      <c r="H9" s="11"/>
      <c r="I9" s="11"/>
      <c r="J9" s="10"/>
      <c r="M9" s="170"/>
    </row>
    <row r="10" spans="1:14" ht="21" customHeight="1" thickBot="1" x14ac:dyDescent="0.35">
      <c r="B10" s="45" t="s">
        <v>205</v>
      </c>
      <c r="C10" s="258"/>
      <c r="D10" s="83">
        <v>26.99</v>
      </c>
      <c r="E10" s="83">
        <v>1.99</v>
      </c>
      <c r="F10" s="177" t="s">
        <v>437</v>
      </c>
      <c r="G10" s="10" t="s">
        <v>221</v>
      </c>
      <c r="H10" s="10"/>
      <c r="I10" s="10"/>
      <c r="J10" s="10"/>
    </row>
    <row r="11" spans="1:14" ht="21.75" customHeight="1" thickBot="1" x14ac:dyDescent="0.35">
      <c r="B11" s="45" t="s">
        <v>8</v>
      </c>
      <c r="C11" s="84">
        <v>7.6</v>
      </c>
      <c r="D11" s="83">
        <v>0</v>
      </c>
      <c r="E11" s="83">
        <v>0</v>
      </c>
      <c r="F11" s="177">
        <v>0</v>
      </c>
      <c r="G11" s="11"/>
      <c r="H11" s="10"/>
      <c r="I11" s="11"/>
      <c r="J11" s="10"/>
      <c r="L11">
        <v>378</v>
      </c>
      <c r="M11">
        <v>164</v>
      </c>
    </row>
    <row r="12" spans="1:14" ht="20.25" customHeight="1" thickBot="1" x14ac:dyDescent="0.35">
      <c r="B12" s="45" t="s">
        <v>10</v>
      </c>
      <c r="C12" s="85">
        <v>10.199999999999999</v>
      </c>
      <c r="D12" s="83">
        <v>0</v>
      </c>
      <c r="E12" s="83">
        <v>0</v>
      </c>
      <c r="F12" s="177">
        <v>0</v>
      </c>
      <c r="G12" s="10"/>
      <c r="H12" s="10"/>
      <c r="I12" s="10"/>
      <c r="J12" s="10"/>
      <c r="L12">
        <f>L11*L11</f>
        <v>142884</v>
      </c>
      <c r="M12">
        <f>M11*M11</f>
        <v>26896</v>
      </c>
    </row>
    <row r="13" spans="1:14" ht="20.25" customHeight="1" thickBot="1" x14ac:dyDescent="0.35">
      <c r="B13" s="45" t="s">
        <v>63</v>
      </c>
      <c r="C13" s="262">
        <v>18</v>
      </c>
      <c r="D13" s="94">
        <v>235.506</v>
      </c>
      <c r="E13" s="94">
        <v>52.945999999999998</v>
      </c>
      <c r="F13" s="94">
        <v>13.07</v>
      </c>
      <c r="G13" s="11"/>
      <c r="H13" s="11"/>
      <c r="I13" s="11"/>
      <c r="J13" s="11"/>
      <c r="M13">
        <f>L12+M12</f>
        <v>169780</v>
      </c>
    </row>
    <row r="14" spans="1:14" ht="18" customHeight="1" thickBot="1" x14ac:dyDescent="0.35">
      <c r="B14" s="45" t="s">
        <v>12</v>
      </c>
      <c r="C14" s="263"/>
      <c r="D14" s="94">
        <v>58.168999999999997</v>
      </c>
      <c r="E14" s="94">
        <v>14.773999999999999</v>
      </c>
      <c r="F14" s="178">
        <v>3.65</v>
      </c>
      <c r="G14" s="10"/>
      <c r="H14" s="10"/>
      <c r="I14" s="10"/>
      <c r="J14" s="10"/>
      <c r="K14">
        <f>42/60</f>
        <v>0.7</v>
      </c>
      <c r="M14">
        <f>SQRT(M13)</f>
        <v>412.04368700418161</v>
      </c>
    </row>
    <row r="15" spans="1:14" ht="19.5" thickBot="1" x14ac:dyDescent="0.35">
      <c r="B15" s="119" t="s">
        <v>13</v>
      </c>
      <c r="C15" s="84">
        <v>40</v>
      </c>
      <c r="D15" s="84">
        <v>61.817</v>
      </c>
      <c r="E15" s="84">
        <v>36.817</v>
      </c>
      <c r="F15" s="179" t="s">
        <v>441</v>
      </c>
      <c r="G15" s="11"/>
      <c r="H15" s="10"/>
      <c r="I15" s="11"/>
      <c r="J15" s="10"/>
    </row>
    <row r="16" spans="1:14" ht="18.75" customHeight="1" thickBot="1" x14ac:dyDescent="0.35">
      <c r="B16" s="119" t="s">
        <v>15</v>
      </c>
      <c r="C16" s="82">
        <v>7</v>
      </c>
      <c r="D16" s="83">
        <v>85.593999999999994</v>
      </c>
      <c r="E16" s="83">
        <v>25.594000000000001</v>
      </c>
      <c r="F16" s="177" t="s">
        <v>438</v>
      </c>
      <c r="G16" s="10"/>
      <c r="H16" s="10"/>
      <c r="I16" s="10"/>
      <c r="J16" s="10"/>
      <c r="K16">
        <f>38/60</f>
        <v>0.6333333333333333</v>
      </c>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5" sqref="D1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43296</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81" t="s">
        <v>175</v>
      </c>
      <c r="J3" s="181" t="s">
        <v>179</v>
      </c>
      <c r="N3" s="144">
        <f>91.2+76.3</f>
        <v>167.5</v>
      </c>
    </row>
    <row r="4" spans="1:14" ht="21.75" customHeight="1" thickTop="1" thickBot="1" x14ac:dyDescent="0.35">
      <c r="B4" s="28"/>
      <c r="C4" s="29"/>
      <c r="D4" s="29"/>
      <c r="E4" s="67"/>
      <c r="F4" s="68"/>
      <c r="G4" s="180" t="s">
        <v>177</v>
      </c>
      <c r="H4" s="180" t="s">
        <v>178</v>
      </c>
      <c r="I4" s="180"/>
      <c r="J4" s="34"/>
    </row>
    <row r="5" spans="1:14" ht="19.5" customHeight="1" thickBot="1" x14ac:dyDescent="0.35">
      <c r="B5" s="177" t="s">
        <v>389</v>
      </c>
      <c r="C5" s="177">
        <v>85</v>
      </c>
      <c r="D5" s="82">
        <v>1275</v>
      </c>
      <c r="E5" s="82">
        <v>25</v>
      </c>
      <c r="F5" s="175">
        <v>1</v>
      </c>
      <c r="G5" s="10"/>
      <c r="H5" s="10"/>
      <c r="I5" s="10"/>
      <c r="J5" s="10"/>
      <c r="L5" s="159" t="s">
        <v>391</v>
      </c>
      <c r="M5" s="160">
        <v>167.5</v>
      </c>
      <c r="N5" s="161" t="s">
        <v>395</v>
      </c>
    </row>
    <row r="6" spans="1:14" ht="19.5" customHeight="1" thickBot="1" x14ac:dyDescent="0.35">
      <c r="B6" s="177" t="s">
        <v>388</v>
      </c>
      <c r="C6" s="177">
        <v>80</v>
      </c>
      <c r="D6" s="148">
        <v>175</v>
      </c>
      <c r="E6" s="148">
        <v>50</v>
      </c>
      <c r="F6" s="176" t="s">
        <v>439</v>
      </c>
      <c r="G6" s="10"/>
      <c r="H6" s="10"/>
      <c r="I6" s="10"/>
      <c r="J6" s="10"/>
      <c r="L6" s="162" t="s">
        <v>392</v>
      </c>
      <c r="M6" s="158">
        <v>46.9</v>
      </c>
      <c r="N6" s="163" t="s">
        <v>396</v>
      </c>
    </row>
    <row r="7" spans="1:14" ht="18" customHeight="1" thickBot="1" x14ac:dyDescent="0.35">
      <c r="B7" s="45" t="s">
        <v>390</v>
      </c>
      <c r="C7" s="274">
        <v>64</v>
      </c>
      <c r="D7" s="155">
        <v>1058</v>
      </c>
      <c r="E7" s="155">
        <v>358</v>
      </c>
      <c r="F7" s="177">
        <v>25</v>
      </c>
      <c r="G7" s="156"/>
      <c r="H7" s="10"/>
      <c r="I7" s="11"/>
      <c r="J7" s="10"/>
      <c r="L7" s="164" t="s">
        <v>393</v>
      </c>
      <c r="M7" s="165">
        <v>88</v>
      </c>
      <c r="N7" s="166" t="s">
        <v>397</v>
      </c>
    </row>
    <row r="8" spans="1:14" ht="19.5" customHeight="1" thickBot="1" x14ac:dyDescent="0.35">
      <c r="B8" s="45" t="s">
        <v>197</v>
      </c>
      <c r="C8" s="275"/>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45" t="s">
        <v>7</v>
      </c>
      <c r="C9" s="257">
        <v>12</v>
      </c>
      <c r="D9" s="155">
        <v>222.53</v>
      </c>
      <c r="E9" s="155">
        <v>27.494</v>
      </c>
      <c r="F9" s="177">
        <v>8</v>
      </c>
      <c r="G9" s="11"/>
      <c r="H9" s="11"/>
      <c r="I9" s="11"/>
      <c r="J9" s="10"/>
      <c r="M9" s="170"/>
    </row>
    <row r="10" spans="1:14" ht="21" customHeight="1" thickBot="1" x14ac:dyDescent="0.35">
      <c r="B10" s="45" t="s">
        <v>205</v>
      </c>
      <c r="C10" s="258"/>
      <c r="D10" s="83">
        <v>26.99</v>
      </c>
      <c r="E10" s="83">
        <v>1.99</v>
      </c>
      <c r="F10" s="177" t="s">
        <v>437</v>
      </c>
      <c r="G10" s="10" t="s">
        <v>221</v>
      </c>
      <c r="H10" s="10"/>
      <c r="I10" s="10"/>
      <c r="J10" s="10"/>
    </row>
    <row r="11" spans="1:14" ht="21.75" customHeight="1" thickBot="1" x14ac:dyDescent="0.35">
      <c r="B11" s="45" t="s">
        <v>8</v>
      </c>
      <c r="C11" s="84">
        <v>7.6</v>
      </c>
      <c r="D11" s="83">
        <v>0</v>
      </c>
      <c r="E11" s="83">
        <v>0</v>
      </c>
      <c r="F11" s="177">
        <v>0</v>
      </c>
      <c r="G11" s="11"/>
      <c r="H11" s="10"/>
      <c r="I11" s="11"/>
      <c r="J11" s="10"/>
      <c r="L11">
        <v>378</v>
      </c>
      <c r="M11">
        <v>164</v>
      </c>
    </row>
    <row r="12" spans="1:14" ht="20.25" customHeight="1" thickBot="1" x14ac:dyDescent="0.35">
      <c r="B12" s="45" t="s">
        <v>10</v>
      </c>
      <c r="C12" s="85">
        <v>10.199999999999999</v>
      </c>
      <c r="D12" s="83">
        <v>0</v>
      </c>
      <c r="E12" s="83">
        <v>0</v>
      </c>
      <c r="F12" s="177">
        <v>0</v>
      </c>
      <c r="G12" s="10"/>
      <c r="H12" s="10"/>
      <c r="I12" s="10"/>
      <c r="J12" s="10"/>
      <c r="L12">
        <f>L11*L11</f>
        <v>142884</v>
      </c>
      <c r="M12">
        <f>M11*M11</f>
        <v>26896</v>
      </c>
    </row>
    <row r="13" spans="1:14" ht="20.25" customHeight="1" thickBot="1" x14ac:dyDescent="0.35">
      <c r="B13" s="45" t="s">
        <v>63</v>
      </c>
      <c r="C13" s="262">
        <v>18</v>
      </c>
      <c r="D13" s="94">
        <v>225.31100000000001</v>
      </c>
      <c r="E13" s="94">
        <v>42.610999999999997</v>
      </c>
      <c r="F13" s="94">
        <v>10.52</v>
      </c>
      <c r="G13" s="11"/>
      <c r="H13" s="11"/>
      <c r="I13" s="11"/>
      <c r="J13" s="11"/>
      <c r="M13">
        <f>L12+M12</f>
        <v>169780</v>
      </c>
    </row>
    <row r="14" spans="1:14" ht="18" customHeight="1" thickBot="1" x14ac:dyDescent="0.35">
      <c r="B14" s="45" t="s">
        <v>12</v>
      </c>
      <c r="C14" s="263"/>
      <c r="D14" s="94">
        <v>58.168999999999997</v>
      </c>
      <c r="E14" s="94">
        <v>14.773999999999999</v>
      </c>
      <c r="F14" s="178">
        <v>3.65</v>
      </c>
      <c r="G14" s="10"/>
      <c r="H14" s="10"/>
      <c r="I14" s="10"/>
      <c r="J14" s="10"/>
      <c r="K14">
        <f>42/60</f>
        <v>0.7</v>
      </c>
      <c r="M14">
        <f>SQRT(M13)</f>
        <v>412.04368700418161</v>
      </c>
    </row>
    <row r="15" spans="1:14" ht="19.5" thickBot="1" x14ac:dyDescent="0.35">
      <c r="B15" s="119" t="s">
        <v>13</v>
      </c>
      <c r="C15" s="84">
        <v>40</v>
      </c>
      <c r="D15" s="84">
        <v>63.503999999999998</v>
      </c>
      <c r="E15" s="84">
        <v>38.904000000000003</v>
      </c>
      <c r="F15" s="179">
        <v>3.2</v>
      </c>
      <c r="G15" s="11"/>
      <c r="H15" s="10"/>
      <c r="I15" s="11"/>
      <c r="J15" s="10"/>
    </row>
    <row r="16" spans="1:14" ht="18.75" customHeight="1" thickBot="1" x14ac:dyDescent="0.35">
      <c r="B16" s="119" t="s">
        <v>15</v>
      </c>
      <c r="C16" s="82">
        <v>7</v>
      </c>
      <c r="D16" s="83">
        <v>85.593999999999994</v>
      </c>
      <c r="E16" s="83">
        <v>25.594000000000001</v>
      </c>
      <c r="F16" s="177" t="s">
        <v>438</v>
      </c>
      <c r="G16" s="10"/>
      <c r="H16" s="10"/>
      <c r="I16" s="10"/>
      <c r="J16" s="10"/>
      <c r="K16">
        <f>38/60</f>
        <v>0.6333333333333333</v>
      </c>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6" sqref="D6:F6"/>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43297</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81" t="s">
        <v>175</v>
      </c>
      <c r="J3" s="181" t="s">
        <v>179</v>
      </c>
      <c r="N3" s="144">
        <f>91.2+76.3</f>
        <v>167.5</v>
      </c>
    </row>
    <row r="4" spans="1:14" ht="21.75" customHeight="1" thickTop="1" thickBot="1" x14ac:dyDescent="0.35">
      <c r="B4" s="28"/>
      <c r="C4" s="29"/>
      <c r="D4" s="29"/>
      <c r="E4" s="67"/>
      <c r="F4" s="68"/>
      <c r="G4" s="180" t="s">
        <v>177</v>
      </c>
      <c r="H4" s="180" t="s">
        <v>178</v>
      </c>
      <c r="I4" s="180"/>
      <c r="J4" s="34"/>
    </row>
    <row r="5" spans="1:14" ht="19.5" customHeight="1" thickBot="1" x14ac:dyDescent="0.35">
      <c r="B5" s="182" t="s">
        <v>389</v>
      </c>
      <c r="C5" s="177">
        <v>85</v>
      </c>
      <c r="D5" s="82">
        <v>0</v>
      </c>
      <c r="E5" s="82">
        <v>0</v>
      </c>
      <c r="F5" s="175">
        <v>0</v>
      </c>
      <c r="G5" s="10"/>
      <c r="H5" s="10"/>
      <c r="I5" s="10"/>
      <c r="J5" s="10"/>
      <c r="L5" s="159" t="s">
        <v>391</v>
      </c>
      <c r="M5" s="160">
        <v>167.5</v>
      </c>
      <c r="N5" s="161" t="s">
        <v>395</v>
      </c>
    </row>
    <row r="6" spans="1:14" ht="19.5" customHeight="1" thickBot="1" x14ac:dyDescent="0.35">
      <c r="B6" s="182" t="s">
        <v>388</v>
      </c>
      <c r="C6" s="177">
        <v>80</v>
      </c>
      <c r="D6" s="148">
        <v>275</v>
      </c>
      <c r="E6" s="148">
        <v>150</v>
      </c>
      <c r="F6" s="176">
        <v>7</v>
      </c>
      <c r="G6" s="10"/>
      <c r="H6" s="10"/>
      <c r="I6" s="10"/>
      <c r="J6" s="10"/>
      <c r="L6" s="162" t="s">
        <v>392</v>
      </c>
      <c r="M6" s="158">
        <v>46.9</v>
      </c>
      <c r="N6" s="163" t="s">
        <v>396</v>
      </c>
    </row>
    <row r="7" spans="1:14" ht="18" customHeight="1" thickBot="1" x14ac:dyDescent="0.35">
      <c r="B7" s="45" t="s">
        <v>390</v>
      </c>
      <c r="C7" s="274">
        <v>64</v>
      </c>
      <c r="D7" s="155">
        <v>958</v>
      </c>
      <c r="E7" s="155">
        <v>258</v>
      </c>
      <c r="F7" s="177">
        <v>18.420000000000002</v>
      </c>
      <c r="G7" s="156"/>
      <c r="H7" s="10"/>
      <c r="I7" s="11"/>
      <c r="J7" s="10"/>
      <c r="L7" s="164" t="s">
        <v>393</v>
      </c>
      <c r="M7" s="165">
        <v>88</v>
      </c>
      <c r="N7" s="166" t="s">
        <v>397</v>
      </c>
    </row>
    <row r="8" spans="1:14" ht="19.5" customHeight="1" thickBot="1" x14ac:dyDescent="0.35">
      <c r="B8" s="45" t="s">
        <v>197</v>
      </c>
      <c r="C8" s="275"/>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45" t="s">
        <v>7</v>
      </c>
      <c r="C9" s="257">
        <v>12</v>
      </c>
      <c r="D9" s="155">
        <v>216.465</v>
      </c>
      <c r="E9" s="155">
        <v>21.428999999999998</v>
      </c>
      <c r="F9" s="177">
        <v>6.5</v>
      </c>
      <c r="G9" s="11"/>
      <c r="H9" s="11"/>
      <c r="I9" s="11"/>
      <c r="J9" s="10"/>
      <c r="M9" s="170"/>
    </row>
    <row r="10" spans="1:14" ht="21" customHeight="1" thickBot="1" x14ac:dyDescent="0.35">
      <c r="B10" s="45" t="s">
        <v>205</v>
      </c>
      <c r="C10" s="258"/>
      <c r="D10" s="85">
        <v>25.998999999999999</v>
      </c>
      <c r="E10" s="85">
        <v>9.99</v>
      </c>
      <c r="F10" s="182" t="s">
        <v>190</v>
      </c>
      <c r="G10" s="10" t="s">
        <v>221</v>
      </c>
      <c r="H10" s="10"/>
      <c r="I10" s="10"/>
      <c r="J10" s="10"/>
    </row>
    <row r="11" spans="1:14" ht="21.75" customHeight="1" thickBot="1" x14ac:dyDescent="0.35">
      <c r="B11" s="45" t="s">
        <v>8</v>
      </c>
      <c r="C11" s="84">
        <v>7.6</v>
      </c>
      <c r="D11" s="83">
        <v>0</v>
      </c>
      <c r="E11" s="83">
        <v>0</v>
      </c>
      <c r="F11" s="177">
        <v>0</v>
      </c>
      <c r="G11" s="11"/>
      <c r="H11" s="10"/>
      <c r="I11" s="11"/>
      <c r="J11" s="10"/>
    </row>
    <row r="12" spans="1:14" ht="20.25" customHeight="1" thickBot="1" x14ac:dyDescent="0.35">
      <c r="B12" s="45" t="s">
        <v>10</v>
      </c>
      <c r="C12" s="85">
        <v>10.199999999999999</v>
      </c>
      <c r="D12" s="83">
        <v>0</v>
      </c>
      <c r="E12" s="83">
        <v>0</v>
      </c>
      <c r="F12" s="177">
        <v>0</v>
      </c>
      <c r="G12" s="10"/>
      <c r="H12" s="10"/>
      <c r="I12" s="10"/>
      <c r="J12" s="10"/>
    </row>
    <row r="13" spans="1:14" ht="20.25" customHeight="1" thickBot="1" x14ac:dyDescent="0.35">
      <c r="B13" s="45" t="s">
        <v>63</v>
      </c>
      <c r="C13" s="262">
        <v>18</v>
      </c>
      <c r="D13" s="94">
        <v>210.25700000000001</v>
      </c>
      <c r="E13" s="94">
        <v>27.497</v>
      </c>
      <c r="F13" s="94">
        <v>6.79</v>
      </c>
      <c r="G13" s="11"/>
      <c r="H13" s="11"/>
      <c r="I13" s="11"/>
      <c r="J13" s="11"/>
    </row>
    <row r="14" spans="1:14" ht="18" customHeight="1" thickBot="1" x14ac:dyDescent="0.35">
      <c r="B14" s="45" t="s">
        <v>12</v>
      </c>
      <c r="C14" s="263"/>
      <c r="D14" s="94">
        <v>981.69</v>
      </c>
      <c r="E14" s="94">
        <v>54.774000000000001</v>
      </c>
      <c r="F14" s="178">
        <v>13.52</v>
      </c>
      <c r="G14" s="10"/>
      <c r="H14" s="10"/>
      <c r="I14" s="10"/>
      <c r="J14" s="10"/>
    </row>
    <row r="15" spans="1:14" ht="19.5" thickBot="1" x14ac:dyDescent="0.35">
      <c r="B15" s="119" t="s">
        <v>13</v>
      </c>
      <c r="C15" s="84">
        <v>40</v>
      </c>
      <c r="D15" s="84">
        <v>53.7</v>
      </c>
      <c r="E15" s="84">
        <v>28.7</v>
      </c>
      <c r="F15" s="179">
        <v>2.23</v>
      </c>
      <c r="G15" s="11"/>
      <c r="H15" s="10"/>
      <c r="I15" s="11"/>
      <c r="J15" s="10"/>
    </row>
    <row r="16" spans="1:14" ht="18.75" customHeight="1" thickBot="1" x14ac:dyDescent="0.35">
      <c r="B16" s="119" t="s">
        <v>15</v>
      </c>
      <c r="C16" s="82">
        <v>7</v>
      </c>
      <c r="D16" s="83">
        <v>0</v>
      </c>
      <c r="E16" s="83">
        <v>0</v>
      </c>
      <c r="F16" s="177">
        <v>0</v>
      </c>
      <c r="G16" s="10"/>
      <c r="H16" s="10"/>
      <c r="I16" s="10"/>
      <c r="J16" s="10"/>
    </row>
    <row r="17" spans="2:10" ht="18.75" customHeight="1" thickBot="1" x14ac:dyDescent="0.35">
      <c r="B17" s="45"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5" sqref="F1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43298</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81" t="s">
        <v>175</v>
      </c>
      <c r="J3" s="181" t="s">
        <v>179</v>
      </c>
      <c r="N3" s="144">
        <f>91.2+76.3</f>
        <v>167.5</v>
      </c>
    </row>
    <row r="4" spans="1:14" ht="21.75" customHeight="1" thickTop="1" thickBot="1" x14ac:dyDescent="0.35">
      <c r="B4" s="28"/>
      <c r="C4" s="29"/>
      <c r="D4" s="29"/>
      <c r="E4" s="67"/>
      <c r="F4" s="68"/>
      <c r="G4" s="180" t="s">
        <v>177</v>
      </c>
      <c r="H4" s="180" t="s">
        <v>178</v>
      </c>
      <c r="I4" s="180"/>
      <c r="J4" s="34"/>
    </row>
    <row r="5" spans="1:14" ht="19.5" customHeight="1" thickBot="1" x14ac:dyDescent="0.35">
      <c r="B5" s="186" t="s">
        <v>389</v>
      </c>
      <c r="C5" s="177">
        <v>85</v>
      </c>
      <c r="D5" s="82">
        <v>0</v>
      </c>
      <c r="E5" s="82">
        <v>0</v>
      </c>
      <c r="F5" s="175">
        <v>0</v>
      </c>
      <c r="G5" s="10"/>
      <c r="H5" s="10"/>
      <c r="I5" s="10"/>
      <c r="J5" s="10"/>
      <c r="L5" s="159" t="s">
        <v>391</v>
      </c>
      <c r="M5" s="160">
        <v>167.5</v>
      </c>
      <c r="N5" s="161" t="s">
        <v>395</v>
      </c>
    </row>
    <row r="6" spans="1:14" ht="19.5" customHeight="1" thickBot="1" x14ac:dyDescent="0.35">
      <c r="B6" s="187" t="s">
        <v>388</v>
      </c>
      <c r="C6" s="177">
        <v>80</v>
      </c>
      <c r="D6" s="148">
        <v>275</v>
      </c>
      <c r="E6" s="148">
        <v>150</v>
      </c>
      <c r="F6" s="176">
        <v>7</v>
      </c>
      <c r="G6" s="10"/>
      <c r="H6" s="10"/>
      <c r="I6" s="10"/>
      <c r="J6" s="10"/>
      <c r="L6" s="162" t="s">
        <v>392</v>
      </c>
      <c r="M6" s="158">
        <v>46.9</v>
      </c>
      <c r="N6" s="163" t="s">
        <v>396</v>
      </c>
    </row>
    <row r="7" spans="1:14" ht="18" customHeight="1" thickBot="1" x14ac:dyDescent="0.35">
      <c r="B7" s="187" t="s">
        <v>390</v>
      </c>
      <c r="C7" s="278">
        <v>64</v>
      </c>
      <c r="D7" s="155"/>
      <c r="E7" s="155"/>
      <c r="F7" s="177"/>
      <c r="G7" s="156"/>
      <c r="H7" s="10"/>
      <c r="I7" s="11"/>
      <c r="J7" s="10"/>
      <c r="L7" s="164" t="s">
        <v>393</v>
      </c>
      <c r="M7" s="165">
        <v>88</v>
      </c>
      <c r="N7" s="166" t="s">
        <v>397</v>
      </c>
    </row>
    <row r="8" spans="1:14" ht="19.5" customHeight="1" thickBot="1" x14ac:dyDescent="0.35">
      <c r="B8" s="187" t="s">
        <v>197</v>
      </c>
      <c r="C8" s="279"/>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202924</v>
      </c>
      <c r="E9" s="155">
        <v>9.66</v>
      </c>
      <c r="F9" s="177">
        <v>3</v>
      </c>
      <c r="G9" s="11"/>
      <c r="H9" s="11"/>
      <c r="I9" s="11"/>
      <c r="J9" s="10"/>
      <c r="M9" s="170"/>
    </row>
    <row r="10" spans="1:14" ht="21" customHeight="1" thickBot="1" x14ac:dyDescent="0.35">
      <c r="B10" s="187" t="s">
        <v>205</v>
      </c>
      <c r="C10" s="281"/>
      <c r="D10" s="85">
        <v>25770</v>
      </c>
      <c r="E10" s="85">
        <v>770</v>
      </c>
      <c r="F10" s="182" t="s">
        <v>443</v>
      </c>
      <c r="G10" s="10" t="s">
        <v>221</v>
      </c>
      <c r="H10" s="10"/>
      <c r="I10" s="10"/>
      <c r="J10" s="10"/>
    </row>
    <row r="11" spans="1:14" ht="21.75" customHeight="1" thickBot="1" x14ac:dyDescent="0.35">
      <c r="B11" s="187" t="s">
        <v>8</v>
      </c>
      <c r="C11" s="84">
        <v>7.6</v>
      </c>
      <c r="D11" s="83">
        <v>0</v>
      </c>
      <c r="E11" s="83">
        <v>0</v>
      </c>
      <c r="F11" s="177">
        <v>0</v>
      </c>
      <c r="G11" s="11"/>
      <c r="H11" s="10"/>
      <c r="I11" s="11"/>
      <c r="J11" s="10"/>
    </row>
    <row r="12" spans="1:14" ht="20.25" customHeight="1" thickBot="1" x14ac:dyDescent="0.35">
      <c r="B12" s="187" t="s">
        <v>10</v>
      </c>
      <c r="C12" s="85">
        <v>10.199999999999999</v>
      </c>
      <c r="D12" s="83">
        <v>0</v>
      </c>
      <c r="E12" s="83">
        <v>0</v>
      </c>
      <c r="F12" s="177">
        <v>0</v>
      </c>
      <c r="G12" s="10"/>
      <c r="H12" s="10"/>
      <c r="I12" s="10"/>
      <c r="J12" s="10"/>
    </row>
    <row r="13" spans="1:14" ht="20.25" customHeight="1" thickBot="1" x14ac:dyDescent="0.35">
      <c r="B13" s="188" t="s">
        <v>63</v>
      </c>
      <c r="C13" s="276">
        <v>18</v>
      </c>
      <c r="D13" s="94">
        <v>192.2</v>
      </c>
      <c r="E13" s="94">
        <v>9.14</v>
      </c>
      <c r="F13" s="94">
        <v>2.38</v>
      </c>
      <c r="G13" s="11"/>
      <c r="H13" s="11"/>
      <c r="I13" s="11"/>
      <c r="J13" s="11"/>
    </row>
    <row r="14" spans="1:14" ht="18" customHeight="1" thickBot="1" x14ac:dyDescent="0.35">
      <c r="B14" s="187" t="s">
        <v>12</v>
      </c>
      <c r="C14" s="277"/>
      <c r="D14" s="94">
        <v>981.69</v>
      </c>
      <c r="E14" s="94">
        <v>54.774000000000001</v>
      </c>
      <c r="F14" s="178">
        <v>13.52</v>
      </c>
      <c r="G14" s="10"/>
      <c r="H14" s="10"/>
      <c r="I14" s="10"/>
      <c r="J14" s="10"/>
    </row>
    <row r="15" spans="1:14" ht="19.5" thickBot="1" x14ac:dyDescent="0.35">
      <c r="B15" s="187" t="s">
        <v>13</v>
      </c>
      <c r="C15" s="84">
        <v>40</v>
      </c>
      <c r="D15" s="84">
        <v>41.56</v>
      </c>
      <c r="E15" s="84">
        <v>16.559999999999999</v>
      </c>
      <c r="F15" s="179">
        <v>1.36</v>
      </c>
      <c r="G15" s="11"/>
      <c r="H15" s="10"/>
      <c r="I15" s="11"/>
      <c r="J15" s="10"/>
    </row>
    <row r="16" spans="1:14" ht="18.75" customHeight="1" thickBot="1" x14ac:dyDescent="0.35">
      <c r="B16" s="187" t="s">
        <v>15</v>
      </c>
      <c r="C16" s="82">
        <v>7</v>
      </c>
      <c r="D16" s="83">
        <v>0</v>
      </c>
      <c r="E16" s="83">
        <v>0</v>
      </c>
      <c r="F16" s="177">
        <v>0</v>
      </c>
      <c r="G16" s="10"/>
      <c r="H16" s="10"/>
      <c r="I16" s="10"/>
      <c r="J16" s="10"/>
    </row>
    <row r="17" spans="2:10" ht="18.75" customHeight="1" thickBot="1" x14ac:dyDescent="0.35">
      <c r="B17" s="189"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8" sqref="F18"/>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43299</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81" t="s">
        <v>175</v>
      </c>
      <c r="J3" s="181" t="s">
        <v>179</v>
      </c>
      <c r="N3" s="144">
        <f>91.2+76.3</f>
        <v>167.5</v>
      </c>
    </row>
    <row r="4" spans="1:14" ht="21.75" customHeight="1" thickTop="1" thickBot="1" x14ac:dyDescent="0.35">
      <c r="B4" s="28"/>
      <c r="C4" s="29"/>
      <c r="D4" s="29"/>
      <c r="E4" s="67"/>
      <c r="F4" s="68"/>
      <c r="G4" s="180" t="s">
        <v>177</v>
      </c>
      <c r="H4" s="180" t="s">
        <v>178</v>
      </c>
      <c r="I4" s="180"/>
      <c r="J4" s="34"/>
    </row>
    <row r="5" spans="1:14" ht="19.5" customHeight="1" thickBot="1" x14ac:dyDescent="0.35">
      <c r="B5" s="186" t="s">
        <v>389</v>
      </c>
      <c r="C5" s="177">
        <v>85</v>
      </c>
      <c r="D5" s="82">
        <v>0</v>
      </c>
      <c r="E5" s="82">
        <v>180</v>
      </c>
      <c r="F5" s="175">
        <v>8</v>
      </c>
      <c r="G5" s="10">
        <f>+F5*C5</f>
        <v>680</v>
      </c>
      <c r="H5" s="10"/>
      <c r="I5" s="10"/>
      <c r="J5" s="10"/>
      <c r="L5" s="159" t="s">
        <v>391</v>
      </c>
      <c r="M5" s="160">
        <v>167.5</v>
      </c>
      <c r="N5" s="161" t="s">
        <v>395</v>
      </c>
    </row>
    <row r="6" spans="1:14" ht="19.5" customHeight="1" thickBot="1" x14ac:dyDescent="0.35">
      <c r="B6" s="187" t="s">
        <v>388</v>
      </c>
      <c r="C6" s="177">
        <v>80</v>
      </c>
      <c r="D6" s="148">
        <v>275</v>
      </c>
      <c r="E6" s="148">
        <v>150</v>
      </c>
      <c r="F6" s="176">
        <v>7</v>
      </c>
      <c r="G6" s="10"/>
      <c r="H6" s="10"/>
      <c r="I6" s="10"/>
      <c r="J6" s="10"/>
      <c r="L6" s="162" t="s">
        <v>392</v>
      </c>
      <c r="M6" s="158">
        <v>46.9</v>
      </c>
      <c r="N6" s="163" t="s">
        <v>396</v>
      </c>
    </row>
    <row r="7" spans="1:14" ht="18" customHeight="1" thickBot="1" x14ac:dyDescent="0.35">
      <c r="B7" s="187" t="s">
        <v>390</v>
      </c>
      <c r="C7" s="278">
        <v>64</v>
      </c>
      <c r="D7" s="155"/>
      <c r="E7" s="155"/>
      <c r="F7" s="177"/>
      <c r="G7" s="156"/>
      <c r="H7" s="10"/>
      <c r="I7" s="11"/>
      <c r="J7" s="10"/>
      <c r="L7" s="164" t="s">
        <v>393</v>
      </c>
      <c r="M7" s="165">
        <v>88</v>
      </c>
      <c r="N7" s="166" t="s">
        <v>397</v>
      </c>
    </row>
    <row r="8" spans="1:14" ht="19.5" customHeight="1" thickBot="1" x14ac:dyDescent="0.35">
      <c r="B8" s="187" t="s">
        <v>197</v>
      </c>
      <c r="C8" s="279"/>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193.48099999999999</v>
      </c>
      <c r="E9" s="155">
        <v>0</v>
      </c>
      <c r="F9" s="177">
        <v>0</v>
      </c>
      <c r="G9" s="11"/>
      <c r="H9" s="11"/>
      <c r="I9" s="11"/>
      <c r="J9" s="10"/>
      <c r="M9" s="170"/>
    </row>
    <row r="10" spans="1:14" ht="21" customHeight="1" thickBot="1" x14ac:dyDescent="0.35">
      <c r="B10" s="187" t="s">
        <v>205</v>
      </c>
      <c r="C10" s="281"/>
      <c r="D10" s="85">
        <v>25770</v>
      </c>
      <c r="E10" s="85">
        <v>694</v>
      </c>
      <c r="F10" s="182" t="s">
        <v>443</v>
      </c>
      <c r="G10" s="10" t="s">
        <v>221</v>
      </c>
      <c r="H10" s="10"/>
      <c r="I10" s="10"/>
      <c r="J10" s="10"/>
    </row>
    <row r="11" spans="1:14" ht="21.75" customHeight="1" thickBot="1" x14ac:dyDescent="0.35">
      <c r="B11" s="187" t="s">
        <v>8</v>
      </c>
      <c r="C11" s="84">
        <v>7.6</v>
      </c>
      <c r="D11" s="83">
        <v>0</v>
      </c>
      <c r="E11" s="83">
        <v>3</v>
      </c>
      <c r="F11" s="177">
        <v>1</v>
      </c>
      <c r="G11" s="11"/>
      <c r="H11" s="10"/>
      <c r="I11" s="11"/>
      <c r="J11" s="10"/>
    </row>
    <row r="12" spans="1:14" ht="20.25" customHeight="1" thickBot="1" x14ac:dyDescent="0.35">
      <c r="B12" s="187" t="s">
        <v>10</v>
      </c>
      <c r="C12" s="85">
        <v>10.199999999999999</v>
      </c>
      <c r="D12" s="83">
        <v>0</v>
      </c>
      <c r="E12" s="83">
        <v>0</v>
      </c>
      <c r="F12" s="177">
        <v>0</v>
      </c>
      <c r="G12" s="10"/>
      <c r="H12" s="10"/>
      <c r="I12" s="10"/>
      <c r="J12" s="10"/>
    </row>
    <row r="13" spans="1:14" ht="20.25" customHeight="1" thickBot="1" x14ac:dyDescent="0.35">
      <c r="B13" s="188" t="s">
        <v>63</v>
      </c>
      <c r="C13" s="276">
        <v>18</v>
      </c>
      <c r="D13" s="94">
        <v>192.2</v>
      </c>
      <c r="E13" s="94">
        <v>9.14</v>
      </c>
      <c r="F13" s="94">
        <v>0.14000000000000001</v>
      </c>
      <c r="G13" s="11"/>
      <c r="H13" s="11"/>
      <c r="I13" s="11"/>
      <c r="J13" s="11"/>
    </row>
    <row r="14" spans="1:14" ht="18" customHeight="1" thickBot="1" x14ac:dyDescent="0.35">
      <c r="B14" s="187" t="s">
        <v>12</v>
      </c>
      <c r="C14" s="277"/>
      <c r="D14" s="94">
        <v>981.69</v>
      </c>
      <c r="E14" s="94">
        <v>54.774000000000001</v>
      </c>
      <c r="F14" s="178">
        <v>13.52</v>
      </c>
      <c r="G14" s="10"/>
      <c r="H14" s="10"/>
      <c r="I14" s="10"/>
      <c r="J14" s="10"/>
    </row>
    <row r="15" spans="1:14" ht="19.5" thickBot="1" x14ac:dyDescent="0.35">
      <c r="B15" s="187" t="s">
        <v>13</v>
      </c>
      <c r="C15" s="84">
        <v>40</v>
      </c>
      <c r="D15" s="84">
        <v>31.632999999999999</v>
      </c>
      <c r="E15" s="84">
        <v>6.633</v>
      </c>
      <c r="F15" s="179" t="s">
        <v>444</v>
      </c>
      <c r="G15" s="11"/>
      <c r="H15" s="10"/>
      <c r="I15" s="11"/>
      <c r="J15" s="10"/>
    </row>
    <row r="16" spans="1:14" ht="18.75" customHeight="1" thickBot="1" x14ac:dyDescent="0.35">
      <c r="B16" s="187" t="s">
        <v>15</v>
      </c>
      <c r="C16" s="82">
        <v>7</v>
      </c>
      <c r="D16" s="83">
        <v>0</v>
      </c>
      <c r="E16" s="83">
        <v>0</v>
      </c>
      <c r="F16" s="177">
        <v>0</v>
      </c>
      <c r="G16" s="10"/>
      <c r="H16" s="10"/>
      <c r="I16" s="10"/>
      <c r="J16" s="10"/>
    </row>
    <row r="17" spans="2:10" ht="18.75" customHeight="1" thickBot="1" x14ac:dyDescent="0.35">
      <c r="B17" s="189"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5" sqref="F5"/>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43300</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81" t="s">
        <v>175</v>
      </c>
      <c r="J3" s="181" t="s">
        <v>179</v>
      </c>
      <c r="N3" s="144">
        <f>91.2+76.3</f>
        <v>167.5</v>
      </c>
    </row>
    <row r="4" spans="1:14" ht="21.75" customHeight="1" thickTop="1" thickBot="1" x14ac:dyDescent="0.35">
      <c r="B4" s="28"/>
      <c r="C4" s="29"/>
      <c r="D4" s="29"/>
      <c r="E4" s="67"/>
      <c r="F4" s="68"/>
      <c r="G4" s="180" t="s">
        <v>177</v>
      </c>
      <c r="H4" s="180" t="s">
        <v>178</v>
      </c>
      <c r="I4" s="180"/>
      <c r="J4" s="34"/>
    </row>
    <row r="5" spans="1:14" ht="19.5" customHeight="1" thickBot="1" x14ac:dyDescent="0.35">
      <c r="B5" s="186" t="s">
        <v>389</v>
      </c>
      <c r="C5" s="177">
        <v>85</v>
      </c>
      <c r="D5" s="82">
        <v>1810</v>
      </c>
      <c r="E5" s="82">
        <v>290</v>
      </c>
      <c r="F5" s="175">
        <v>15</v>
      </c>
      <c r="G5" s="10"/>
      <c r="H5" s="10"/>
      <c r="I5" s="10"/>
      <c r="J5" s="10"/>
      <c r="L5" s="159" t="s">
        <v>391</v>
      </c>
      <c r="M5" s="160">
        <v>167.5</v>
      </c>
      <c r="N5" s="161" t="s">
        <v>395</v>
      </c>
    </row>
    <row r="6" spans="1:14" ht="19.5" customHeight="1" thickBot="1" x14ac:dyDescent="0.35">
      <c r="B6" s="187" t="s">
        <v>388</v>
      </c>
      <c r="C6" s="177">
        <v>80</v>
      </c>
      <c r="D6" s="148">
        <v>275</v>
      </c>
      <c r="E6" s="148">
        <v>150</v>
      </c>
      <c r="F6" s="176">
        <v>7</v>
      </c>
      <c r="G6" s="10"/>
      <c r="H6" s="10"/>
      <c r="I6" s="10"/>
      <c r="J6" s="10"/>
      <c r="L6" s="162" t="s">
        <v>392</v>
      </c>
      <c r="M6" s="158">
        <v>46.9</v>
      </c>
      <c r="N6" s="163" t="s">
        <v>396</v>
      </c>
    </row>
    <row r="7" spans="1:14" ht="18" customHeight="1" thickBot="1" x14ac:dyDescent="0.35">
      <c r="B7" s="187" t="s">
        <v>390</v>
      </c>
      <c r="C7" s="278">
        <v>64</v>
      </c>
      <c r="D7" s="155"/>
      <c r="E7" s="155"/>
      <c r="F7" s="177"/>
      <c r="G7" s="156"/>
      <c r="H7" s="10"/>
      <c r="I7" s="11"/>
      <c r="J7" s="10"/>
      <c r="L7" s="164" t="s">
        <v>393</v>
      </c>
      <c r="M7" s="165">
        <v>88</v>
      </c>
      <c r="N7" s="166" t="s">
        <v>397</v>
      </c>
    </row>
    <row r="8" spans="1:14" ht="19.5" customHeight="1" thickBot="1" x14ac:dyDescent="0.35">
      <c r="B8" s="187" t="s">
        <v>197</v>
      </c>
      <c r="C8" s="279"/>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193.48099999999999</v>
      </c>
      <c r="E9" s="155">
        <v>0</v>
      </c>
      <c r="F9" s="177">
        <v>0</v>
      </c>
      <c r="G9" s="11"/>
      <c r="H9" s="11"/>
      <c r="I9" s="11"/>
      <c r="J9" s="10"/>
      <c r="M9" s="170"/>
    </row>
    <row r="10" spans="1:14" ht="21" customHeight="1" thickBot="1" x14ac:dyDescent="0.35">
      <c r="B10" s="187" t="s">
        <v>205</v>
      </c>
      <c r="C10" s="281"/>
      <c r="D10" s="85">
        <v>25770</v>
      </c>
      <c r="E10" s="85">
        <v>694</v>
      </c>
      <c r="F10" s="182" t="s">
        <v>443</v>
      </c>
      <c r="G10" s="10" t="s">
        <v>221</v>
      </c>
      <c r="H10" s="10"/>
      <c r="I10" s="10"/>
      <c r="J10" s="10"/>
    </row>
    <row r="11" spans="1:14" ht="21.75" customHeight="1" thickBot="1" x14ac:dyDescent="0.35">
      <c r="B11" s="187" t="s">
        <v>8</v>
      </c>
      <c r="C11" s="84">
        <v>7.6</v>
      </c>
      <c r="D11" s="83">
        <v>0</v>
      </c>
      <c r="E11" s="83"/>
      <c r="F11" s="177"/>
      <c r="G11" s="11"/>
      <c r="H11" s="10"/>
      <c r="I11" s="11"/>
      <c r="J11" s="10"/>
    </row>
    <row r="12" spans="1:14" ht="20.25" customHeight="1" thickBot="1" x14ac:dyDescent="0.35">
      <c r="B12" s="187" t="s">
        <v>10</v>
      </c>
      <c r="C12" s="85">
        <v>10.199999999999999</v>
      </c>
      <c r="D12" s="83">
        <v>0</v>
      </c>
      <c r="E12" s="83">
        <v>0</v>
      </c>
      <c r="F12" s="177">
        <v>0</v>
      </c>
      <c r="G12" s="10"/>
      <c r="H12" s="10"/>
      <c r="I12" s="10"/>
      <c r="J12" s="10"/>
    </row>
    <row r="13" spans="1:14" ht="20.25" customHeight="1" thickBot="1" x14ac:dyDescent="0.35">
      <c r="B13" s="188" t="s">
        <v>63</v>
      </c>
      <c r="C13" s="276">
        <v>18</v>
      </c>
      <c r="D13" s="94">
        <v>238.44300000000001</v>
      </c>
      <c r="E13" s="94">
        <v>55.883000000000003</v>
      </c>
      <c r="F13" s="94">
        <v>13.8</v>
      </c>
      <c r="G13" s="11"/>
      <c r="H13" s="11"/>
      <c r="I13" s="11"/>
      <c r="J13" s="11"/>
    </row>
    <row r="14" spans="1:14" ht="18" customHeight="1" thickBot="1" x14ac:dyDescent="0.35">
      <c r="B14" s="187" t="s">
        <v>12</v>
      </c>
      <c r="C14" s="277"/>
      <c r="D14" s="94">
        <v>981.69</v>
      </c>
      <c r="E14" s="94">
        <v>54.774000000000001</v>
      </c>
      <c r="F14" s="178">
        <v>13.52</v>
      </c>
      <c r="G14" s="10"/>
      <c r="H14" s="10"/>
      <c r="I14" s="10"/>
      <c r="J14" s="10"/>
    </row>
    <row r="15" spans="1:14" ht="19.5" thickBot="1" x14ac:dyDescent="0.35">
      <c r="B15" s="187" t="s">
        <v>13</v>
      </c>
      <c r="C15" s="84">
        <v>40</v>
      </c>
      <c r="D15" s="84">
        <v>103.03700000000001</v>
      </c>
      <c r="E15" s="84">
        <v>78.037000000000006</v>
      </c>
      <c r="F15" s="179" t="s">
        <v>440</v>
      </c>
      <c r="G15" s="11"/>
      <c r="H15" s="10"/>
      <c r="I15" s="11"/>
      <c r="J15" s="10"/>
    </row>
    <row r="16" spans="1:14" ht="18.75" customHeight="1" thickBot="1" x14ac:dyDescent="0.35">
      <c r="B16" s="187" t="s">
        <v>15</v>
      </c>
      <c r="C16" s="82">
        <v>7</v>
      </c>
      <c r="D16" s="83">
        <v>0</v>
      </c>
      <c r="E16" s="83">
        <v>0</v>
      </c>
      <c r="F16" s="177">
        <v>0</v>
      </c>
      <c r="G16" s="10"/>
      <c r="H16" s="10"/>
      <c r="I16" s="10"/>
      <c r="J16" s="10"/>
    </row>
    <row r="17" spans="2:10" ht="18.75" customHeight="1" thickBot="1" x14ac:dyDescent="0.35">
      <c r="B17" s="189"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H19"/>
  <sheetViews>
    <sheetView workbookViewId="0">
      <selection activeCell="D5" sqref="D5:H20"/>
    </sheetView>
  </sheetViews>
  <sheetFormatPr baseColWidth="10" defaultRowHeight="15" x14ac:dyDescent="0.25"/>
  <cols>
    <col min="4" max="4" width="15.28515625" customWidth="1"/>
    <col min="5" max="5" width="14.5703125" customWidth="1"/>
    <col min="6" max="6" width="15.28515625" customWidth="1"/>
    <col min="7" max="7" width="14.5703125" customWidth="1"/>
    <col min="8" max="8" width="16.7109375" customWidth="1"/>
  </cols>
  <sheetData>
    <row r="5" spans="4:8" ht="23.25" x14ac:dyDescent="0.35">
      <c r="E5" s="250" t="s">
        <v>92</v>
      </c>
      <c r="F5" s="250"/>
      <c r="G5" s="250"/>
    </row>
    <row r="6" spans="4:8" x14ac:dyDescent="0.25">
      <c r="D6" s="15"/>
      <c r="E6" s="15"/>
      <c r="F6" s="15"/>
      <c r="G6" s="15"/>
      <c r="H6" s="15"/>
    </row>
    <row r="7" spans="4:8" ht="23.25" x14ac:dyDescent="0.35">
      <c r="E7" s="253" t="s">
        <v>61</v>
      </c>
      <c r="F7" s="253"/>
      <c r="G7" s="253"/>
    </row>
    <row r="8" spans="4:8" ht="15.75" thickBot="1" x14ac:dyDescent="0.3"/>
    <row r="9" spans="4:8" ht="68.25" customHeight="1" thickBot="1" x14ac:dyDescent="0.3">
      <c r="D9" s="16" t="s">
        <v>0</v>
      </c>
      <c r="E9" s="2" t="s">
        <v>1</v>
      </c>
      <c r="F9" s="2" t="s">
        <v>66</v>
      </c>
      <c r="G9" s="2" t="s">
        <v>64</v>
      </c>
      <c r="H9" s="2" t="s">
        <v>65</v>
      </c>
    </row>
    <row r="10" spans="4:8" ht="23.25" customHeight="1" thickTop="1" thickBot="1" x14ac:dyDescent="0.3">
      <c r="D10" s="3" t="s">
        <v>5</v>
      </c>
      <c r="E10" s="10">
        <v>80</v>
      </c>
      <c r="F10" s="10"/>
      <c r="G10" s="10">
        <v>492</v>
      </c>
      <c r="H10" s="10">
        <v>27</v>
      </c>
    </row>
    <row r="11" spans="4:8" ht="19.5" thickBot="1" x14ac:dyDescent="0.3">
      <c r="D11" s="4" t="s">
        <v>6</v>
      </c>
      <c r="E11" s="11">
        <v>64</v>
      </c>
      <c r="F11" s="11">
        <v>1079</v>
      </c>
      <c r="G11" s="17">
        <v>379</v>
      </c>
      <c r="H11" s="11">
        <v>22</v>
      </c>
    </row>
    <row r="12" spans="4:8" ht="24" customHeight="1" thickBot="1" x14ac:dyDescent="0.3">
      <c r="D12" s="3" t="s">
        <v>7</v>
      </c>
      <c r="E12" s="10">
        <v>12</v>
      </c>
      <c r="F12" s="10">
        <v>310.64999999999998</v>
      </c>
      <c r="G12" s="10">
        <v>120.65</v>
      </c>
      <c r="H12" s="10">
        <v>40</v>
      </c>
    </row>
    <row r="13" spans="4:8" ht="22.5" customHeight="1" thickBot="1" x14ac:dyDescent="0.3">
      <c r="D13" s="4" t="s">
        <v>8</v>
      </c>
      <c r="E13" s="11">
        <v>6.2</v>
      </c>
      <c r="F13" s="11">
        <v>178</v>
      </c>
      <c r="G13" s="13">
        <v>162</v>
      </c>
      <c r="H13" s="11">
        <v>106</v>
      </c>
    </row>
    <row r="14" spans="4:8" ht="20.25" customHeight="1" thickBot="1" x14ac:dyDescent="0.3">
      <c r="D14" s="3" t="s">
        <v>10</v>
      </c>
      <c r="E14" s="10">
        <v>7.6</v>
      </c>
      <c r="F14" s="10">
        <v>178.46</v>
      </c>
      <c r="G14" s="10">
        <v>162.08000000000001</v>
      </c>
      <c r="H14" s="10">
        <v>90</v>
      </c>
    </row>
    <row r="15" spans="4:8" ht="21" customHeight="1" thickBot="1" x14ac:dyDescent="0.3">
      <c r="D15" s="4" t="s">
        <v>63</v>
      </c>
      <c r="E15" s="257">
        <v>6</v>
      </c>
      <c r="F15" s="11">
        <v>265.95999999999998</v>
      </c>
      <c r="G15" s="11">
        <v>69.47</v>
      </c>
      <c r="H15" s="11">
        <v>49.97</v>
      </c>
    </row>
    <row r="16" spans="4:8" ht="21" customHeight="1" thickBot="1" x14ac:dyDescent="0.3">
      <c r="D16" s="3" t="s">
        <v>12</v>
      </c>
      <c r="E16" s="258"/>
      <c r="F16" s="10">
        <v>119.7</v>
      </c>
      <c r="G16" s="10">
        <v>79.7</v>
      </c>
      <c r="H16" s="10">
        <v>56.53</v>
      </c>
    </row>
    <row r="17" spans="4:8" ht="19.5" thickBot="1" x14ac:dyDescent="0.3">
      <c r="D17" s="4" t="s">
        <v>13</v>
      </c>
      <c r="E17" s="11">
        <v>40</v>
      </c>
      <c r="F17" s="11">
        <v>224.48</v>
      </c>
      <c r="G17" s="11">
        <v>149.47999999999999</v>
      </c>
      <c r="H17" s="11">
        <v>12.46</v>
      </c>
    </row>
    <row r="18" spans="4:8" ht="19.5" customHeight="1" thickBot="1" x14ac:dyDescent="0.3">
      <c r="D18" s="3" t="s">
        <v>15</v>
      </c>
      <c r="E18" s="10">
        <v>17</v>
      </c>
      <c r="F18" s="10">
        <v>383.31</v>
      </c>
      <c r="G18" s="10">
        <v>303.31</v>
      </c>
      <c r="H18" s="10">
        <v>65</v>
      </c>
    </row>
    <row r="19" spans="4:8" ht="20.25" customHeight="1" thickBot="1" x14ac:dyDescent="0.3">
      <c r="D19" s="4" t="s">
        <v>16</v>
      </c>
      <c r="E19" s="11">
        <v>3</v>
      </c>
      <c r="F19" s="11"/>
      <c r="G19" s="11">
        <v>74.52</v>
      </c>
      <c r="H19" s="11">
        <v>72</v>
      </c>
    </row>
  </sheetData>
  <mergeCells count="3">
    <mergeCell ref="E5:G5"/>
    <mergeCell ref="E7:G7"/>
    <mergeCell ref="E15:E16"/>
  </mergeCells>
  <pageMargins left="0.7" right="0.7" top="0.75" bottom="0.75" header="0.3" footer="0.3"/>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L18" sqref="L18"/>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43301</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81" t="s">
        <v>175</v>
      </c>
      <c r="J3" s="181" t="s">
        <v>179</v>
      </c>
      <c r="N3" s="144">
        <f>91.2+76.3</f>
        <v>167.5</v>
      </c>
    </row>
    <row r="4" spans="1:14" ht="21.75" customHeight="1" thickTop="1" thickBot="1" x14ac:dyDescent="0.35">
      <c r="B4" s="28"/>
      <c r="C4" s="29"/>
      <c r="D4" s="29"/>
      <c r="E4" s="67"/>
      <c r="F4" s="68"/>
      <c r="G4" s="180" t="s">
        <v>177</v>
      </c>
      <c r="H4" s="180" t="s">
        <v>178</v>
      </c>
      <c r="I4" s="180"/>
      <c r="J4" s="34"/>
    </row>
    <row r="5" spans="1:14" ht="19.5" customHeight="1" thickBot="1" x14ac:dyDescent="0.35">
      <c r="B5" s="186" t="s">
        <v>389</v>
      </c>
      <c r="C5" s="177">
        <v>85</v>
      </c>
      <c r="D5" s="82">
        <v>1450</v>
      </c>
      <c r="E5" s="82">
        <v>200</v>
      </c>
      <c r="F5" s="175">
        <v>10.8</v>
      </c>
      <c r="G5" s="10"/>
      <c r="H5" s="10"/>
      <c r="I5" s="10"/>
      <c r="J5" s="10"/>
      <c r="L5" s="159" t="s">
        <v>391</v>
      </c>
      <c r="M5" s="160">
        <v>167.5</v>
      </c>
      <c r="N5" s="161" t="s">
        <v>395</v>
      </c>
    </row>
    <row r="6" spans="1:14" ht="19.5" customHeight="1" thickBot="1" x14ac:dyDescent="0.35">
      <c r="B6" s="187" t="s">
        <v>388</v>
      </c>
      <c r="C6" s="177">
        <v>80</v>
      </c>
      <c r="D6" s="148">
        <v>275</v>
      </c>
      <c r="E6" s="148">
        <v>150</v>
      </c>
      <c r="F6" s="176">
        <v>7</v>
      </c>
      <c r="G6" s="10"/>
      <c r="H6" s="10"/>
      <c r="I6" s="10"/>
      <c r="J6" s="10"/>
      <c r="L6" s="162" t="s">
        <v>392</v>
      </c>
      <c r="M6" s="158">
        <v>46.9</v>
      </c>
      <c r="N6" s="163" t="s">
        <v>396</v>
      </c>
    </row>
    <row r="7" spans="1:14" ht="18" customHeight="1" thickBot="1" x14ac:dyDescent="0.35">
      <c r="B7" s="187" t="s">
        <v>390</v>
      </c>
      <c r="C7" s="278">
        <v>64</v>
      </c>
      <c r="D7" s="155">
        <v>1113.5</v>
      </c>
      <c r="E7" s="155">
        <v>413.5</v>
      </c>
      <c r="F7" s="177">
        <v>29</v>
      </c>
      <c r="G7" s="156"/>
      <c r="H7" s="10"/>
      <c r="I7" s="11"/>
      <c r="J7" s="10"/>
      <c r="L7" s="164" t="s">
        <v>393</v>
      </c>
      <c r="M7" s="165">
        <v>88</v>
      </c>
      <c r="N7" s="166" t="s">
        <v>397</v>
      </c>
    </row>
    <row r="8" spans="1:14" ht="19.5" customHeight="1" thickBot="1" x14ac:dyDescent="0.35">
      <c r="B8" s="187" t="s">
        <v>197</v>
      </c>
      <c r="C8" s="279"/>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193.48099999999999</v>
      </c>
      <c r="E9" s="155">
        <v>0</v>
      </c>
      <c r="F9" s="177">
        <v>0</v>
      </c>
      <c r="G9" s="11"/>
      <c r="H9" s="11"/>
      <c r="I9" s="11"/>
      <c r="J9" s="10"/>
      <c r="M9" s="170"/>
    </row>
    <row r="10" spans="1:14" ht="21" customHeight="1" thickBot="1" x14ac:dyDescent="0.35">
      <c r="B10" s="187" t="s">
        <v>205</v>
      </c>
      <c r="C10" s="281"/>
      <c r="D10" s="85">
        <v>25770</v>
      </c>
      <c r="E10" s="85">
        <v>694</v>
      </c>
      <c r="F10" s="182" t="s">
        <v>443</v>
      </c>
      <c r="G10" s="10" t="s">
        <v>221</v>
      </c>
      <c r="H10" s="10"/>
      <c r="I10" s="10"/>
      <c r="J10" s="10"/>
    </row>
    <row r="11" spans="1:14" ht="21.75" customHeight="1" thickBot="1" x14ac:dyDescent="0.35">
      <c r="B11" s="187" t="s">
        <v>8</v>
      </c>
      <c r="C11" s="84">
        <v>7.6</v>
      </c>
      <c r="D11" s="83">
        <v>0</v>
      </c>
      <c r="E11" s="83"/>
      <c r="F11" s="177">
        <v>1</v>
      </c>
      <c r="G11" s="11"/>
      <c r="H11" s="10"/>
      <c r="I11" s="11"/>
      <c r="J11" s="10"/>
    </row>
    <row r="12" spans="1:14" ht="20.25" customHeight="1" thickBot="1" x14ac:dyDescent="0.35">
      <c r="B12" s="187" t="s">
        <v>10</v>
      </c>
      <c r="C12" s="85">
        <v>10.199999999999999</v>
      </c>
      <c r="D12" s="83">
        <v>0</v>
      </c>
      <c r="E12" s="83">
        <v>0</v>
      </c>
      <c r="F12" s="177">
        <v>0</v>
      </c>
      <c r="G12" s="10"/>
      <c r="H12" s="10"/>
      <c r="I12" s="10"/>
      <c r="J12" s="10"/>
    </row>
    <row r="13" spans="1:14" ht="20.25" customHeight="1" thickBot="1" x14ac:dyDescent="0.35">
      <c r="B13" s="188" t="s">
        <v>63</v>
      </c>
      <c r="C13" s="276">
        <v>18</v>
      </c>
      <c r="D13" s="94">
        <v>226.31899999999999</v>
      </c>
      <c r="E13" s="94">
        <v>43.759</v>
      </c>
      <c r="F13" s="94">
        <v>10.8</v>
      </c>
      <c r="G13" s="11"/>
      <c r="H13" s="11"/>
      <c r="I13" s="11"/>
      <c r="J13" s="11"/>
      <c r="L13">
        <f>413/29</f>
        <v>14.241379310344827</v>
      </c>
    </row>
    <row r="14" spans="1:14" ht="18" customHeight="1" thickBot="1" x14ac:dyDescent="0.35">
      <c r="B14" s="187" t="s">
        <v>12</v>
      </c>
      <c r="C14" s="277"/>
      <c r="D14" s="94">
        <v>981.69</v>
      </c>
      <c r="E14" s="94">
        <v>54.774000000000001</v>
      </c>
      <c r="F14" s="178">
        <v>13.52</v>
      </c>
      <c r="G14" s="10"/>
      <c r="H14" s="10"/>
      <c r="I14" s="10"/>
      <c r="J14" s="10"/>
    </row>
    <row r="15" spans="1:14" ht="19.5" thickBot="1" x14ac:dyDescent="0.35">
      <c r="B15" s="187" t="s">
        <v>13</v>
      </c>
      <c r="C15" s="84">
        <v>40</v>
      </c>
      <c r="D15" s="84">
        <v>96.296000000000006</v>
      </c>
      <c r="E15" s="84">
        <v>71.296000000000006</v>
      </c>
      <c r="F15" s="179" t="s">
        <v>445</v>
      </c>
      <c r="G15" s="11"/>
      <c r="H15" s="10"/>
      <c r="I15" s="11"/>
      <c r="J15" s="10"/>
      <c r="L15">
        <f>800/14</f>
        <v>57.142857142857146</v>
      </c>
    </row>
    <row r="16" spans="1:14" ht="18.75" customHeight="1" thickBot="1" x14ac:dyDescent="0.35">
      <c r="B16" s="187" t="s">
        <v>15</v>
      </c>
      <c r="C16" s="82">
        <v>7</v>
      </c>
      <c r="D16" s="83">
        <v>0</v>
      </c>
      <c r="E16" s="83">
        <v>0</v>
      </c>
      <c r="F16" s="177">
        <v>0</v>
      </c>
      <c r="G16" s="10"/>
      <c r="H16" s="10"/>
      <c r="I16" s="10"/>
      <c r="J16" s="10"/>
    </row>
    <row r="17" spans="2:12" ht="18.75" customHeight="1" thickBot="1" x14ac:dyDescent="0.35">
      <c r="B17" s="189" t="s">
        <v>16</v>
      </c>
      <c r="C17" s="83">
        <v>6</v>
      </c>
      <c r="D17" s="83">
        <v>0</v>
      </c>
      <c r="E17" s="83">
        <v>0</v>
      </c>
      <c r="F17" s="177">
        <v>0</v>
      </c>
      <c r="G17" s="11"/>
      <c r="H17" s="10"/>
      <c r="I17" s="11"/>
      <c r="J17" s="10"/>
      <c r="L17">
        <f>57+15</f>
        <v>72</v>
      </c>
    </row>
    <row r="18" spans="2:12"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E19" sqref="E19"/>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43302</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81" t="s">
        <v>175</v>
      </c>
      <c r="J3" s="181" t="s">
        <v>179</v>
      </c>
      <c r="N3" s="144">
        <f>91.2+76.3</f>
        <v>167.5</v>
      </c>
    </row>
    <row r="4" spans="1:14" ht="21.75" customHeight="1" thickTop="1" thickBot="1" x14ac:dyDescent="0.35">
      <c r="B4" s="28"/>
      <c r="C4" s="29"/>
      <c r="D4" s="29"/>
      <c r="E4" s="67"/>
      <c r="F4" s="68"/>
      <c r="G4" s="180" t="s">
        <v>177</v>
      </c>
      <c r="H4" s="180" t="s">
        <v>178</v>
      </c>
      <c r="I4" s="180"/>
      <c r="J4" s="34"/>
    </row>
    <row r="5" spans="1:14" ht="19.5" customHeight="1" thickBot="1" x14ac:dyDescent="0.35">
      <c r="B5" s="186" t="s">
        <v>389</v>
      </c>
      <c r="C5" s="177">
        <v>85</v>
      </c>
      <c r="D5" s="82">
        <v>1390</v>
      </c>
      <c r="E5" s="82">
        <v>140</v>
      </c>
      <c r="F5" s="175">
        <v>7</v>
      </c>
      <c r="G5" s="10"/>
      <c r="H5" s="10"/>
      <c r="I5" s="10"/>
      <c r="J5" s="10"/>
      <c r="L5" s="159" t="s">
        <v>391</v>
      </c>
      <c r="M5" s="160">
        <v>167.5</v>
      </c>
      <c r="N5" s="161" t="s">
        <v>395</v>
      </c>
    </row>
    <row r="6" spans="1:14" ht="19.5" customHeight="1" thickBot="1" x14ac:dyDescent="0.35">
      <c r="B6" s="187" t="s">
        <v>388</v>
      </c>
      <c r="C6" s="177">
        <v>80</v>
      </c>
      <c r="D6" s="148">
        <v>275</v>
      </c>
      <c r="E6" s="148">
        <v>150</v>
      </c>
      <c r="F6" s="176">
        <v>7</v>
      </c>
      <c r="G6" s="10"/>
      <c r="H6" s="10"/>
      <c r="I6" s="10"/>
      <c r="J6" s="10"/>
      <c r="L6" s="162" t="s">
        <v>392</v>
      </c>
      <c r="M6" s="158">
        <v>46.9</v>
      </c>
      <c r="N6" s="163" t="s">
        <v>396</v>
      </c>
    </row>
    <row r="7" spans="1:14" ht="18" customHeight="1" thickBot="1" x14ac:dyDescent="0.35">
      <c r="B7" s="187" t="s">
        <v>390</v>
      </c>
      <c r="C7" s="278">
        <v>64</v>
      </c>
      <c r="D7" s="155"/>
      <c r="E7" s="155"/>
      <c r="F7" s="177">
        <v>72</v>
      </c>
      <c r="G7" s="156"/>
      <c r="H7" s="10"/>
      <c r="I7" s="11"/>
      <c r="J7" s="10"/>
      <c r="L7" s="164" t="s">
        <v>393</v>
      </c>
      <c r="M7" s="165">
        <v>88</v>
      </c>
      <c r="N7" s="166" t="s">
        <v>397</v>
      </c>
    </row>
    <row r="8" spans="1:14" ht="19.5" customHeight="1" thickBot="1" x14ac:dyDescent="0.35">
      <c r="B8" s="187" t="s">
        <v>197</v>
      </c>
      <c r="C8" s="279"/>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193.48099999999999</v>
      </c>
      <c r="E9" s="155">
        <v>0</v>
      </c>
      <c r="F9" s="177">
        <v>0</v>
      </c>
      <c r="G9" s="11"/>
      <c r="H9" s="11"/>
      <c r="I9" s="11"/>
      <c r="J9" s="10"/>
      <c r="M9" s="170"/>
    </row>
    <row r="10" spans="1:14" ht="21" customHeight="1" thickBot="1" x14ac:dyDescent="0.35">
      <c r="B10" s="187" t="s">
        <v>205</v>
      </c>
      <c r="C10" s="281"/>
      <c r="D10" s="85">
        <v>25770</v>
      </c>
      <c r="E10" s="85">
        <v>694</v>
      </c>
      <c r="F10" s="182" t="s">
        <v>443</v>
      </c>
      <c r="G10" s="10" t="s">
        <v>221</v>
      </c>
      <c r="H10" s="10"/>
      <c r="I10" s="10"/>
      <c r="J10" s="10"/>
    </row>
    <row r="11" spans="1:14" ht="21.75" customHeight="1" thickBot="1" x14ac:dyDescent="0.35">
      <c r="B11" s="187" t="s">
        <v>8</v>
      </c>
      <c r="C11" s="84">
        <v>7.6</v>
      </c>
      <c r="D11" s="83">
        <v>0</v>
      </c>
      <c r="E11" s="83"/>
      <c r="F11" s="177">
        <v>1</v>
      </c>
      <c r="G11" s="11"/>
      <c r="H11" s="10"/>
      <c r="I11" s="11"/>
      <c r="J11" s="10"/>
    </row>
    <row r="12" spans="1:14" ht="20.25" customHeight="1" thickBot="1" x14ac:dyDescent="0.35">
      <c r="B12" s="187" t="s">
        <v>10</v>
      </c>
      <c r="C12" s="85">
        <v>10.199999999999999</v>
      </c>
      <c r="D12" s="83">
        <v>0</v>
      </c>
      <c r="E12" s="83">
        <v>0</v>
      </c>
      <c r="F12" s="177">
        <v>0</v>
      </c>
      <c r="G12" s="10"/>
      <c r="H12" s="10"/>
      <c r="I12" s="10"/>
      <c r="J12" s="10"/>
    </row>
    <row r="13" spans="1:14" ht="20.25" customHeight="1" thickBot="1" x14ac:dyDescent="0.35">
      <c r="B13" s="188" t="s">
        <v>63</v>
      </c>
      <c r="C13" s="276">
        <v>18</v>
      </c>
      <c r="D13" s="94">
        <v>212.958</v>
      </c>
      <c r="E13" s="94">
        <v>30.98</v>
      </c>
      <c r="F13" s="94">
        <v>7.5</v>
      </c>
      <c r="G13" s="11"/>
      <c r="H13" s="11"/>
      <c r="I13" s="11"/>
      <c r="J13" s="11"/>
    </row>
    <row r="14" spans="1:14" ht="18" customHeight="1" thickBot="1" x14ac:dyDescent="0.35">
      <c r="B14" s="187" t="s">
        <v>12</v>
      </c>
      <c r="C14" s="277"/>
      <c r="D14" s="94">
        <v>981.69</v>
      </c>
      <c r="E14" s="94">
        <v>54.774000000000001</v>
      </c>
      <c r="F14" s="178">
        <v>13.52</v>
      </c>
      <c r="G14" s="10"/>
      <c r="H14" s="10"/>
      <c r="I14" s="10"/>
      <c r="J14" s="10"/>
    </row>
    <row r="15" spans="1:14" ht="19.5" thickBot="1" x14ac:dyDescent="0.35">
      <c r="B15" s="187" t="s">
        <v>13</v>
      </c>
      <c r="C15" s="84">
        <v>40</v>
      </c>
      <c r="D15" s="84">
        <v>89.25</v>
      </c>
      <c r="E15" s="84">
        <v>64.260000000000005</v>
      </c>
      <c r="F15" s="179" t="s">
        <v>446</v>
      </c>
      <c r="G15" s="11"/>
      <c r="H15" s="10"/>
      <c r="I15" s="11"/>
      <c r="J15" s="10"/>
    </row>
    <row r="16" spans="1:14" ht="18.75" customHeight="1" thickBot="1" x14ac:dyDescent="0.35">
      <c r="B16" s="187" t="s">
        <v>15</v>
      </c>
      <c r="C16" s="82">
        <v>7</v>
      </c>
      <c r="D16" s="83">
        <v>0</v>
      </c>
      <c r="E16" s="83">
        <v>0</v>
      </c>
      <c r="F16" s="177">
        <v>0</v>
      </c>
      <c r="G16" s="10"/>
      <c r="H16" s="10"/>
      <c r="I16" s="10"/>
      <c r="J16" s="10"/>
    </row>
    <row r="17" spans="2:10" ht="18.75" customHeight="1" thickBot="1" x14ac:dyDescent="0.35">
      <c r="B17" s="189"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H21" sqref="H21"/>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43303</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84" t="s">
        <v>175</v>
      </c>
      <c r="J3" s="184" t="s">
        <v>179</v>
      </c>
      <c r="N3" s="144">
        <f>91.2+76.3</f>
        <v>167.5</v>
      </c>
    </row>
    <row r="4" spans="1:14" ht="21.75" customHeight="1" thickTop="1" thickBot="1" x14ac:dyDescent="0.35">
      <c r="B4" s="28"/>
      <c r="C4" s="29"/>
      <c r="D4" s="29"/>
      <c r="E4" s="67"/>
      <c r="F4" s="68"/>
      <c r="G4" s="183" t="s">
        <v>177</v>
      </c>
      <c r="H4" s="183" t="s">
        <v>178</v>
      </c>
      <c r="I4" s="183"/>
      <c r="J4" s="34"/>
    </row>
    <row r="5" spans="1:14" ht="19.5" customHeight="1" thickBot="1" x14ac:dyDescent="0.35">
      <c r="B5" s="186" t="s">
        <v>389</v>
      </c>
      <c r="C5" s="177">
        <v>85</v>
      </c>
      <c r="D5" s="82"/>
      <c r="E5" s="82">
        <v>110</v>
      </c>
      <c r="F5" s="175" t="s">
        <v>448</v>
      </c>
      <c r="G5" s="10"/>
      <c r="H5" s="10"/>
      <c r="I5" s="10"/>
      <c r="J5" s="10"/>
      <c r="L5" s="159" t="s">
        <v>391</v>
      </c>
      <c r="M5" s="160">
        <v>167.5</v>
      </c>
      <c r="N5" s="161" t="s">
        <v>395</v>
      </c>
    </row>
    <row r="6" spans="1:14" ht="19.5" customHeight="1" thickBot="1" x14ac:dyDescent="0.35">
      <c r="B6" s="187" t="s">
        <v>388</v>
      </c>
      <c r="C6" s="177">
        <v>80</v>
      </c>
      <c r="D6" s="148">
        <v>275</v>
      </c>
      <c r="E6" s="148">
        <v>150</v>
      </c>
      <c r="F6" s="176">
        <v>7</v>
      </c>
      <c r="G6" s="10"/>
      <c r="H6" s="10"/>
      <c r="I6" s="10"/>
      <c r="J6" s="10"/>
      <c r="L6" s="162" t="s">
        <v>392</v>
      </c>
      <c r="M6" s="158">
        <v>46.9</v>
      </c>
      <c r="N6" s="163" t="s">
        <v>396</v>
      </c>
    </row>
    <row r="7" spans="1:14" ht="18" customHeight="1" thickBot="1" x14ac:dyDescent="0.35">
      <c r="B7" s="187" t="s">
        <v>390</v>
      </c>
      <c r="C7" s="278">
        <v>64</v>
      </c>
      <c r="D7" s="155">
        <v>1570</v>
      </c>
      <c r="E7" s="155">
        <v>870</v>
      </c>
      <c r="F7" s="177">
        <v>62</v>
      </c>
      <c r="G7" s="156"/>
      <c r="H7" s="10"/>
      <c r="I7" s="11"/>
      <c r="J7" s="10"/>
      <c r="L7" s="164" t="s">
        <v>393</v>
      </c>
      <c r="M7" s="165">
        <v>88</v>
      </c>
      <c r="N7" s="166" t="s">
        <v>397</v>
      </c>
    </row>
    <row r="8" spans="1:14" ht="19.5" customHeight="1" thickBot="1" x14ac:dyDescent="0.35">
      <c r="B8" s="187" t="s">
        <v>197</v>
      </c>
      <c r="C8" s="279"/>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193.48099999999999</v>
      </c>
      <c r="E9" s="155">
        <v>0</v>
      </c>
      <c r="F9" s="177">
        <v>0</v>
      </c>
      <c r="G9" s="11"/>
      <c r="H9" s="11"/>
      <c r="I9" s="11"/>
      <c r="J9" s="10"/>
      <c r="M9" s="170"/>
    </row>
    <row r="10" spans="1:14" ht="21" customHeight="1" thickBot="1" x14ac:dyDescent="0.35">
      <c r="B10" s="187" t="s">
        <v>205</v>
      </c>
      <c r="C10" s="281"/>
      <c r="D10" s="85">
        <v>25770</v>
      </c>
      <c r="E10" s="85">
        <v>694</v>
      </c>
      <c r="F10" s="182" t="s">
        <v>443</v>
      </c>
      <c r="G10" s="10" t="s">
        <v>221</v>
      </c>
      <c r="H10" s="10"/>
      <c r="I10" s="10"/>
      <c r="J10" s="10"/>
    </row>
    <row r="11" spans="1:14" ht="21.75" customHeight="1" thickBot="1" x14ac:dyDescent="0.35">
      <c r="B11" s="187" t="s">
        <v>8</v>
      </c>
      <c r="C11" s="84">
        <v>7.6</v>
      </c>
      <c r="D11" s="83">
        <v>0</v>
      </c>
      <c r="E11" s="83"/>
      <c r="F11" s="177">
        <v>1</v>
      </c>
      <c r="G11" s="11"/>
      <c r="H11" s="10"/>
      <c r="I11" s="11"/>
      <c r="J11" s="10"/>
    </row>
    <row r="12" spans="1:14" ht="20.25" customHeight="1" thickBot="1" x14ac:dyDescent="0.35">
      <c r="B12" s="187" t="s">
        <v>10</v>
      </c>
      <c r="C12" s="85">
        <v>10.199999999999999</v>
      </c>
      <c r="D12" s="83">
        <v>0</v>
      </c>
      <c r="E12" s="83">
        <v>0</v>
      </c>
      <c r="F12" s="177">
        <v>0</v>
      </c>
      <c r="G12" s="10"/>
      <c r="H12" s="10"/>
      <c r="I12" s="10"/>
      <c r="J12" s="10"/>
    </row>
    <row r="13" spans="1:14" ht="20.25" customHeight="1" thickBot="1" x14ac:dyDescent="0.35">
      <c r="B13" s="188" t="s">
        <v>63</v>
      </c>
      <c r="C13" s="276">
        <v>18</v>
      </c>
      <c r="D13" s="94">
        <v>202.05199999999999</v>
      </c>
      <c r="E13" s="94">
        <v>19.492000000000001</v>
      </c>
      <c r="F13" s="94">
        <v>4.8099999999999996</v>
      </c>
      <c r="G13" s="11"/>
      <c r="H13" s="11"/>
      <c r="I13" s="11"/>
      <c r="J13" s="11"/>
    </row>
    <row r="14" spans="1:14" ht="18" customHeight="1" thickBot="1" x14ac:dyDescent="0.35">
      <c r="B14" s="187" t="s">
        <v>12</v>
      </c>
      <c r="C14" s="277"/>
      <c r="D14" s="94">
        <v>981.69</v>
      </c>
      <c r="E14" s="94">
        <v>54.774000000000001</v>
      </c>
      <c r="F14" s="178">
        <v>13.52</v>
      </c>
      <c r="G14" s="10"/>
      <c r="H14" s="10"/>
      <c r="I14" s="10"/>
      <c r="J14" s="10"/>
    </row>
    <row r="15" spans="1:14" ht="19.5" thickBot="1" x14ac:dyDescent="0.35">
      <c r="B15" s="187" t="s">
        <v>13</v>
      </c>
      <c r="C15" s="84">
        <v>40</v>
      </c>
      <c r="D15" s="84">
        <v>82.085999999999999</v>
      </c>
      <c r="E15" s="84">
        <v>57.085999999999999</v>
      </c>
      <c r="F15" s="179" t="s">
        <v>447</v>
      </c>
      <c r="G15" s="11"/>
      <c r="H15" s="10"/>
      <c r="I15" s="11"/>
      <c r="J15" s="10"/>
    </row>
    <row r="16" spans="1:14" ht="18.75" customHeight="1" thickBot="1" x14ac:dyDescent="0.35">
      <c r="B16" s="187" t="s">
        <v>15</v>
      </c>
      <c r="C16" s="82">
        <v>7</v>
      </c>
      <c r="D16" s="83">
        <v>155</v>
      </c>
      <c r="E16" s="83">
        <v>95</v>
      </c>
      <c r="F16" s="177">
        <v>20</v>
      </c>
      <c r="G16" s="10"/>
      <c r="H16" s="10"/>
      <c r="I16" s="10"/>
      <c r="J16" s="10"/>
    </row>
    <row r="17" spans="2:10" ht="18.75" customHeight="1" thickBot="1" x14ac:dyDescent="0.35">
      <c r="B17" s="189"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8" sqref="D8:F8"/>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43304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84" t="s">
        <v>175</v>
      </c>
      <c r="J3" s="184" t="s">
        <v>179</v>
      </c>
      <c r="N3" s="144">
        <f>91.2+76.3</f>
        <v>167.5</v>
      </c>
    </row>
    <row r="4" spans="1:14" ht="21.75" customHeight="1" thickTop="1" thickBot="1" x14ac:dyDescent="0.35">
      <c r="B4" s="28"/>
      <c r="C4" s="29"/>
      <c r="D4" s="29"/>
      <c r="E4" s="67"/>
      <c r="F4" s="68"/>
      <c r="G4" s="183" t="s">
        <v>177</v>
      </c>
      <c r="H4" s="183" t="s">
        <v>178</v>
      </c>
      <c r="I4" s="183"/>
      <c r="J4" s="34"/>
    </row>
    <row r="5" spans="1:14" ht="19.5" customHeight="1" thickBot="1" x14ac:dyDescent="0.35">
      <c r="B5" s="186" t="s">
        <v>389</v>
      </c>
      <c r="C5" s="177">
        <v>85</v>
      </c>
      <c r="D5" s="82">
        <v>1</v>
      </c>
      <c r="E5" s="82">
        <v>100</v>
      </c>
      <c r="F5" s="175">
        <v>5</v>
      </c>
      <c r="G5" s="10"/>
      <c r="H5" s="10"/>
      <c r="I5" s="10"/>
      <c r="J5" s="10"/>
      <c r="L5" s="159" t="s">
        <v>391</v>
      </c>
      <c r="M5" s="160">
        <v>167.5</v>
      </c>
      <c r="N5" s="161" t="s">
        <v>395</v>
      </c>
    </row>
    <row r="6" spans="1:14" ht="19.5" customHeight="1" thickBot="1" x14ac:dyDescent="0.35">
      <c r="B6" s="187" t="s">
        <v>388</v>
      </c>
      <c r="C6" s="177">
        <v>80</v>
      </c>
      <c r="D6" s="148">
        <v>275</v>
      </c>
      <c r="E6" s="148">
        <v>150</v>
      </c>
      <c r="F6" s="176">
        <v>7</v>
      </c>
      <c r="G6" s="10"/>
      <c r="H6" s="10"/>
      <c r="I6" s="10"/>
      <c r="J6" s="10"/>
      <c r="L6" s="162" t="s">
        <v>392</v>
      </c>
      <c r="M6" s="158">
        <v>46.9</v>
      </c>
      <c r="N6" s="163" t="s">
        <v>396</v>
      </c>
    </row>
    <row r="7" spans="1:14" ht="18" customHeight="1" thickBot="1" x14ac:dyDescent="0.35">
      <c r="B7" s="187" t="s">
        <v>390</v>
      </c>
      <c r="C7" s="278">
        <v>64</v>
      </c>
      <c r="D7" s="155">
        <v>1517</v>
      </c>
      <c r="E7" s="155">
        <v>817</v>
      </c>
      <c r="F7" s="177">
        <v>58</v>
      </c>
      <c r="G7" s="156"/>
      <c r="H7" s="10"/>
      <c r="I7" s="11"/>
      <c r="J7" s="10"/>
      <c r="L7" s="164" t="s">
        <v>393</v>
      </c>
      <c r="M7" s="165">
        <v>88</v>
      </c>
      <c r="N7" s="166" t="s">
        <v>397</v>
      </c>
    </row>
    <row r="8" spans="1:14" ht="19.5" customHeight="1" thickBot="1" x14ac:dyDescent="0.35">
      <c r="B8" s="187" t="s">
        <v>197</v>
      </c>
      <c r="C8" s="279"/>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c r="E9" s="155"/>
      <c r="F9" s="177"/>
      <c r="G9" s="11"/>
      <c r="H9" s="11"/>
      <c r="I9" s="11"/>
      <c r="J9" s="10"/>
      <c r="M9" s="170"/>
    </row>
    <row r="10" spans="1:14" ht="21" customHeight="1" thickBot="1" x14ac:dyDescent="0.35">
      <c r="B10" s="187" t="s">
        <v>205</v>
      </c>
      <c r="C10" s="281"/>
      <c r="D10" s="85">
        <v>25770</v>
      </c>
      <c r="E10" s="85">
        <v>694</v>
      </c>
      <c r="F10" s="182" t="s">
        <v>443</v>
      </c>
      <c r="G10" s="10" t="s">
        <v>221</v>
      </c>
      <c r="H10" s="10"/>
      <c r="I10" s="10"/>
      <c r="J10" s="10"/>
    </row>
    <row r="11" spans="1:14" ht="21.75" customHeight="1" thickBot="1" x14ac:dyDescent="0.35">
      <c r="B11" s="187" t="s">
        <v>8</v>
      </c>
      <c r="C11" s="84">
        <v>7.6</v>
      </c>
      <c r="D11" s="83">
        <v>0</v>
      </c>
      <c r="E11" s="83"/>
      <c r="F11" s="177">
        <v>1</v>
      </c>
      <c r="G11" s="11"/>
      <c r="H11" s="10"/>
      <c r="I11" s="11"/>
      <c r="J11" s="10"/>
    </row>
    <row r="12" spans="1:14" ht="20.25" customHeight="1" thickBot="1" x14ac:dyDescent="0.35">
      <c r="B12" s="187" t="s">
        <v>10</v>
      </c>
      <c r="C12" s="85">
        <v>10.199999999999999</v>
      </c>
      <c r="D12" s="83">
        <v>0</v>
      </c>
      <c r="E12" s="83">
        <v>0</v>
      </c>
      <c r="F12" s="177">
        <v>0</v>
      </c>
      <c r="G12" s="10"/>
      <c r="H12" s="10"/>
      <c r="I12" s="10"/>
      <c r="J12" s="10"/>
    </row>
    <row r="13" spans="1:14" ht="20.25" customHeight="1" thickBot="1" x14ac:dyDescent="0.35">
      <c r="B13" s="188" t="s">
        <v>63</v>
      </c>
      <c r="C13" s="276">
        <v>18</v>
      </c>
      <c r="D13" s="94">
        <v>190.631</v>
      </c>
      <c r="E13" s="94">
        <v>8.2000000000000003E-2</v>
      </c>
      <c r="F13" s="94">
        <v>1</v>
      </c>
      <c r="G13" s="11"/>
      <c r="H13" s="11"/>
      <c r="I13" s="11"/>
      <c r="J13" s="11"/>
    </row>
    <row r="14" spans="1:14" ht="18" customHeight="1" thickBot="1" x14ac:dyDescent="0.35">
      <c r="B14" s="187" t="s">
        <v>12</v>
      </c>
      <c r="C14" s="277"/>
      <c r="D14" s="94">
        <v>981.69</v>
      </c>
      <c r="E14" s="94">
        <v>54.774000000000001</v>
      </c>
      <c r="F14" s="178">
        <v>13.52</v>
      </c>
      <c r="G14" s="10"/>
      <c r="H14" s="10"/>
      <c r="I14" s="10"/>
      <c r="J14" s="10"/>
    </row>
    <row r="15" spans="1:14" ht="19.5" thickBot="1" x14ac:dyDescent="0.35">
      <c r="B15" s="187" t="s">
        <v>13</v>
      </c>
      <c r="C15" s="84">
        <v>40</v>
      </c>
      <c r="D15" s="84">
        <v>75.055000000000007</v>
      </c>
      <c r="E15" s="84">
        <v>50.055</v>
      </c>
      <c r="F15" s="179" t="s">
        <v>449</v>
      </c>
      <c r="G15" s="11"/>
      <c r="H15" s="10"/>
      <c r="I15" s="11"/>
      <c r="J15" s="10"/>
      <c r="M15">
        <f>2.5*84</f>
        <v>210</v>
      </c>
    </row>
    <row r="16" spans="1:14" ht="18.75" customHeight="1" thickBot="1" x14ac:dyDescent="0.35">
      <c r="B16" s="187" t="s">
        <v>15</v>
      </c>
      <c r="C16" s="82">
        <v>7</v>
      </c>
      <c r="D16" s="83">
        <v>150</v>
      </c>
      <c r="E16" s="83">
        <v>90</v>
      </c>
      <c r="F16" s="177">
        <v>19</v>
      </c>
      <c r="G16" s="10"/>
      <c r="H16" s="10"/>
      <c r="I16" s="10"/>
      <c r="J16" s="10"/>
    </row>
    <row r="17" spans="2:10" ht="18.75" customHeight="1" thickBot="1" x14ac:dyDescent="0.35">
      <c r="B17" s="189"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9" sqref="D9:F10"/>
    </sheetView>
  </sheetViews>
  <sheetFormatPr baseColWidth="10" defaultRowHeight="15" x14ac:dyDescent="0.25"/>
  <cols>
    <col min="1" max="1" width="11.5703125" customWidth="1"/>
    <col min="2" max="2" width="18.28515625" customWidth="1"/>
    <col min="3" max="10" width="16.5703125" customWidth="1"/>
  </cols>
  <sheetData>
    <row r="1" spans="1:14" ht="23.25" x14ac:dyDescent="0.35">
      <c r="D1" s="268">
        <v>43304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1250</v>
      </c>
      <c r="E5" s="82">
        <v>0</v>
      </c>
      <c r="F5" s="175">
        <v>0</v>
      </c>
      <c r="G5" s="10"/>
      <c r="H5" s="10"/>
      <c r="I5" s="10"/>
      <c r="J5" s="10"/>
      <c r="L5" s="159" t="s">
        <v>391</v>
      </c>
      <c r="M5" s="160">
        <v>167.5</v>
      </c>
      <c r="N5" s="161" t="s">
        <v>395</v>
      </c>
    </row>
    <row r="6" spans="1:14" ht="19.5" customHeight="1" thickBot="1" x14ac:dyDescent="0.35">
      <c r="B6" s="187" t="s">
        <v>388</v>
      </c>
      <c r="C6" s="177">
        <v>80</v>
      </c>
      <c r="D6" s="148">
        <v>275</v>
      </c>
      <c r="E6" s="148">
        <v>150</v>
      </c>
      <c r="F6" s="176">
        <v>8</v>
      </c>
      <c r="G6" s="10"/>
      <c r="H6" s="10"/>
      <c r="I6" s="10"/>
      <c r="J6" s="10"/>
      <c r="L6" s="162" t="s">
        <v>392</v>
      </c>
      <c r="M6" s="158">
        <v>46.9</v>
      </c>
      <c r="N6" s="163" t="s">
        <v>396</v>
      </c>
    </row>
    <row r="7" spans="1:14" ht="18" customHeight="1" thickBot="1" x14ac:dyDescent="0.35">
      <c r="B7" s="187" t="s">
        <v>390</v>
      </c>
      <c r="C7" s="278">
        <v>64</v>
      </c>
      <c r="D7" s="155"/>
      <c r="E7" s="155"/>
      <c r="F7" s="177"/>
      <c r="G7" s="156"/>
      <c r="H7" s="10"/>
      <c r="I7" s="11"/>
      <c r="J7" s="10"/>
      <c r="L7" s="164" t="s">
        <v>393</v>
      </c>
      <c r="M7" s="165">
        <v>88</v>
      </c>
      <c r="N7" s="166" t="s">
        <v>397</v>
      </c>
    </row>
    <row r="8" spans="1:14" ht="19.5" customHeight="1" thickBot="1" x14ac:dyDescent="0.35">
      <c r="B8" s="187" t="s">
        <v>197</v>
      </c>
      <c r="C8" s="279"/>
      <c r="D8" s="83"/>
      <c r="E8" s="83"/>
      <c r="F8" s="177"/>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t="s">
        <v>221</v>
      </c>
      <c r="H10" s="10"/>
      <c r="I10" s="10"/>
      <c r="J10" s="10"/>
    </row>
    <row r="11" spans="1:14" ht="21.75" customHeight="1" thickBot="1" x14ac:dyDescent="0.35">
      <c r="B11" s="187" t="s">
        <v>8</v>
      </c>
      <c r="C11" s="84">
        <v>7.6</v>
      </c>
      <c r="D11" s="83">
        <v>56</v>
      </c>
      <c r="E11" s="83">
        <v>38</v>
      </c>
      <c r="F11" s="177">
        <v>20</v>
      </c>
      <c r="G11" s="11">
        <v>20</v>
      </c>
      <c r="H11" s="10"/>
      <c r="I11" s="11"/>
      <c r="J11" s="10"/>
    </row>
    <row r="12" spans="1:14" ht="20.25" customHeight="1" thickBot="1" x14ac:dyDescent="0.35">
      <c r="B12" s="187" t="s">
        <v>10</v>
      </c>
      <c r="C12" s="85">
        <v>10.199999999999999</v>
      </c>
      <c r="D12" s="83">
        <v>0</v>
      </c>
      <c r="E12" s="83">
        <v>0</v>
      </c>
      <c r="F12" s="177">
        <v>0</v>
      </c>
      <c r="G12" s="10"/>
      <c r="H12" s="10"/>
      <c r="I12" s="10"/>
      <c r="J12" s="10"/>
    </row>
    <row r="13" spans="1:14" ht="20.25" customHeight="1" thickBot="1" x14ac:dyDescent="0.35">
      <c r="B13" s="188" t="s">
        <v>63</v>
      </c>
      <c r="C13" s="276">
        <v>18</v>
      </c>
      <c r="D13" s="94">
        <v>185.31899999999999</v>
      </c>
      <c r="E13" s="94">
        <v>2.7589999999999999</v>
      </c>
      <c r="F13" s="94">
        <v>0.68</v>
      </c>
      <c r="G13" s="11"/>
      <c r="H13" s="11"/>
      <c r="I13" s="11"/>
      <c r="J13" s="11"/>
    </row>
    <row r="14" spans="1:14" ht="18" customHeight="1" thickBot="1" x14ac:dyDescent="0.35">
      <c r="B14" s="187" t="s">
        <v>12</v>
      </c>
      <c r="C14" s="277"/>
      <c r="D14" s="94">
        <v>98.168999999999997</v>
      </c>
      <c r="E14" s="94">
        <v>54.774000000000001</v>
      </c>
      <c r="F14" s="178">
        <v>13.52</v>
      </c>
      <c r="G14" s="10"/>
      <c r="H14" s="10"/>
      <c r="I14" s="10"/>
      <c r="J14" s="10"/>
    </row>
    <row r="15" spans="1:14" ht="19.5" thickBot="1" x14ac:dyDescent="0.35">
      <c r="B15" s="187" t="s">
        <v>13</v>
      </c>
      <c r="C15" s="84">
        <v>40</v>
      </c>
      <c r="D15" s="84">
        <v>106.643</v>
      </c>
      <c r="E15" s="84">
        <v>81.643000000000001</v>
      </c>
      <c r="F15" s="179" t="s">
        <v>450</v>
      </c>
      <c r="G15" s="11"/>
      <c r="H15" s="10"/>
      <c r="I15" s="11"/>
      <c r="J15" s="10"/>
      <c r="M15">
        <f>2.5*84</f>
        <v>210</v>
      </c>
    </row>
    <row r="16" spans="1:14" ht="18.75" customHeight="1" thickBot="1" x14ac:dyDescent="0.35">
      <c r="B16" s="187" t="s">
        <v>15</v>
      </c>
      <c r="C16" s="82">
        <v>7</v>
      </c>
      <c r="D16" s="83">
        <v>142</v>
      </c>
      <c r="E16" s="83">
        <v>82</v>
      </c>
      <c r="F16" s="177">
        <v>17</v>
      </c>
      <c r="G16" s="10"/>
      <c r="H16" s="10"/>
      <c r="I16" s="10"/>
      <c r="J16" s="10"/>
    </row>
    <row r="17" spans="2:10" ht="18.75" customHeight="1" thickBot="1" x14ac:dyDescent="0.35">
      <c r="B17" s="189" t="s">
        <v>16</v>
      </c>
      <c r="C17" s="83">
        <v>6</v>
      </c>
      <c r="D17" s="83">
        <v>0</v>
      </c>
      <c r="E17" s="83">
        <v>0</v>
      </c>
      <c r="F17" s="177">
        <v>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6" sqref="D6:F6"/>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43304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1350</v>
      </c>
      <c r="E5" s="82">
        <v>100</v>
      </c>
      <c r="F5" s="175">
        <v>5</v>
      </c>
      <c r="G5" s="10"/>
      <c r="H5" s="10"/>
      <c r="I5" s="10"/>
      <c r="J5" s="10"/>
      <c r="L5" s="159" t="s">
        <v>391</v>
      </c>
      <c r="M5" s="160">
        <v>167.5</v>
      </c>
      <c r="N5" s="161" t="s">
        <v>395</v>
      </c>
    </row>
    <row r="6" spans="1:14" ht="19.5" customHeight="1" thickBot="1" x14ac:dyDescent="0.35">
      <c r="B6" s="187" t="s">
        <v>388</v>
      </c>
      <c r="C6" s="177">
        <v>80</v>
      </c>
      <c r="D6" s="148">
        <v>275</v>
      </c>
      <c r="E6" s="148">
        <v>150</v>
      </c>
      <c r="F6" s="176">
        <v>7.2</v>
      </c>
      <c r="G6" s="10"/>
      <c r="H6" s="10"/>
      <c r="I6" s="10"/>
      <c r="J6" s="10"/>
      <c r="L6" s="162" t="s">
        <v>392</v>
      </c>
      <c r="M6" s="158">
        <v>46.9</v>
      </c>
      <c r="N6" s="163" t="s">
        <v>396</v>
      </c>
    </row>
    <row r="7" spans="1:14" ht="18" customHeight="1" thickBot="1" x14ac:dyDescent="0.35">
      <c r="B7" s="187" t="s">
        <v>390</v>
      </c>
      <c r="C7" s="278">
        <v>64</v>
      </c>
      <c r="D7" s="155">
        <v>1123</v>
      </c>
      <c r="E7" s="155">
        <v>423</v>
      </c>
      <c r="F7" s="177">
        <v>30</v>
      </c>
      <c r="G7" s="156"/>
      <c r="H7" s="10"/>
      <c r="I7" s="11"/>
      <c r="J7" s="10"/>
      <c r="L7" s="164" t="s">
        <v>393</v>
      </c>
      <c r="M7" s="165">
        <v>88</v>
      </c>
      <c r="N7" s="166" t="s">
        <v>397</v>
      </c>
    </row>
    <row r="8" spans="1:14" ht="19.5" customHeight="1" thickBot="1" x14ac:dyDescent="0.35">
      <c r="B8" s="187" t="s">
        <v>197</v>
      </c>
      <c r="C8" s="279"/>
      <c r="D8" s="83">
        <v>118</v>
      </c>
      <c r="E8" s="83">
        <v>68</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c r="H10" s="10"/>
      <c r="I10" s="10"/>
      <c r="J10" s="10"/>
    </row>
    <row r="11" spans="1:14" ht="21.75" customHeight="1" thickBot="1" x14ac:dyDescent="0.35">
      <c r="B11" s="187" t="s">
        <v>8</v>
      </c>
      <c r="C11" s="84">
        <v>7.6</v>
      </c>
      <c r="D11" s="83">
        <v>56</v>
      </c>
      <c r="E11" s="83">
        <v>31</v>
      </c>
      <c r="F11" s="177">
        <v>16</v>
      </c>
      <c r="G11" s="11"/>
      <c r="H11" s="10"/>
      <c r="I11" s="11"/>
      <c r="J11" s="10"/>
    </row>
    <row r="12" spans="1:14" ht="20.25" customHeight="1" thickBot="1" x14ac:dyDescent="0.35">
      <c r="B12" s="187" t="s">
        <v>10</v>
      </c>
      <c r="C12" s="85">
        <v>10.199999999999999</v>
      </c>
      <c r="D12" s="83"/>
      <c r="E12" s="83"/>
      <c r="F12" s="177"/>
      <c r="G12" s="10" t="s">
        <v>452</v>
      </c>
      <c r="H12" s="10"/>
      <c r="I12" s="10"/>
      <c r="J12" s="10"/>
    </row>
    <row r="13" spans="1:14" ht="20.25" customHeight="1" thickBot="1" x14ac:dyDescent="0.35">
      <c r="B13" s="188" t="s">
        <v>63</v>
      </c>
      <c r="C13" s="276">
        <v>18</v>
      </c>
      <c r="D13" s="94">
        <v>185.119</v>
      </c>
      <c r="E13" s="94">
        <v>2.7589999999999999</v>
      </c>
      <c r="F13" s="94">
        <v>0.68</v>
      </c>
      <c r="G13" s="11"/>
      <c r="H13" s="11"/>
      <c r="I13" s="11"/>
      <c r="J13" s="11"/>
    </row>
    <row r="14" spans="1:14" ht="18" customHeight="1" thickBot="1" x14ac:dyDescent="0.35">
      <c r="B14" s="187" t="s">
        <v>12</v>
      </c>
      <c r="C14" s="277"/>
      <c r="D14" s="94">
        <v>118.149</v>
      </c>
      <c r="E14" s="94">
        <v>74.754000000000005</v>
      </c>
      <c r="F14" s="178">
        <v>18.46</v>
      </c>
      <c r="G14" s="10"/>
      <c r="H14" s="10"/>
      <c r="I14" s="10"/>
      <c r="J14" s="10"/>
    </row>
    <row r="15" spans="1:14" ht="19.5" thickBot="1" x14ac:dyDescent="0.35">
      <c r="B15" s="187" t="s">
        <v>13</v>
      </c>
      <c r="C15" s="84">
        <v>40</v>
      </c>
      <c r="D15" s="84">
        <v>117.09</v>
      </c>
      <c r="E15" s="84">
        <v>92.09</v>
      </c>
      <c r="F15" s="179" t="s">
        <v>451</v>
      </c>
      <c r="G15" s="11"/>
      <c r="H15" s="10"/>
      <c r="I15" s="11"/>
      <c r="J15" s="10"/>
      <c r="M15">
        <f>2.5*84</f>
        <v>210</v>
      </c>
    </row>
    <row r="16" spans="1:14" ht="18.75" customHeight="1" thickBot="1" x14ac:dyDescent="0.35">
      <c r="B16" s="187" t="s">
        <v>15</v>
      </c>
      <c r="C16" s="82">
        <v>7</v>
      </c>
      <c r="D16" s="83">
        <v>132</v>
      </c>
      <c r="E16" s="83">
        <v>72</v>
      </c>
      <c r="F16" s="177">
        <v>15</v>
      </c>
      <c r="G16" s="10"/>
      <c r="H16" s="10"/>
      <c r="I16" s="10"/>
      <c r="J16" s="10"/>
    </row>
    <row r="17" spans="2:10" ht="18.75" customHeight="1" thickBot="1" x14ac:dyDescent="0.35">
      <c r="B17" s="189" t="s">
        <v>16</v>
      </c>
      <c r="C17" s="83">
        <v>6</v>
      </c>
      <c r="D17" s="83"/>
      <c r="E17" s="83"/>
      <c r="F17" s="177"/>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H10" sqref="H10"/>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43304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1330</v>
      </c>
      <c r="E5" s="82">
        <v>80</v>
      </c>
      <c r="F5" s="175">
        <v>4.32</v>
      </c>
      <c r="G5" s="10"/>
      <c r="H5" s="10"/>
      <c r="I5" s="10"/>
      <c r="J5" s="10"/>
      <c r="L5" s="159" t="s">
        <v>391</v>
      </c>
      <c r="M5" s="160">
        <v>167.5</v>
      </c>
      <c r="N5" s="161" t="s">
        <v>395</v>
      </c>
    </row>
    <row r="6" spans="1:14" ht="19.5" customHeight="1" thickBot="1" x14ac:dyDescent="0.35">
      <c r="B6" s="187" t="s">
        <v>388</v>
      </c>
      <c r="C6" s="177">
        <v>80</v>
      </c>
      <c r="D6" s="148">
        <v>275</v>
      </c>
      <c r="E6" s="148">
        <v>150</v>
      </c>
      <c r="F6" s="176">
        <v>7.2</v>
      </c>
      <c r="G6" s="10"/>
      <c r="H6" s="10"/>
      <c r="I6" s="10"/>
      <c r="J6" s="10"/>
      <c r="L6" s="162" t="s">
        <v>392</v>
      </c>
      <c r="M6" s="158">
        <v>46.9</v>
      </c>
      <c r="N6" s="163" t="s">
        <v>396</v>
      </c>
    </row>
    <row r="7" spans="1:14" ht="18" customHeight="1" thickBot="1" x14ac:dyDescent="0.35">
      <c r="B7" s="187" t="s">
        <v>390</v>
      </c>
      <c r="C7" s="278">
        <v>64</v>
      </c>
      <c r="D7" s="155">
        <v>961.5</v>
      </c>
      <c r="E7" s="155">
        <v>261.5</v>
      </c>
      <c r="F7" s="177">
        <v>18</v>
      </c>
      <c r="G7" s="156"/>
      <c r="H7" s="10"/>
      <c r="I7" s="11"/>
      <c r="J7" s="10"/>
      <c r="L7" s="164" t="s">
        <v>393</v>
      </c>
      <c r="M7" s="165">
        <v>88</v>
      </c>
      <c r="N7" s="166" t="s">
        <v>397</v>
      </c>
    </row>
    <row r="8" spans="1:14" ht="19.5" customHeight="1" thickBot="1" x14ac:dyDescent="0.35">
      <c r="B8" s="187" t="s">
        <v>197</v>
      </c>
      <c r="C8" s="279"/>
      <c r="D8" s="83">
        <v>115</v>
      </c>
      <c r="E8" s="83">
        <v>65</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c r="H10" s="10"/>
      <c r="I10" s="10"/>
      <c r="J10" s="10"/>
    </row>
    <row r="11" spans="1:14" ht="21.75" customHeight="1" thickBot="1" x14ac:dyDescent="0.35">
      <c r="B11" s="187" t="s">
        <v>8</v>
      </c>
      <c r="C11" s="84">
        <v>7.6</v>
      </c>
      <c r="D11" s="83">
        <v>45</v>
      </c>
      <c r="E11" s="83">
        <v>27</v>
      </c>
      <c r="F11" s="177">
        <v>14</v>
      </c>
      <c r="G11" s="11"/>
      <c r="H11" s="10"/>
      <c r="I11" s="11"/>
      <c r="J11" s="10"/>
    </row>
    <row r="12" spans="1:14" ht="20.25" customHeight="1" thickBot="1" x14ac:dyDescent="0.35">
      <c r="B12" s="187" t="s">
        <v>10</v>
      </c>
      <c r="C12" s="85">
        <v>10.199999999999999</v>
      </c>
      <c r="D12" s="83"/>
      <c r="E12" s="83">
        <v>20</v>
      </c>
      <c r="F12" s="177">
        <v>8.3000000000000007</v>
      </c>
      <c r="G12" s="10"/>
      <c r="H12" s="10"/>
      <c r="I12" s="10"/>
      <c r="J12" s="10"/>
    </row>
    <row r="13" spans="1:14" ht="20.25" customHeight="1" thickBot="1" x14ac:dyDescent="0.35">
      <c r="B13" s="188" t="s">
        <v>63</v>
      </c>
      <c r="C13" s="276">
        <v>18</v>
      </c>
      <c r="D13" s="94">
        <v>185.31899999999999</v>
      </c>
      <c r="E13" s="94">
        <v>2.7589999999999999</v>
      </c>
      <c r="F13" s="94">
        <v>0.68</v>
      </c>
      <c r="G13" s="11"/>
      <c r="H13" s="11"/>
      <c r="I13" s="11"/>
      <c r="J13" s="11"/>
    </row>
    <row r="14" spans="1:14" ht="18" customHeight="1" thickBot="1" x14ac:dyDescent="0.35">
      <c r="B14" s="187" t="s">
        <v>12</v>
      </c>
      <c r="C14" s="277"/>
      <c r="D14" s="94">
        <v>118.149</v>
      </c>
      <c r="E14" s="94">
        <v>74.754000000000005</v>
      </c>
      <c r="F14" s="178">
        <v>18.46</v>
      </c>
      <c r="G14" s="10"/>
      <c r="H14" s="10"/>
      <c r="I14" s="10"/>
      <c r="J14" s="10"/>
    </row>
    <row r="15" spans="1:14" ht="19.5" thickBot="1" x14ac:dyDescent="0.35">
      <c r="B15" s="187" t="s">
        <v>13</v>
      </c>
      <c r="C15" s="84">
        <v>40</v>
      </c>
      <c r="D15" s="84">
        <v>110.196</v>
      </c>
      <c r="E15" s="84">
        <v>85.195999999999998</v>
      </c>
      <c r="F15" s="179" t="s">
        <v>453</v>
      </c>
      <c r="G15" s="11"/>
      <c r="H15" s="10"/>
      <c r="I15" s="11"/>
      <c r="J15" s="10"/>
      <c r="M15">
        <f>2.5*84</f>
        <v>210</v>
      </c>
    </row>
    <row r="16" spans="1:14" ht="18.75" customHeight="1" thickBot="1" x14ac:dyDescent="0.35">
      <c r="B16" s="187" t="s">
        <v>15</v>
      </c>
      <c r="C16" s="82">
        <v>7</v>
      </c>
      <c r="D16" s="83">
        <v>197</v>
      </c>
      <c r="E16" s="83">
        <v>137</v>
      </c>
      <c r="F16" s="177">
        <v>29</v>
      </c>
      <c r="G16" s="10"/>
      <c r="H16" s="10"/>
      <c r="I16" s="10"/>
      <c r="J16" s="10"/>
    </row>
    <row r="17" spans="2:10" ht="18.75" customHeight="1" thickBot="1" x14ac:dyDescent="0.35">
      <c r="B17" s="189" t="s">
        <v>16</v>
      </c>
      <c r="C17" s="83">
        <v>6</v>
      </c>
      <c r="D17" s="83">
        <v>76.900000000000006</v>
      </c>
      <c r="E17" s="83">
        <v>74.900000000000006</v>
      </c>
      <c r="F17" s="177">
        <v>37</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6" sqref="D16:F16"/>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43308</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1400</v>
      </c>
      <c r="E5" s="82">
        <v>150</v>
      </c>
      <c r="F5" s="175">
        <v>8</v>
      </c>
      <c r="G5" s="10"/>
      <c r="H5" s="10"/>
      <c r="I5" s="10"/>
      <c r="J5" s="10"/>
      <c r="L5" s="159" t="s">
        <v>391</v>
      </c>
      <c r="M5" s="160">
        <v>167.5</v>
      </c>
      <c r="N5" s="161" t="s">
        <v>395</v>
      </c>
    </row>
    <row r="6" spans="1:14" ht="19.5" customHeight="1" thickBot="1" x14ac:dyDescent="0.35">
      <c r="B6" s="187" t="s">
        <v>388</v>
      </c>
      <c r="C6" s="177">
        <v>80</v>
      </c>
      <c r="D6" s="148">
        <v>275</v>
      </c>
      <c r="E6" s="148">
        <v>150</v>
      </c>
      <c r="F6" s="176">
        <v>7.2</v>
      </c>
      <c r="G6" s="10"/>
      <c r="H6" s="10"/>
      <c r="I6" s="10"/>
      <c r="J6" s="10"/>
      <c r="L6" s="162" t="s">
        <v>392</v>
      </c>
      <c r="M6" s="158">
        <v>46.9</v>
      </c>
      <c r="N6" s="163" t="s">
        <v>396</v>
      </c>
    </row>
    <row r="7" spans="1:14" ht="18" customHeight="1" thickBot="1" x14ac:dyDescent="0.35">
      <c r="B7" s="187" t="s">
        <v>390</v>
      </c>
      <c r="C7" s="278">
        <v>64</v>
      </c>
      <c r="D7" s="155">
        <v>780</v>
      </c>
      <c r="E7" s="155">
        <v>88</v>
      </c>
      <c r="F7" s="177">
        <v>6</v>
      </c>
      <c r="G7" s="156"/>
      <c r="H7" s="10"/>
      <c r="I7" s="11"/>
      <c r="J7" s="10"/>
      <c r="L7" s="164" t="s">
        <v>393</v>
      </c>
      <c r="M7" s="165">
        <v>88</v>
      </c>
      <c r="N7" s="166" t="s">
        <v>397</v>
      </c>
    </row>
    <row r="8" spans="1:14" ht="19.5" customHeight="1" thickBot="1" x14ac:dyDescent="0.35">
      <c r="B8" s="187" t="s">
        <v>197</v>
      </c>
      <c r="C8" s="279"/>
      <c r="D8" s="83">
        <v>115</v>
      </c>
      <c r="E8" s="83">
        <v>65</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c r="H10" s="10"/>
      <c r="I10" s="10"/>
      <c r="J10" s="10"/>
    </row>
    <row r="11" spans="1:14" ht="21.75" customHeight="1" thickBot="1" x14ac:dyDescent="0.35">
      <c r="B11" s="187" t="s">
        <v>8</v>
      </c>
      <c r="C11" s="84">
        <v>7.6</v>
      </c>
      <c r="D11" s="83"/>
      <c r="E11" s="83">
        <v>25.317</v>
      </c>
      <c r="F11" s="177">
        <v>11</v>
      </c>
      <c r="G11" s="11"/>
      <c r="H11" s="10"/>
      <c r="I11" s="11"/>
      <c r="J11" s="10"/>
    </row>
    <row r="12" spans="1:14" ht="20.25" customHeight="1" thickBot="1" x14ac:dyDescent="0.35">
      <c r="B12" s="187" t="s">
        <v>10</v>
      </c>
      <c r="C12" s="85">
        <v>10.199999999999999</v>
      </c>
      <c r="D12" s="83">
        <v>63.103000000000002</v>
      </c>
      <c r="E12" s="83">
        <v>38.447000000000003</v>
      </c>
      <c r="F12" s="177">
        <v>16</v>
      </c>
      <c r="G12" s="10"/>
      <c r="H12" s="10"/>
      <c r="I12" s="10"/>
      <c r="J12" s="10"/>
    </row>
    <row r="13" spans="1:14" ht="20.25" customHeight="1" thickBot="1" x14ac:dyDescent="0.35">
      <c r="B13" s="188" t="s">
        <v>63</v>
      </c>
      <c r="C13" s="276">
        <v>18</v>
      </c>
      <c r="D13" s="94">
        <v>202.23599999999999</v>
      </c>
      <c r="E13" s="94">
        <v>19.675999999999998</v>
      </c>
      <c r="F13" s="94">
        <v>4.8600000000000003</v>
      </c>
      <c r="G13" s="11"/>
      <c r="H13" s="11"/>
      <c r="I13" s="11"/>
      <c r="J13" s="11"/>
    </row>
    <row r="14" spans="1:14" ht="18" customHeight="1" thickBot="1" x14ac:dyDescent="0.35">
      <c r="B14" s="187" t="s">
        <v>12</v>
      </c>
      <c r="C14" s="277"/>
      <c r="D14" s="94">
        <v>118.149</v>
      </c>
      <c r="E14" s="94">
        <v>74.754000000000005</v>
      </c>
      <c r="F14" s="178">
        <v>18.46</v>
      </c>
      <c r="G14" s="10"/>
      <c r="H14" s="10"/>
      <c r="I14" s="10"/>
      <c r="J14" s="10"/>
    </row>
    <row r="15" spans="1:14" ht="19.5" thickBot="1" x14ac:dyDescent="0.35">
      <c r="B15" s="187" t="s">
        <v>13</v>
      </c>
      <c r="C15" s="84">
        <v>40</v>
      </c>
      <c r="D15" s="84">
        <v>130.18</v>
      </c>
      <c r="E15" s="84">
        <v>105.18</v>
      </c>
      <c r="F15" s="179">
        <v>8.7669999999999995</v>
      </c>
      <c r="G15" s="11"/>
      <c r="H15" s="10"/>
      <c r="I15" s="11"/>
      <c r="J15" s="10"/>
      <c r="M15">
        <f>2.5*84</f>
        <v>210</v>
      </c>
    </row>
    <row r="16" spans="1:14" ht="18.75" customHeight="1" thickBot="1" x14ac:dyDescent="0.35">
      <c r="B16" s="187" t="s">
        <v>15</v>
      </c>
      <c r="C16" s="82">
        <v>7</v>
      </c>
      <c r="D16" s="83">
        <v>197</v>
      </c>
      <c r="E16" s="83">
        <v>137</v>
      </c>
      <c r="F16" s="177">
        <v>29</v>
      </c>
      <c r="G16" s="10"/>
      <c r="H16" s="10"/>
      <c r="I16" s="10"/>
      <c r="J16" s="10"/>
    </row>
    <row r="17" spans="2:10" ht="18.75" customHeight="1" thickBot="1" x14ac:dyDescent="0.35">
      <c r="B17" s="189" t="s">
        <v>16</v>
      </c>
      <c r="C17" s="83">
        <v>6</v>
      </c>
      <c r="D17" s="83">
        <v>73.5</v>
      </c>
      <c r="E17" s="83">
        <v>71.5</v>
      </c>
      <c r="F17" s="177">
        <v>35</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G16" sqref="G16"/>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43309</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1375</v>
      </c>
      <c r="E5" s="82">
        <v>125</v>
      </c>
      <c r="F5" s="175">
        <v>7</v>
      </c>
      <c r="G5" s="10"/>
      <c r="H5" s="10"/>
      <c r="I5" s="10"/>
      <c r="J5" s="10"/>
      <c r="L5" s="159" t="s">
        <v>391</v>
      </c>
      <c r="M5" s="160">
        <v>167.5</v>
      </c>
      <c r="N5" s="161" t="s">
        <v>395</v>
      </c>
    </row>
    <row r="6" spans="1:14" ht="19.5" customHeight="1" thickBot="1" x14ac:dyDescent="0.35">
      <c r="B6" s="187" t="s">
        <v>388</v>
      </c>
      <c r="C6" s="177">
        <v>80</v>
      </c>
      <c r="D6" s="148">
        <v>275</v>
      </c>
      <c r="E6" s="148">
        <v>150</v>
      </c>
      <c r="F6" s="176">
        <v>7.2</v>
      </c>
      <c r="G6" s="10"/>
      <c r="H6" s="10"/>
      <c r="I6" s="10"/>
      <c r="J6" s="10"/>
      <c r="L6" s="162" t="s">
        <v>392</v>
      </c>
      <c r="M6" s="158">
        <v>46.9</v>
      </c>
      <c r="N6" s="163" t="s">
        <v>396</v>
      </c>
    </row>
    <row r="7" spans="1:14" ht="18" customHeight="1" thickBot="1" x14ac:dyDescent="0.35">
      <c r="B7" s="187" t="s">
        <v>390</v>
      </c>
      <c r="C7" s="278">
        <v>64</v>
      </c>
      <c r="D7" s="155"/>
      <c r="E7" s="155">
        <v>31.5</v>
      </c>
      <c r="F7" s="177">
        <v>2</v>
      </c>
      <c r="G7" s="156"/>
      <c r="H7" s="10"/>
      <c r="I7" s="11"/>
      <c r="J7" s="10"/>
      <c r="L7" s="164" t="s">
        <v>393</v>
      </c>
      <c r="M7" s="165">
        <v>88</v>
      </c>
      <c r="N7" s="166" t="s">
        <v>397</v>
      </c>
    </row>
    <row r="8" spans="1:14" ht="19.5" customHeight="1" thickBot="1" x14ac:dyDescent="0.35">
      <c r="B8" s="187" t="s">
        <v>197</v>
      </c>
      <c r="C8" s="279"/>
      <c r="D8" s="83">
        <v>115</v>
      </c>
      <c r="E8" s="83">
        <v>65</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c r="H10" s="10"/>
      <c r="I10" s="10"/>
      <c r="J10" s="10"/>
    </row>
    <row r="11" spans="1:14" ht="21.75" customHeight="1" thickBot="1" x14ac:dyDescent="0.35">
      <c r="B11" s="187" t="s">
        <v>8</v>
      </c>
      <c r="C11" s="84">
        <v>7.6</v>
      </c>
      <c r="D11" s="83"/>
      <c r="E11" s="83"/>
      <c r="F11" s="177"/>
      <c r="G11" s="11"/>
      <c r="H11" s="10"/>
      <c r="I11" s="11"/>
      <c r="J11" s="10"/>
    </row>
    <row r="12" spans="1:14" ht="20.25" customHeight="1" thickBot="1" x14ac:dyDescent="0.35">
      <c r="B12" s="187" t="s">
        <v>10</v>
      </c>
      <c r="C12" s="85">
        <v>10.199999999999999</v>
      </c>
      <c r="D12" s="83">
        <v>63.103000000000002</v>
      </c>
      <c r="E12" s="83">
        <v>38.447000000000003</v>
      </c>
      <c r="F12" s="177">
        <v>16</v>
      </c>
      <c r="G12" s="10"/>
      <c r="H12" s="10"/>
      <c r="I12" s="10"/>
      <c r="J12" s="10"/>
    </row>
    <row r="13" spans="1:14" ht="20.25" customHeight="1" thickBot="1" x14ac:dyDescent="0.35">
      <c r="B13" s="188" t="s">
        <v>63</v>
      </c>
      <c r="C13" s="276">
        <v>18</v>
      </c>
      <c r="D13" s="94">
        <v>190.54400000000001</v>
      </c>
      <c r="E13" s="94">
        <v>7.984</v>
      </c>
      <c r="F13" s="94">
        <v>1.97</v>
      </c>
      <c r="G13" s="11"/>
      <c r="H13" s="11"/>
      <c r="I13" s="11"/>
      <c r="J13" s="11"/>
    </row>
    <row r="14" spans="1:14" ht="18" customHeight="1" thickBot="1" x14ac:dyDescent="0.35">
      <c r="B14" s="187" t="s">
        <v>12</v>
      </c>
      <c r="C14" s="277"/>
      <c r="D14" s="94">
        <v>118.149</v>
      </c>
      <c r="E14" s="94">
        <v>74.754000000000005</v>
      </c>
      <c r="F14" s="178">
        <v>18.46</v>
      </c>
      <c r="G14" s="10"/>
      <c r="H14" s="10"/>
      <c r="I14" s="10"/>
      <c r="J14" s="10"/>
    </row>
    <row r="15" spans="1:14" ht="19.5" thickBot="1" x14ac:dyDescent="0.35">
      <c r="B15" s="187" t="s">
        <v>13</v>
      </c>
      <c r="C15" s="84">
        <v>40</v>
      </c>
      <c r="D15" s="84">
        <v>123.949</v>
      </c>
      <c r="E15" s="84">
        <v>98.948999999999998</v>
      </c>
      <c r="F15" s="179">
        <v>8.27</v>
      </c>
      <c r="G15" s="11"/>
      <c r="H15" s="10"/>
      <c r="I15" s="11"/>
      <c r="J15" s="10"/>
      <c r="M15">
        <f>2.5*84</f>
        <v>210</v>
      </c>
    </row>
    <row r="16" spans="1:14" ht="18.75" customHeight="1" thickBot="1" x14ac:dyDescent="0.35">
      <c r="B16" s="187" t="s">
        <v>15</v>
      </c>
      <c r="C16" s="82">
        <v>7</v>
      </c>
      <c r="D16" s="83">
        <v>341</v>
      </c>
      <c r="E16" s="83">
        <v>281</v>
      </c>
      <c r="F16" s="177">
        <v>59</v>
      </c>
      <c r="G16" s="10"/>
      <c r="H16" s="10"/>
      <c r="I16" s="10"/>
      <c r="J16" s="10"/>
    </row>
    <row r="17" spans="2:10" ht="18.75" customHeight="1" thickBot="1" x14ac:dyDescent="0.35">
      <c r="B17" s="189" t="s">
        <v>16</v>
      </c>
      <c r="C17" s="83">
        <v>6</v>
      </c>
      <c r="D17" s="83"/>
      <c r="E17" s="83"/>
      <c r="F17" s="177"/>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7" sqref="D17"/>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43310</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1352</v>
      </c>
      <c r="E5" s="82">
        <v>102</v>
      </c>
      <c r="F5" s="175">
        <v>5.7</v>
      </c>
      <c r="G5" s="10"/>
      <c r="H5" s="10"/>
      <c r="I5" s="10"/>
      <c r="J5" s="10"/>
      <c r="L5" s="159" t="s">
        <v>391</v>
      </c>
      <c r="M5" s="160">
        <v>167.5</v>
      </c>
      <c r="N5" s="161" t="s">
        <v>395</v>
      </c>
    </row>
    <row r="6" spans="1:14" ht="19.5" customHeight="1" thickBot="1" x14ac:dyDescent="0.35">
      <c r="B6" s="187" t="s">
        <v>388</v>
      </c>
      <c r="C6" s="177">
        <v>80</v>
      </c>
      <c r="D6" s="148">
        <v>275</v>
      </c>
      <c r="E6" s="148">
        <v>150</v>
      </c>
      <c r="F6" s="176">
        <v>7.2</v>
      </c>
      <c r="G6" s="10"/>
      <c r="H6" s="10"/>
      <c r="I6" s="10"/>
      <c r="J6" s="10"/>
      <c r="L6" s="162" t="s">
        <v>392</v>
      </c>
      <c r="M6" s="158">
        <v>46.9</v>
      </c>
      <c r="N6" s="163" t="s">
        <v>396</v>
      </c>
    </row>
    <row r="7" spans="1:14" ht="18" customHeight="1" thickBot="1" x14ac:dyDescent="0.35">
      <c r="B7" s="187" t="s">
        <v>390</v>
      </c>
      <c r="C7" s="278">
        <v>64</v>
      </c>
      <c r="D7" s="155"/>
      <c r="E7" s="155"/>
      <c r="F7" s="177"/>
      <c r="G7" s="156"/>
      <c r="H7" s="10"/>
      <c r="I7" s="11"/>
      <c r="J7" s="10"/>
      <c r="L7" s="164" t="s">
        <v>393</v>
      </c>
      <c r="M7" s="165">
        <v>88</v>
      </c>
      <c r="N7" s="166" t="s">
        <v>397</v>
      </c>
    </row>
    <row r="8" spans="1:14" ht="19.5" customHeight="1" thickBot="1" x14ac:dyDescent="0.35">
      <c r="B8" s="187" t="s">
        <v>197</v>
      </c>
      <c r="C8" s="279"/>
      <c r="D8" s="83">
        <v>115</v>
      </c>
      <c r="E8" s="83">
        <v>65</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c r="H10" s="10"/>
      <c r="I10" s="10"/>
      <c r="J10" s="10"/>
    </row>
    <row r="11" spans="1:14" ht="21.75" customHeight="1" thickBot="1" x14ac:dyDescent="0.35">
      <c r="B11" s="187" t="s">
        <v>8</v>
      </c>
      <c r="C11" s="84">
        <v>7.6</v>
      </c>
      <c r="D11" s="83"/>
      <c r="E11" s="83">
        <v>13.936999999999999</v>
      </c>
      <c r="F11" s="177">
        <v>5</v>
      </c>
      <c r="G11" s="11"/>
      <c r="H11" s="10"/>
      <c r="I11" s="11"/>
      <c r="J11" s="10"/>
    </row>
    <row r="12" spans="1:14" ht="20.25" customHeight="1" thickBot="1" x14ac:dyDescent="0.35">
      <c r="B12" s="187" t="s">
        <v>10</v>
      </c>
      <c r="C12" s="85">
        <v>10.199999999999999</v>
      </c>
      <c r="D12" s="83">
        <v>57.064</v>
      </c>
      <c r="E12" s="83">
        <v>31.408000000000001</v>
      </c>
      <c r="F12" s="177">
        <v>13</v>
      </c>
      <c r="G12" s="10"/>
      <c r="H12" s="10"/>
      <c r="I12" s="10"/>
      <c r="J12" s="10"/>
    </row>
    <row r="13" spans="1:14" ht="20.25" customHeight="1" thickBot="1" x14ac:dyDescent="0.35">
      <c r="B13" s="188" t="s">
        <v>63</v>
      </c>
      <c r="C13" s="276">
        <v>18</v>
      </c>
      <c r="D13" s="94">
        <v>185.38800000000001</v>
      </c>
      <c r="E13" s="94">
        <v>2.2799999999999998</v>
      </c>
      <c r="F13" s="94">
        <v>0.7</v>
      </c>
      <c r="G13" s="11"/>
      <c r="H13" s="11"/>
      <c r="I13" s="11"/>
      <c r="J13" s="11"/>
    </row>
    <row r="14" spans="1:14" ht="18" customHeight="1" thickBot="1" x14ac:dyDescent="0.35">
      <c r="B14" s="187" t="s">
        <v>12</v>
      </c>
      <c r="C14" s="277"/>
      <c r="D14" s="94">
        <v>118.149</v>
      </c>
      <c r="E14" s="94">
        <v>74.754000000000005</v>
      </c>
      <c r="F14" s="178">
        <v>18.46</v>
      </c>
      <c r="G14" s="10"/>
      <c r="H14" s="10"/>
      <c r="I14" s="10"/>
      <c r="J14" s="10"/>
    </row>
    <row r="15" spans="1:14" ht="19.5" thickBot="1" x14ac:dyDescent="0.35">
      <c r="B15" s="187" t="s">
        <v>13</v>
      </c>
      <c r="C15" s="84">
        <v>40</v>
      </c>
      <c r="D15" s="84">
        <v>114.289</v>
      </c>
      <c r="E15" s="84">
        <v>89.888999999999996</v>
      </c>
      <c r="F15" s="179">
        <v>7.5</v>
      </c>
      <c r="G15" s="11"/>
      <c r="H15" s="10"/>
      <c r="I15" s="11"/>
      <c r="J15" s="10"/>
      <c r="M15">
        <f>2.5*84</f>
        <v>210</v>
      </c>
    </row>
    <row r="16" spans="1:14" ht="18.75" customHeight="1" thickBot="1" x14ac:dyDescent="0.35">
      <c r="B16" s="187" t="s">
        <v>15</v>
      </c>
      <c r="C16" s="82">
        <v>7</v>
      </c>
      <c r="D16" s="83"/>
      <c r="E16" s="83"/>
      <c r="F16" s="177"/>
      <c r="G16" s="10"/>
      <c r="H16" s="10"/>
      <c r="I16" s="10"/>
      <c r="J16" s="10"/>
    </row>
    <row r="17" spans="2:10" ht="18.75" customHeight="1" thickBot="1" x14ac:dyDescent="0.35">
      <c r="B17" s="189" t="s">
        <v>16</v>
      </c>
      <c r="C17" s="83">
        <v>6</v>
      </c>
      <c r="D17" s="83"/>
      <c r="E17" s="83"/>
      <c r="F17" s="177"/>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I21"/>
  <sheetViews>
    <sheetView topLeftCell="A7" workbookViewId="0">
      <selection activeCell="E7" sqref="E7:I21"/>
    </sheetView>
  </sheetViews>
  <sheetFormatPr baseColWidth="10" defaultRowHeight="15" x14ac:dyDescent="0.25"/>
  <cols>
    <col min="5" max="5" width="14.7109375" customWidth="1"/>
    <col min="6" max="6" width="15.42578125" customWidth="1"/>
    <col min="7" max="7" width="14.140625" customWidth="1"/>
    <col min="8" max="8" width="14.28515625" customWidth="1"/>
    <col min="9" max="9" width="18.42578125" customWidth="1"/>
  </cols>
  <sheetData>
    <row r="7" spans="5:9" ht="23.25" x14ac:dyDescent="0.35">
      <c r="F7" s="250" t="s">
        <v>93</v>
      </c>
      <c r="G7" s="250"/>
      <c r="H7" s="250"/>
    </row>
    <row r="8" spans="5:9" x14ac:dyDescent="0.25">
      <c r="E8" s="15"/>
      <c r="F8" s="15"/>
      <c r="G8" s="15"/>
      <c r="H8" s="15"/>
      <c r="I8" s="15"/>
    </row>
    <row r="9" spans="5:9" ht="23.25" x14ac:dyDescent="0.35">
      <c r="F9" s="253" t="s">
        <v>61</v>
      </c>
      <c r="G9" s="253"/>
      <c r="H9" s="253"/>
    </row>
    <row r="10" spans="5:9" ht="15.75" thickBot="1" x14ac:dyDescent="0.3"/>
    <row r="11" spans="5:9" ht="70.5" customHeight="1" thickBot="1" x14ac:dyDescent="0.3">
      <c r="E11" s="16" t="s">
        <v>0</v>
      </c>
      <c r="F11" s="2" t="s">
        <v>1</v>
      </c>
      <c r="G11" s="2" t="s">
        <v>66</v>
      </c>
      <c r="H11" s="2" t="s">
        <v>64</v>
      </c>
      <c r="I11" s="2" t="s">
        <v>65</v>
      </c>
    </row>
    <row r="12" spans="5:9" ht="26.25" customHeight="1" thickTop="1" thickBot="1" x14ac:dyDescent="0.3">
      <c r="E12" s="3" t="s">
        <v>5</v>
      </c>
      <c r="F12" s="10">
        <v>80</v>
      </c>
      <c r="G12" s="10"/>
      <c r="H12" s="10">
        <v>650</v>
      </c>
      <c r="I12" s="10">
        <v>36</v>
      </c>
    </row>
    <row r="13" spans="5:9" ht="19.5" thickBot="1" x14ac:dyDescent="0.3">
      <c r="E13" s="4" t="s">
        <v>6</v>
      </c>
      <c r="F13" s="11">
        <v>64</v>
      </c>
      <c r="G13" s="11">
        <v>960.67</v>
      </c>
      <c r="H13" s="17">
        <v>260.67</v>
      </c>
      <c r="I13" s="11">
        <v>15</v>
      </c>
    </row>
    <row r="14" spans="5:9" ht="22.5" customHeight="1" thickBot="1" x14ac:dyDescent="0.3">
      <c r="E14" s="3" t="s">
        <v>7</v>
      </c>
      <c r="F14" s="10">
        <v>12</v>
      </c>
      <c r="G14" s="10">
        <v>310.64999999999998</v>
      </c>
      <c r="H14" s="10">
        <v>120.65</v>
      </c>
      <c r="I14" s="10">
        <v>40</v>
      </c>
    </row>
    <row r="15" spans="5:9" ht="24" customHeight="1" thickBot="1" x14ac:dyDescent="0.3">
      <c r="E15" s="4" t="s">
        <v>8</v>
      </c>
      <c r="F15" s="11">
        <v>6.2</v>
      </c>
      <c r="G15" s="11">
        <v>173</v>
      </c>
      <c r="H15" s="13">
        <v>153</v>
      </c>
      <c r="I15" s="11">
        <v>104</v>
      </c>
    </row>
    <row r="16" spans="5:9" ht="25.5" customHeight="1" thickBot="1" x14ac:dyDescent="0.3">
      <c r="E16" s="3" t="s">
        <v>10</v>
      </c>
      <c r="F16" s="10">
        <v>7.6</v>
      </c>
      <c r="G16" s="10">
        <v>172.62</v>
      </c>
      <c r="H16" s="10">
        <v>156.26</v>
      </c>
      <c r="I16" s="10">
        <v>86.81</v>
      </c>
    </row>
    <row r="17" spans="5:9" ht="24.75" customHeight="1" thickBot="1" x14ac:dyDescent="0.3">
      <c r="E17" s="4" t="s">
        <v>63</v>
      </c>
      <c r="F17" s="257">
        <v>6</v>
      </c>
      <c r="G17" s="11">
        <v>261.10000000000002</v>
      </c>
      <c r="H17" s="11">
        <v>64.61</v>
      </c>
      <c r="I17" s="11">
        <v>45.82</v>
      </c>
    </row>
    <row r="18" spans="5:9" ht="24" customHeight="1" thickBot="1" x14ac:dyDescent="0.3">
      <c r="E18" s="3" t="s">
        <v>12</v>
      </c>
      <c r="F18" s="258"/>
      <c r="G18" s="10">
        <v>119.7</v>
      </c>
      <c r="H18" s="10">
        <v>79.7</v>
      </c>
      <c r="I18" s="10">
        <v>56.53</v>
      </c>
    </row>
    <row r="19" spans="5:9" ht="19.5" thickBot="1" x14ac:dyDescent="0.3">
      <c r="E19" s="4" t="s">
        <v>13</v>
      </c>
      <c r="F19" s="11">
        <v>40</v>
      </c>
      <c r="G19" s="11">
        <v>235.28</v>
      </c>
      <c r="H19" s="11">
        <v>160.28</v>
      </c>
      <c r="I19" s="11">
        <v>13.35</v>
      </c>
    </row>
    <row r="20" spans="5:9" ht="23.25" customHeight="1" thickBot="1" x14ac:dyDescent="0.3">
      <c r="E20" s="3" t="s">
        <v>15</v>
      </c>
      <c r="F20" s="10">
        <v>17</v>
      </c>
      <c r="G20" s="10">
        <v>410</v>
      </c>
      <c r="H20" s="10">
        <v>330</v>
      </c>
      <c r="I20" s="10">
        <v>70</v>
      </c>
    </row>
    <row r="21" spans="5:9" ht="21" customHeight="1" thickBot="1" x14ac:dyDescent="0.3">
      <c r="E21" s="4" t="s">
        <v>16</v>
      </c>
      <c r="F21" s="11">
        <v>3</v>
      </c>
      <c r="G21" s="11"/>
      <c r="H21" s="11">
        <v>70.819999999999993</v>
      </c>
      <c r="I21" s="11">
        <v>68</v>
      </c>
    </row>
  </sheetData>
  <mergeCells count="3">
    <mergeCell ref="F7:H7"/>
    <mergeCell ref="F9:H9"/>
    <mergeCell ref="F17:F18"/>
  </mergeCells>
  <pageMargins left="0.7" right="0.7" top="0.75" bottom="0.75" header="0.3" footer="0.3"/>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5" sqref="F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43311</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1352</v>
      </c>
      <c r="E5" s="82">
        <v>100</v>
      </c>
      <c r="F5" s="175">
        <v>7.3</v>
      </c>
      <c r="G5" s="10"/>
      <c r="H5" s="10"/>
      <c r="I5" s="10"/>
      <c r="J5" s="10"/>
      <c r="L5" s="159" t="s">
        <v>391</v>
      </c>
      <c r="M5" s="160">
        <v>167.5</v>
      </c>
      <c r="N5" s="161" t="s">
        <v>395</v>
      </c>
    </row>
    <row r="6" spans="1:14" ht="19.5" customHeight="1" thickBot="1" x14ac:dyDescent="0.35">
      <c r="B6" s="187" t="s">
        <v>388</v>
      </c>
      <c r="C6" s="177">
        <v>80</v>
      </c>
      <c r="D6" s="148">
        <v>275</v>
      </c>
      <c r="E6" s="148">
        <v>150</v>
      </c>
      <c r="F6" s="176">
        <v>7.2</v>
      </c>
      <c r="G6" s="10"/>
      <c r="H6" s="10"/>
      <c r="I6" s="10"/>
      <c r="J6" s="10"/>
      <c r="L6" s="162" t="s">
        <v>392</v>
      </c>
      <c r="M6" s="158">
        <v>46.9</v>
      </c>
      <c r="N6" s="163" t="s">
        <v>396</v>
      </c>
    </row>
    <row r="7" spans="1:14" ht="18" customHeight="1" thickBot="1" x14ac:dyDescent="0.35">
      <c r="B7" s="187" t="s">
        <v>390</v>
      </c>
      <c r="C7" s="278">
        <v>64</v>
      </c>
      <c r="D7" s="155"/>
      <c r="E7" s="155">
        <v>773.75900000000001</v>
      </c>
      <c r="F7" s="177">
        <v>55</v>
      </c>
      <c r="G7" s="156"/>
      <c r="H7" s="10"/>
      <c r="I7" s="11"/>
      <c r="J7" s="10"/>
      <c r="L7" s="164" t="s">
        <v>393</v>
      </c>
      <c r="M7" s="165">
        <v>88</v>
      </c>
      <c r="N7" s="166" t="s">
        <v>397</v>
      </c>
    </row>
    <row r="8" spans="1:14" ht="19.5" customHeight="1" thickBot="1" x14ac:dyDescent="0.35">
      <c r="B8" s="187" t="s">
        <v>197</v>
      </c>
      <c r="C8" s="279"/>
      <c r="D8" s="83">
        <v>115</v>
      </c>
      <c r="E8" s="83">
        <v>65</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c r="H10" s="10"/>
      <c r="I10" s="10"/>
      <c r="J10" s="10"/>
    </row>
    <row r="11" spans="1:14" ht="21.75" customHeight="1" thickBot="1" x14ac:dyDescent="0.35">
      <c r="B11" s="187" t="s">
        <v>8</v>
      </c>
      <c r="C11" s="84">
        <v>7.6</v>
      </c>
      <c r="D11" s="83"/>
      <c r="E11" s="83">
        <v>10</v>
      </c>
      <c r="F11" s="177">
        <v>2</v>
      </c>
      <c r="G11" s="11"/>
      <c r="H11" s="10"/>
      <c r="I11" s="11"/>
      <c r="J11" s="10"/>
    </row>
    <row r="12" spans="1:14" ht="20.25" customHeight="1" thickBot="1" x14ac:dyDescent="0.35">
      <c r="B12" s="187" t="s">
        <v>10</v>
      </c>
      <c r="C12" s="85">
        <v>10.199999999999999</v>
      </c>
      <c r="D12" s="83">
        <v>49.27</v>
      </c>
      <c r="E12" s="83">
        <v>24614</v>
      </c>
      <c r="F12" s="177">
        <v>10</v>
      </c>
      <c r="G12" s="10"/>
      <c r="H12" s="10"/>
      <c r="I12" s="10"/>
      <c r="J12" s="10"/>
    </row>
    <row r="13" spans="1:14" ht="20.25" customHeight="1" thickBot="1" x14ac:dyDescent="0.35">
      <c r="B13" s="188" t="s">
        <v>63</v>
      </c>
      <c r="C13" s="276">
        <v>18</v>
      </c>
      <c r="D13" s="94">
        <v>185.38800000000001</v>
      </c>
      <c r="E13" s="94">
        <v>2.2799999999999998</v>
      </c>
      <c r="F13" s="94">
        <v>0.7</v>
      </c>
      <c r="G13" s="11"/>
      <c r="H13" s="11"/>
      <c r="I13" s="11"/>
      <c r="J13" s="11"/>
    </row>
    <row r="14" spans="1:14" ht="18" customHeight="1" thickBot="1" x14ac:dyDescent="0.35">
      <c r="B14" s="187" t="s">
        <v>12</v>
      </c>
      <c r="C14" s="277"/>
      <c r="D14" s="94">
        <v>118.149</v>
      </c>
      <c r="E14" s="94">
        <v>74.754000000000005</v>
      </c>
      <c r="F14" s="178">
        <v>18.46</v>
      </c>
      <c r="G14" s="10"/>
      <c r="H14" s="10"/>
      <c r="I14" s="10"/>
      <c r="J14" s="10"/>
    </row>
    <row r="15" spans="1:14" ht="19.5" thickBot="1" x14ac:dyDescent="0.35">
      <c r="B15" s="187" t="s">
        <v>13</v>
      </c>
      <c r="C15" s="84">
        <v>40</v>
      </c>
      <c r="D15" s="84">
        <v>108.61</v>
      </c>
      <c r="E15" s="84">
        <v>83.61</v>
      </c>
      <c r="F15" s="179">
        <v>7</v>
      </c>
      <c r="G15" s="11"/>
      <c r="H15" s="10"/>
      <c r="I15" s="11"/>
      <c r="J15" s="10"/>
      <c r="M15">
        <f>2.5*84</f>
        <v>210</v>
      </c>
    </row>
    <row r="16" spans="1:14" ht="18.75" customHeight="1" thickBot="1" x14ac:dyDescent="0.35">
      <c r="B16" s="187" t="s">
        <v>15</v>
      </c>
      <c r="C16" s="82">
        <v>13</v>
      </c>
      <c r="D16" s="83">
        <v>341</v>
      </c>
      <c r="E16" s="83">
        <v>281</v>
      </c>
      <c r="F16" s="177">
        <v>59</v>
      </c>
      <c r="G16" s="10"/>
      <c r="H16" s="10"/>
      <c r="I16" s="10"/>
      <c r="J16" s="10"/>
    </row>
    <row r="17" spans="2:10" ht="18.75" customHeight="1" thickBot="1" x14ac:dyDescent="0.35">
      <c r="B17" s="189" t="s">
        <v>16</v>
      </c>
      <c r="C17" s="83">
        <v>6</v>
      </c>
      <c r="D17" s="83"/>
      <c r="E17" s="83">
        <v>101.2</v>
      </c>
      <c r="F17" s="177">
        <v>50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2" sqref="F12"/>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43312</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1352</v>
      </c>
      <c r="E5" s="82">
        <v>75</v>
      </c>
      <c r="F5" s="175">
        <v>4</v>
      </c>
      <c r="G5" s="10"/>
      <c r="H5" s="10"/>
      <c r="I5" s="10"/>
      <c r="J5" s="10"/>
      <c r="L5" s="159" t="s">
        <v>391</v>
      </c>
      <c r="M5" s="160">
        <v>167.5</v>
      </c>
      <c r="N5" s="161" t="s">
        <v>395</v>
      </c>
    </row>
    <row r="6" spans="1:14" ht="19.5" customHeight="1" thickBot="1" x14ac:dyDescent="0.35">
      <c r="B6" s="187" t="s">
        <v>388</v>
      </c>
      <c r="C6" s="177">
        <v>80</v>
      </c>
      <c r="D6" s="148">
        <v>275</v>
      </c>
      <c r="E6" s="148">
        <v>150</v>
      </c>
      <c r="F6" s="176">
        <v>7.2</v>
      </c>
      <c r="G6" s="10"/>
      <c r="H6" s="10"/>
      <c r="I6" s="10"/>
      <c r="J6" s="10"/>
      <c r="L6" s="162" t="s">
        <v>392</v>
      </c>
      <c r="M6" s="158">
        <v>46.9</v>
      </c>
      <c r="N6" s="163" t="s">
        <v>396</v>
      </c>
    </row>
    <row r="7" spans="1:14" ht="18" customHeight="1" thickBot="1" x14ac:dyDescent="0.35">
      <c r="B7" s="187" t="s">
        <v>390</v>
      </c>
      <c r="C7" s="278">
        <v>64</v>
      </c>
      <c r="D7" s="155"/>
      <c r="E7" s="155">
        <v>773.75900000000001</v>
      </c>
      <c r="F7" s="177">
        <v>55</v>
      </c>
      <c r="G7" s="156"/>
      <c r="H7" s="10"/>
      <c r="I7" s="11"/>
      <c r="J7" s="10"/>
      <c r="L7" s="164" t="s">
        <v>393</v>
      </c>
      <c r="M7" s="165">
        <v>88</v>
      </c>
      <c r="N7" s="166" t="s">
        <v>397</v>
      </c>
    </row>
    <row r="8" spans="1:14" ht="19.5" customHeight="1" thickBot="1" x14ac:dyDescent="0.35">
      <c r="B8" s="187" t="s">
        <v>197</v>
      </c>
      <c r="C8" s="279"/>
      <c r="D8" s="83">
        <v>115</v>
      </c>
      <c r="E8" s="83">
        <v>65</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c r="H10" s="10"/>
      <c r="I10" s="10"/>
      <c r="J10" s="10"/>
    </row>
    <row r="11" spans="1:14" ht="21.75" customHeight="1" thickBot="1" x14ac:dyDescent="0.35">
      <c r="B11" s="187" t="s">
        <v>8</v>
      </c>
      <c r="C11" s="84">
        <v>7.6</v>
      </c>
      <c r="D11" s="83"/>
      <c r="E11" s="83">
        <v>5</v>
      </c>
      <c r="F11" s="177">
        <v>1</v>
      </c>
      <c r="G11" s="11"/>
      <c r="H11" s="10"/>
      <c r="I11" s="11"/>
      <c r="J11" s="10"/>
    </row>
    <row r="12" spans="1:14" ht="20.25" customHeight="1" thickBot="1" x14ac:dyDescent="0.35">
      <c r="B12" s="187" t="s">
        <v>10</v>
      </c>
      <c r="C12" s="85">
        <v>10.199999999999999</v>
      </c>
      <c r="D12" s="83">
        <v>48.88</v>
      </c>
      <c r="E12" s="83">
        <v>18.187999999999999</v>
      </c>
      <c r="F12" s="177">
        <v>7</v>
      </c>
      <c r="G12" s="10"/>
      <c r="H12" s="10"/>
      <c r="I12" s="10"/>
      <c r="J12" s="10"/>
    </row>
    <row r="13" spans="1:14" ht="20.25" customHeight="1" thickBot="1" x14ac:dyDescent="0.35">
      <c r="B13" s="188" t="s">
        <v>63</v>
      </c>
      <c r="C13" s="276">
        <v>18</v>
      </c>
      <c r="D13" s="94">
        <v>185.38800000000001</v>
      </c>
      <c r="E13" s="94">
        <v>2.2799999999999998</v>
      </c>
      <c r="F13" s="94">
        <v>0.7</v>
      </c>
      <c r="G13" s="11"/>
      <c r="H13" s="11"/>
      <c r="I13" s="11"/>
      <c r="J13" s="11"/>
    </row>
    <row r="14" spans="1:14" ht="18" customHeight="1" thickBot="1" x14ac:dyDescent="0.35">
      <c r="B14" s="187" t="s">
        <v>12</v>
      </c>
      <c r="C14" s="277"/>
      <c r="D14" s="94">
        <v>118.149</v>
      </c>
      <c r="E14" s="94">
        <v>74.754000000000005</v>
      </c>
      <c r="F14" s="178">
        <v>18.46</v>
      </c>
      <c r="G14" s="10"/>
      <c r="H14" s="10"/>
      <c r="I14" s="10"/>
      <c r="J14" s="10"/>
    </row>
    <row r="15" spans="1:14" ht="19.5" thickBot="1" x14ac:dyDescent="0.35">
      <c r="B15" s="187" t="s">
        <v>13</v>
      </c>
      <c r="C15" s="84">
        <v>40</v>
      </c>
      <c r="D15" s="84">
        <v>104.32899999999999</v>
      </c>
      <c r="E15" s="84">
        <v>79.328999999999994</v>
      </c>
      <c r="F15" s="179" t="s">
        <v>454</v>
      </c>
      <c r="G15" s="11"/>
      <c r="H15" s="10"/>
      <c r="I15" s="11"/>
      <c r="J15" s="10"/>
      <c r="M15">
        <f>2.5*84</f>
        <v>210</v>
      </c>
    </row>
    <row r="16" spans="1:14" ht="18.75" customHeight="1" thickBot="1" x14ac:dyDescent="0.35">
      <c r="B16" s="187" t="s">
        <v>15</v>
      </c>
      <c r="C16" s="82">
        <v>13</v>
      </c>
      <c r="D16" s="83">
        <v>369</v>
      </c>
      <c r="E16" s="83">
        <v>309</v>
      </c>
      <c r="F16" s="177">
        <v>65</v>
      </c>
      <c r="G16" s="10"/>
      <c r="H16" s="10"/>
      <c r="I16" s="10"/>
      <c r="J16" s="10"/>
    </row>
    <row r="17" spans="2:10" ht="18.75" customHeight="1" thickBot="1" x14ac:dyDescent="0.35">
      <c r="B17" s="189" t="s">
        <v>16</v>
      </c>
      <c r="C17" s="83">
        <v>6</v>
      </c>
      <c r="D17" s="83"/>
      <c r="E17" s="83">
        <v>101.2</v>
      </c>
      <c r="F17" s="177">
        <v>50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9" sqref="D9:F10"/>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43313</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1352</v>
      </c>
      <c r="E5" s="82">
        <v>2</v>
      </c>
      <c r="F5" s="175">
        <v>0</v>
      </c>
      <c r="G5" s="10"/>
      <c r="H5" s="10"/>
      <c r="I5" s="10"/>
      <c r="J5" s="10"/>
      <c r="L5" s="159" t="s">
        <v>391</v>
      </c>
      <c r="M5" s="160">
        <v>167.5</v>
      </c>
      <c r="N5" s="161" t="s">
        <v>395</v>
      </c>
    </row>
    <row r="6" spans="1:14" ht="19.5" customHeight="1" thickBot="1" x14ac:dyDescent="0.35">
      <c r="B6" s="187" t="s">
        <v>388</v>
      </c>
      <c r="C6" s="177">
        <v>80</v>
      </c>
      <c r="D6" s="148">
        <v>275</v>
      </c>
      <c r="E6" s="148">
        <v>150</v>
      </c>
      <c r="F6" s="176">
        <v>7.2</v>
      </c>
      <c r="G6" s="10"/>
      <c r="H6" s="10"/>
      <c r="I6" s="10"/>
      <c r="J6" s="10"/>
      <c r="L6" s="162" t="s">
        <v>392</v>
      </c>
      <c r="M6" s="158">
        <v>46.9</v>
      </c>
      <c r="N6" s="163" t="s">
        <v>396</v>
      </c>
    </row>
    <row r="7" spans="1:14" ht="18" customHeight="1" thickBot="1" x14ac:dyDescent="0.35">
      <c r="B7" s="187" t="s">
        <v>390</v>
      </c>
      <c r="C7" s="278">
        <v>64</v>
      </c>
      <c r="D7" s="155"/>
      <c r="E7" s="155">
        <v>378</v>
      </c>
      <c r="F7" s="177">
        <v>27</v>
      </c>
      <c r="G7" s="156"/>
      <c r="H7" s="10"/>
      <c r="I7" s="11"/>
      <c r="J7" s="10"/>
      <c r="L7" s="164" t="s">
        <v>393</v>
      </c>
      <c r="M7" s="165">
        <v>88</v>
      </c>
      <c r="N7" s="166" t="s">
        <v>397</v>
      </c>
    </row>
    <row r="8" spans="1:14" ht="19.5" customHeight="1" thickBot="1" x14ac:dyDescent="0.35">
      <c r="B8" s="187" t="s">
        <v>197</v>
      </c>
      <c r="C8" s="279"/>
      <c r="D8" s="83">
        <v>115</v>
      </c>
      <c r="E8" s="83">
        <v>65</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c r="H10" s="10"/>
      <c r="I10" s="10"/>
      <c r="J10" s="10"/>
    </row>
    <row r="11" spans="1:14" ht="21.75" customHeight="1" thickBot="1" x14ac:dyDescent="0.35">
      <c r="B11" s="187" t="s">
        <v>8</v>
      </c>
      <c r="C11" s="84">
        <v>7.6</v>
      </c>
      <c r="D11" s="83"/>
      <c r="E11" s="83">
        <v>3.8</v>
      </c>
      <c r="F11" s="177">
        <v>1</v>
      </c>
      <c r="G11" s="11"/>
      <c r="H11" s="10"/>
      <c r="I11" s="11"/>
      <c r="J11" s="10"/>
    </row>
    <row r="12" spans="1:14" ht="20.25" customHeight="1" thickBot="1" x14ac:dyDescent="0.35">
      <c r="B12" s="187" t="s">
        <v>10</v>
      </c>
      <c r="C12" s="85">
        <v>10.199999999999999</v>
      </c>
      <c r="D12" s="83">
        <v>35.682000000000002</v>
      </c>
      <c r="E12" s="83">
        <v>11.26</v>
      </c>
      <c r="F12" s="177">
        <v>4</v>
      </c>
      <c r="G12" s="10"/>
      <c r="H12" s="10"/>
      <c r="I12" s="10"/>
      <c r="J12" s="10"/>
    </row>
    <row r="13" spans="1:14" ht="20.25" customHeight="1" thickBot="1" x14ac:dyDescent="0.35">
      <c r="B13" s="188" t="s">
        <v>63</v>
      </c>
      <c r="C13" s="276">
        <v>18</v>
      </c>
      <c r="D13" s="94">
        <v>185.38800000000001</v>
      </c>
      <c r="E13" s="94">
        <v>2.2799999999999998</v>
      </c>
      <c r="F13" s="94">
        <v>0.7</v>
      </c>
      <c r="G13" s="11"/>
      <c r="H13" s="11"/>
      <c r="I13" s="11"/>
      <c r="J13" s="11"/>
    </row>
    <row r="14" spans="1:14" ht="18" customHeight="1" thickBot="1" x14ac:dyDescent="0.35">
      <c r="B14" s="187" t="s">
        <v>12</v>
      </c>
      <c r="C14" s="277"/>
      <c r="D14" s="94">
        <v>118.149</v>
      </c>
      <c r="E14" s="94">
        <v>74.754000000000005</v>
      </c>
      <c r="F14" s="178">
        <v>18.46</v>
      </c>
      <c r="G14" s="10"/>
      <c r="H14" s="10"/>
      <c r="I14" s="10"/>
      <c r="J14" s="10"/>
    </row>
    <row r="15" spans="1:14" ht="19.5" thickBot="1" x14ac:dyDescent="0.35">
      <c r="B15" s="187" t="s">
        <v>13</v>
      </c>
      <c r="C15" s="84">
        <v>40</v>
      </c>
      <c r="D15" s="84">
        <v>96.879000000000005</v>
      </c>
      <c r="E15" s="84">
        <v>71.879000000000005</v>
      </c>
      <c r="F15" s="179">
        <v>6</v>
      </c>
      <c r="G15" s="11"/>
      <c r="H15" s="10"/>
      <c r="I15" s="11"/>
      <c r="J15" s="10"/>
      <c r="M15">
        <f>2.5*84</f>
        <v>210</v>
      </c>
    </row>
    <row r="16" spans="1:14" ht="18.75" customHeight="1" thickBot="1" x14ac:dyDescent="0.35">
      <c r="B16" s="187" t="s">
        <v>15</v>
      </c>
      <c r="C16" s="82">
        <v>13</v>
      </c>
      <c r="D16" s="83">
        <v>398</v>
      </c>
      <c r="E16" s="83">
        <v>338</v>
      </c>
      <c r="F16" s="177">
        <v>70</v>
      </c>
      <c r="G16" s="10"/>
      <c r="H16" s="10"/>
      <c r="I16" s="10"/>
      <c r="J16" s="10"/>
    </row>
    <row r="17" spans="2:10" ht="18.75" customHeight="1" thickBot="1" x14ac:dyDescent="0.35">
      <c r="B17" s="189" t="s">
        <v>16</v>
      </c>
      <c r="C17" s="83">
        <v>6</v>
      </c>
      <c r="D17" s="83"/>
      <c r="E17" s="83">
        <v>101.2</v>
      </c>
      <c r="F17" s="177">
        <v>50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9" sqref="F19"/>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1" t="s">
        <v>175</v>
      </c>
      <c r="J3" s="191" t="s">
        <v>179</v>
      </c>
      <c r="N3" s="144">
        <f>91.2+76.3</f>
        <v>167.5</v>
      </c>
    </row>
    <row r="4" spans="1:14" ht="21.75" customHeight="1" thickTop="1" thickBot="1" x14ac:dyDescent="0.35">
      <c r="B4" s="28"/>
      <c r="C4" s="29"/>
      <c r="D4" s="29"/>
      <c r="E4" s="67"/>
      <c r="F4" s="68"/>
      <c r="G4" s="190" t="s">
        <v>177</v>
      </c>
      <c r="H4" s="190" t="s">
        <v>178</v>
      </c>
      <c r="I4" s="190"/>
      <c r="J4" s="34"/>
    </row>
    <row r="5" spans="1:14" ht="19.5" customHeight="1" thickBot="1" x14ac:dyDescent="0.35">
      <c r="B5" s="186" t="s">
        <v>389</v>
      </c>
      <c r="C5" s="177">
        <v>85</v>
      </c>
      <c r="D5" s="82">
        <v>1352</v>
      </c>
      <c r="E5" s="82">
        <v>2</v>
      </c>
      <c r="F5" s="175">
        <v>0</v>
      </c>
      <c r="G5" s="10"/>
      <c r="H5" s="10"/>
      <c r="I5" s="10"/>
      <c r="J5" s="10"/>
      <c r="L5" s="159" t="s">
        <v>391</v>
      </c>
      <c r="M5" s="160">
        <v>167.5</v>
      </c>
      <c r="N5" s="161" t="s">
        <v>395</v>
      </c>
    </row>
    <row r="6" spans="1:14" ht="19.5" customHeight="1" thickBot="1" x14ac:dyDescent="0.35">
      <c r="B6" s="187" t="s">
        <v>388</v>
      </c>
      <c r="C6" s="177">
        <v>80</v>
      </c>
      <c r="D6" s="148">
        <v>275</v>
      </c>
      <c r="E6" s="148">
        <v>150</v>
      </c>
      <c r="F6" s="176">
        <v>7.2</v>
      </c>
      <c r="G6" s="10"/>
      <c r="H6" s="10"/>
      <c r="I6" s="10"/>
      <c r="J6" s="10"/>
      <c r="L6" s="162" t="s">
        <v>392</v>
      </c>
      <c r="M6" s="158">
        <v>46.9</v>
      </c>
      <c r="N6" s="163" t="s">
        <v>396</v>
      </c>
    </row>
    <row r="7" spans="1:14" ht="18" customHeight="1" thickBot="1" x14ac:dyDescent="0.35">
      <c r="B7" s="187" t="s">
        <v>390</v>
      </c>
      <c r="C7" s="278">
        <v>64</v>
      </c>
      <c r="D7" s="155"/>
      <c r="E7" s="155">
        <v>1053.5</v>
      </c>
      <c r="F7" s="177">
        <v>75.25</v>
      </c>
      <c r="G7" s="156"/>
      <c r="H7" s="10"/>
      <c r="I7" s="11"/>
      <c r="J7" s="10"/>
      <c r="L7" s="164" t="s">
        <v>393</v>
      </c>
      <c r="M7" s="165">
        <v>88</v>
      </c>
      <c r="N7" s="166" t="s">
        <v>397</v>
      </c>
    </row>
    <row r="8" spans="1:14" ht="19.5" customHeight="1" thickBot="1" x14ac:dyDescent="0.35">
      <c r="B8" s="187" t="s">
        <v>197</v>
      </c>
      <c r="C8" s="279"/>
      <c r="D8" s="83">
        <v>115</v>
      </c>
      <c r="E8" s="83">
        <v>65</v>
      </c>
      <c r="F8" s="177">
        <v>3</v>
      </c>
      <c r="G8" s="157"/>
      <c r="H8" s="10"/>
      <c r="I8" s="11"/>
      <c r="J8" s="10"/>
      <c r="L8" s="167" t="s">
        <v>394</v>
      </c>
      <c r="M8" s="168">
        <f>1000*SQRT(SUM(POWER(M5,2),POWER(M6,2)))/(SQRT(3)*M7)</f>
        <v>1141.1991813988234</v>
      </c>
      <c r="N8" s="169" t="s">
        <v>398</v>
      </c>
    </row>
    <row r="9" spans="1:14" ht="21.75" customHeight="1" thickBot="1" x14ac:dyDescent="0.35">
      <c r="B9" s="187" t="s">
        <v>7</v>
      </c>
      <c r="C9" s="280">
        <v>12</v>
      </c>
      <c r="D9" s="155">
        <v>0</v>
      </c>
      <c r="E9" s="155">
        <v>0</v>
      </c>
      <c r="F9" s="177">
        <v>0</v>
      </c>
      <c r="G9" s="11"/>
      <c r="H9" s="11"/>
      <c r="I9" s="11"/>
      <c r="J9" s="10"/>
      <c r="M9" s="170"/>
    </row>
    <row r="10" spans="1:14" ht="21" customHeight="1" thickBot="1" x14ac:dyDescent="0.35">
      <c r="B10" s="187" t="s">
        <v>205</v>
      </c>
      <c r="C10" s="281"/>
      <c r="D10" s="85">
        <v>25770</v>
      </c>
      <c r="E10" s="85">
        <v>694</v>
      </c>
      <c r="F10" s="182" t="s">
        <v>443</v>
      </c>
      <c r="G10" s="10"/>
      <c r="H10" s="10"/>
      <c r="I10" s="10"/>
      <c r="J10" s="10"/>
    </row>
    <row r="11" spans="1:14" ht="21.75" customHeight="1" thickBot="1" x14ac:dyDescent="0.35">
      <c r="B11" s="187" t="s">
        <v>8</v>
      </c>
      <c r="C11" s="84">
        <v>7.6</v>
      </c>
      <c r="D11" s="83">
        <v>19.957000000000001</v>
      </c>
      <c r="E11" s="83">
        <v>0</v>
      </c>
      <c r="F11" s="177">
        <v>0</v>
      </c>
      <c r="G11" s="11"/>
      <c r="H11" s="10"/>
      <c r="I11" s="11"/>
      <c r="J11" s="10"/>
    </row>
    <row r="12" spans="1:14" ht="20.25" customHeight="1" thickBot="1" x14ac:dyDescent="0.35">
      <c r="B12" s="187" t="s">
        <v>10</v>
      </c>
      <c r="C12" s="85">
        <v>10.199999999999999</v>
      </c>
      <c r="D12" s="83">
        <v>27.73</v>
      </c>
      <c r="E12" s="83">
        <v>3.74</v>
      </c>
      <c r="F12" s="177">
        <v>1</v>
      </c>
      <c r="G12" s="10"/>
      <c r="H12" s="10"/>
      <c r="I12" s="10"/>
      <c r="J12" s="10"/>
    </row>
    <row r="13" spans="1:14" ht="20.25" customHeight="1" thickBot="1" x14ac:dyDescent="0.35">
      <c r="B13" s="188" t="s">
        <v>63</v>
      </c>
      <c r="C13" s="276">
        <v>18</v>
      </c>
      <c r="D13" s="94">
        <v>185.38800000000001</v>
      </c>
      <c r="E13" s="94">
        <v>2.2799999999999998</v>
      </c>
      <c r="F13" s="94">
        <v>0.7</v>
      </c>
      <c r="G13" s="11"/>
      <c r="H13" s="11"/>
      <c r="I13" s="11"/>
      <c r="J13" s="11"/>
    </row>
    <row r="14" spans="1:14" ht="18" customHeight="1" thickBot="1" x14ac:dyDescent="0.35">
      <c r="B14" s="187" t="s">
        <v>12</v>
      </c>
      <c r="C14" s="277"/>
      <c r="D14" s="94">
        <v>118.149</v>
      </c>
      <c r="E14" s="94">
        <v>74.754000000000005</v>
      </c>
      <c r="F14" s="178">
        <v>18.46</v>
      </c>
      <c r="G14" s="10"/>
      <c r="H14" s="10"/>
      <c r="I14" s="10"/>
      <c r="J14" s="10"/>
    </row>
    <row r="15" spans="1:14" ht="19.5" thickBot="1" x14ac:dyDescent="0.35">
      <c r="B15" s="187" t="s">
        <v>13</v>
      </c>
      <c r="C15" s="84">
        <v>40</v>
      </c>
      <c r="D15" s="84">
        <v>88.734999999999999</v>
      </c>
      <c r="E15" s="84">
        <v>63.734999999999999</v>
      </c>
      <c r="F15" s="179">
        <v>5.17</v>
      </c>
      <c r="G15" s="11"/>
      <c r="H15" s="10"/>
      <c r="I15" s="11"/>
      <c r="J15" s="10"/>
      <c r="M15">
        <f>2.5*84</f>
        <v>210</v>
      </c>
    </row>
    <row r="16" spans="1:14" ht="18.75" customHeight="1" thickBot="1" x14ac:dyDescent="0.35">
      <c r="B16" s="187" t="s">
        <v>15</v>
      </c>
      <c r="C16" s="82">
        <v>13</v>
      </c>
      <c r="D16" s="83">
        <v>458</v>
      </c>
      <c r="E16" s="83">
        <v>398</v>
      </c>
      <c r="F16" s="177">
        <v>83</v>
      </c>
      <c r="G16" s="10"/>
      <c r="H16" s="10"/>
      <c r="I16" s="10"/>
      <c r="J16" s="10"/>
    </row>
    <row r="17" spans="2:10" ht="18.75" customHeight="1" thickBot="1" x14ac:dyDescent="0.35">
      <c r="B17" s="189" t="s">
        <v>16</v>
      </c>
      <c r="C17" s="83">
        <v>6</v>
      </c>
      <c r="D17" s="83">
        <v>127.3</v>
      </c>
      <c r="E17" s="83">
        <v>125.3</v>
      </c>
      <c r="F17" s="177">
        <v>62</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H18" sqref="H18"/>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43315</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82">
        <v>1352</v>
      </c>
      <c r="E5" s="82">
        <v>100</v>
      </c>
      <c r="F5" s="175">
        <v>5</v>
      </c>
      <c r="G5" s="10"/>
      <c r="H5" s="10"/>
      <c r="I5" s="10"/>
      <c r="J5" s="10"/>
      <c r="L5" s="159" t="s">
        <v>391</v>
      </c>
      <c r="M5" s="160">
        <v>325</v>
      </c>
      <c r="N5" s="161" t="s">
        <v>395</v>
      </c>
    </row>
    <row r="6" spans="1:14" ht="19.5" customHeight="1" thickBot="1" x14ac:dyDescent="0.35">
      <c r="B6" s="197" t="s">
        <v>388</v>
      </c>
      <c r="C6" s="177">
        <v>80</v>
      </c>
      <c r="D6" s="148">
        <v>1350</v>
      </c>
      <c r="E6" s="148">
        <v>120</v>
      </c>
      <c r="F6" s="176">
        <v>6</v>
      </c>
      <c r="G6" s="10"/>
      <c r="H6" s="10"/>
      <c r="I6" s="10"/>
      <c r="J6" s="10"/>
      <c r="L6" s="162" t="s">
        <v>392</v>
      </c>
      <c r="M6" s="158">
        <v>87</v>
      </c>
      <c r="N6" s="163" t="s">
        <v>396</v>
      </c>
    </row>
    <row r="7" spans="1:14" ht="18" customHeight="1" thickBot="1" x14ac:dyDescent="0.35">
      <c r="B7" s="197" t="s">
        <v>390</v>
      </c>
      <c r="C7" s="278">
        <v>64</v>
      </c>
      <c r="D7" s="155"/>
      <c r="E7" s="155">
        <v>935</v>
      </c>
      <c r="F7" s="177">
        <v>66.78</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0</v>
      </c>
      <c r="E9" s="155">
        <v>0</v>
      </c>
      <c r="F9" s="177">
        <v>0</v>
      </c>
      <c r="G9" s="11"/>
      <c r="H9" s="11"/>
      <c r="I9" s="11"/>
      <c r="J9" s="10"/>
      <c r="M9" s="170"/>
    </row>
    <row r="10" spans="1:14" ht="21" customHeight="1" thickBot="1" x14ac:dyDescent="0.35">
      <c r="B10" s="197" t="s">
        <v>205</v>
      </c>
      <c r="C10" s="281"/>
      <c r="D10" s="85">
        <v>25770</v>
      </c>
      <c r="E10" s="85">
        <v>694</v>
      </c>
      <c r="F10" s="182" t="s">
        <v>443</v>
      </c>
      <c r="G10" s="10"/>
      <c r="H10" s="10"/>
      <c r="I10" s="10"/>
      <c r="J10" s="10"/>
    </row>
    <row r="11" spans="1:14" ht="21.75" customHeight="1" thickBot="1" x14ac:dyDescent="0.35">
      <c r="B11" s="197" t="s">
        <v>8</v>
      </c>
      <c r="C11" s="84">
        <v>7.6</v>
      </c>
      <c r="D11" s="83">
        <v>19.957000000000001</v>
      </c>
      <c r="E11" s="83">
        <v>0</v>
      </c>
      <c r="F11" s="177">
        <v>0</v>
      </c>
      <c r="G11" s="11"/>
      <c r="H11" s="10"/>
      <c r="I11" s="11"/>
      <c r="J11" s="10"/>
    </row>
    <row r="12" spans="1:14" ht="20.25" customHeight="1" thickBot="1" x14ac:dyDescent="0.35">
      <c r="B12" s="197" t="s">
        <v>10</v>
      </c>
      <c r="C12" s="85">
        <v>10.199999999999999</v>
      </c>
      <c r="D12" s="83">
        <v>39.493000000000002</v>
      </c>
      <c r="E12" s="83">
        <v>14.837</v>
      </c>
      <c r="F12" s="177">
        <v>6</v>
      </c>
      <c r="G12" s="10"/>
      <c r="H12" s="10"/>
      <c r="I12" s="10"/>
      <c r="J12" s="10"/>
    </row>
    <row r="13" spans="1:14" ht="20.25" customHeight="1" thickBot="1" x14ac:dyDescent="0.35">
      <c r="B13" s="197" t="s">
        <v>63</v>
      </c>
      <c r="C13" s="276">
        <v>18</v>
      </c>
      <c r="D13" s="94">
        <v>185.38800000000001</v>
      </c>
      <c r="E13" s="94">
        <v>2.2799999999999998</v>
      </c>
      <c r="F13" s="94">
        <v>0.7</v>
      </c>
      <c r="G13" s="11"/>
      <c r="H13" s="11"/>
      <c r="I13" s="11"/>
      <c r="J13" s="11"/>
    </row>
    <row r="14" spans="1:14" ht="18" customHeight="1" thickBot="1" x14ac:dyDescent="0.35">
      <c r="B14" s="197" t="s">
        <v>12</v>
      </c>
      <c r="C14" s="277"/>
      <c r="D14" s="94">
        <v>118.149</v>
      </c>
      <c r="E14" s="94">
        <v>74.754000000000005</v>
      </c>
      <c r="F14" s="178">
        <v>18.46</v>
      </c>
      <c r="G14" s="10"/>
      <c r="H14" s="10"/>
      <c r="I14" s="10"/>
      <c r="J14" s="10"/>
    </row>
    <row r="15" spans="1:14" ht="19.5" thickBot="1" x14ac:dyDescent="0.35">
      <c r="B15" s="197" t="s">
        <v>13</v>
      </c>
      <c r="C15" s="84">
        <v>40</v>
      </c>
      <c r="D15" s="84">
        <v>108.512</v>
      </c>
      <c r="E15" s="84">
        <v>83.512</v>
      </c>
      <c r="F15" s="179">
        <v>6.57</v>
      </c>
      <c r="G15" s="11"/>
      <c r="H15" s="10"/>
      <c r="I15" s="11"/>
      <c r="J15" s="10"/>
    </row>
    <row r="16" spans="1:14" ht="18.75" customHeight="1" thickBot="1" x14ac:dyDescent="0.35">
      <c r="B16" s="197" t="s">
        <v>15</v>
      </c>
      <c r="C16" s="82">
        <v>13</v>
      </c>
      <c r="D16" s="83">
        <v>446</v>
      </c>
      <c r="E16" s="83">
        <v>386</v>
      </c>
      <c r="F16" s="177">
        <v>81</v>
      </c>
      <c r="G16" s="10"/>
      <c r="H16" s="10"/>
      <c r="I16" s="10"/>
      <c r="J16" s="10"/>
    </row>
    <row r="17" spans="2:10" ht="18.75" customHeight="1" thickBot="1" x14ac:dyDescent="0.35">
      <c r="B17" s="196" t="s">
        <v>16</v>
      </c>
      <c r="C17" s="83">
        <v>5</v>
      </c>
      <c r="D17" s="83">
        <v>127.3</v>
      </c>
      <c r="E17" s="83">
        <v>125.3</v>
      </c>
      <c r="F17" s="177">
        <v>62</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2" sqref="F12"/>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43316</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82">
        <v>1430</v>
      </c>
      <c r="E5" s="82">
        <v>180</v>
      </c>
      <c r="F5" s="175">
        <v>9</v>
      </c>
      <c r="G5" s="10"/>
      <c r="H5" s="10"/>
      <c r="I5" s="10"/>
      <c r="J5" s="10"/>
      <c r="L5" s="159" t="s">
        <v>391</v>
      </c>
      <c r="M5" s="160">
        <v>325</v>
      </c>
      <c r="N5" s="161" t="s">
        <v>395</v>
      </c>
    </row>
    <row r="6" spans="1:14" ht="19.5" customHeight="1" thickBot="1" x14ac:dyDescent="0.35">
      <c r="B6" s="197" t="s">
        <v>388</v>
      </c>
      <c r="C6" s="177">
        <v>80</v>
      </c>
      <c r="D6" s="148">
        <v>1350</v>
      </c>
      <c r="E6" s="148">
        <v>120</v>
      </c>
      <c r="F6" s="176">
        <v>6</v>
      </c>
      <c r="G6" s="10"/>
      <c r="H6" s="10"/>
      <c r="I6" s="10"/>
      <c r="J6" s="10"/>
      <c r="L6" s="162" t="s">
        <v>392</v>
      </c>
      <c r="M6" s="158">
        <v>87</v>
      </c>
      <c r="N6" s="163" t="s">
        <v>396</v>
      </c>
    </row>
    <row r="7" spans="1:14" ht="18" customHeight="1" thickBot="1" x14ac:dyDescent="0.35">
      <c r="B7" s="197" t="s">
        <v>390</v>
      </c>
      <c r="C7" s="278">
        <v>64</v>
      </c>
      <c r="D7" s="155">
        <v>1511</v>
      </c>
      <c r="E7" s="155">
        <v>811</v>
      </c>
      <c r="F7" s="177">
        <v>58</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0</v>
      </c>
      <c r="E9" s="155">
        <v>0</v>
      </c>
      <c r="F9" s="177">
        <v>0</v>
      </c>
      <c r="G9" s="11"/>
      <c r="H9" s="11"/>
      <c r="I9" s="11"/>
      <c r="J9" s="10"/>
      <c r="M9" s="170"/>
    </row>
    <row r="10" spans="1:14" ht="21" customHeight="1" thickBot="1" x14ac:dyDescent="0.35">
      <c r="B10" s="197" t="s">
        <v>205</v>
      </c>
      <c r="C10" s="281"/>
      <c r="D10" s="85">
        <v>25770</v>
      </c>
      <c r="E10" s="85">
        <v>694</v>
      </c>
      <c r="F10" s="182" t="s">
        <v>443</v>
      </c>
      <c r="G10" s="10"/>
      <c r="H10" s="10"/>
      <c r="I10" s="10"/>
      <c r="J10" s="10"/>
    </row>
    <row r="11" spans="1:14" ht="21.75" customHeight="1" thickBot="1" x14ac:dyDescent="0.35">
      <c r="B11" s="197" t="s">
        <v>8</v>
      </c>
      <c r="C11" s="84">
        <v>7.6</v>
      </c>
      <c r="D11" s="83">
        <v>19.957000000000001</v>
      </c>
      <c r="E11" s="83">
        <v>0</v>
      </c>
      <c r="F11" s="177">
        <v>0</v>
      </c>
      <c r="G11" s="11"/>
      <c r="H11" s="10"/>
      <c r="I11" s="11"/>
      <c r="J11" s="10"/>
    </row>
    <row r="12" spans="1:14" ht="20.25" customHeight="1" thickBot="1" x14ac:dyDescent="0.35">
      <c r="B12" s="197" t="s">
        <v>10</v>
      </c>
      <c r="C12" s="85">
        <v>10.199999999999999</v>
      </c>
      <c r="D12" s="83">
        <v>30.388999999999999</v>
      </c>
      <c r="E12" s="83">
        <v>5.7329999999999997</v>
      </c>
      <c r="F12" s="177">
        <v>2</v>
      </c>
      <c r="G12" s="10"/>
      <c r="H12" s="10"/>
      <c r="I12" s="10"/>
      <c r="J12" s="10"/>
    </row>
    <row r="13" spans="1:14" ht="20.25" customHeight="1" thickBot="1" x14ac:dyDescent="0.35">
      <c r="B13" s="197" t="s">
        <v>63</v>
      </c>
      <c r="C13" s="276">
        <v>18</v>
      </c>
      <c r="D13" s="94">
        <v>236.04900000000001</v>
      </c>
      <c r="E13" s="94">
        <v>53.488999999999997</v>
      </c>
      <c r="F13" s="94">
        <v>13.21</v>
      </c>
      <c r="G13" s="11"/>
      <c r="H13" s="11"/>
      <c r="I13" s="11"/>
      <c r="J13" s="11"/>
    </row>
    <row r="14" spans="1:14" ht="18" customHeight="1" thickBot="1" x14ac:dyDescent="0.35">
      <c r="B14" s="197" t="s">
        <v>12</v>
      </c>
      <c r="C14" s="277"/>
      <c r="D14" s="94">
        <v>118.149</v>
      </c>
      <c r="E14" s="94">
        <v>74.754000000000005</v>
      </c>
      <c r="F14" s="178">
        <v>18.46</v>
      </c>
      <c r="G14" s="10"/>
      <c r="H14" s="10"/>
      <c r="I14" s="10"/>
      <c r="J14" s="10"/>
    </row>
    <row r="15" spans="1:14" ht="19.5" thickBot="1" x14ac:dyDescent="0.35">
      <c r="B15" s="197" t="s">
        <v>13</v>
      </c>
      <c r="C15" s="84">
        <v>40</v>
      </c>
      <c r="D15" s="84">
        <v>80.590999999999994</v>
      </c>
      <c r="E15" s="84">
        <v>55.591000000000001</v>
      </c>
      <c r="F15" s="179">
        <v>4.37</v>
      </c>
      <c r="G15" s="11"/>
      <c r="H15" s="10"/>
      <c r="I15" s="11"/>
      <c r="J15" s="10"/>
    </row>
    <row r="16" spans="1:14" ht="18.75" customHeight="1" thickBot="1" x14ac:dyDescent="0.35">
      <c r="B16" s="197" t="s">
        <v>15</v>
      </c>
      <c r="C16" s="82">
        <v>13</v>
      </c>
      <c r="D16" s="83">
        <v>437</v>
      </c>
      <c r="E16" s="83">
        <v>377</v>
      </c>
      <c r="F16" s="177">
        <v>79</v>
      </c>
      <c r="G16" s="10"/>
      <c r="H16" s="10"/>
      <c r="I16" s="10"/>
      <c r="J16" s="10"/>
    </row>
    <row r="17" spans="2:10" ht="18.75" customHeight="1" thickBot="1" x14ac:dyDescent="0.35">
      <c r="B17" s="196" t="s">
        <v>16</v>
      </c>
      <c r="C17" s="83">
        <v>5</v>
      </c>
      <c r="D17" s="83">
        <v>127.3</v>
      </c>
      <c r="E17" s="83">
        <v>125.3</v>
      </c>
      <c r="F17" s="177">
        <v>62</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7" sqref="D17:F17"/>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43317</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82">
        <v>1430</v>
      </c>
      <c r="E5" s="82">
        <v>180</v>
      </c>
      <c r="F5" s="175">
        <v>9</v>
      </c>
      <c r="G5" s="10"/>
      <c r="H5" s="10"/>
      <c r="I5" s="10"/>
      <c r="J5" s="10"/>
      <c r="L5" s="159" t="s">
        <v>391</v>
      </c>
      <c r="M5" s="160">
        <v>325</v>
      </c>
      <c r="N5" s="161" t="s">
        <v>395</v>
      </c>
    </row>
    <row r="6" spans="1:14" ht="19.5" customHeight="1" thickBot="1" x14ac:dyDescent="0.35">
      <c r="B6" s="197" t="s">
        <v>388</v>
      </c>
      <c r="C6" s="177">
        <v>80</v>
      </c>
      <c r="D6" s="148">
        <v>1350</v>
      </c>
      <c r="E6" s="148">
        <v>120</v>
      </c>
      <c r="F6" s="176">
        <v>6</v>
      </c>
      <c r="G6" s="10"/>
      <c r="H6" s="10"/>
      <c r="I6" s="10"/>
      <c r="J6" s="10"/>
      <c r="L6" s="162" t="s">
        <v>392</v>
      </c>
      <c r="M6" s="158">
        <v>87</v>
      </c>
      <c r="N6" s="163" t="s">
        <v>396</v>
      </c>
    </row>
    <row r="7" spans="1:14" ht="18" customHeight="1" thickBot="1" x14ac:dyDescent="0.35">
      <c r="B7" s="197" t="s">
        <v>390</v>
      </c>
      <c r="C7" s="278">
        <v>64</v>
      </c>
      <c r="D7" s="155">
        <v>1864.5</v>
      </c>
      <c r="E7" s="155">
        <v>1204</v>
      </c>
      <c r="F7" s="177">
        <v>86</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0</v>
      </c>
      <c r="E9" s="155">
        <v>0</v>
      </c>
      <c r="F9" s="177">
        <v>0</v>
      </c>
      <c r="G9" s="11"/>
      <c r="H9" s="11"/>
      <c r="I9" s="11"/>
      <c r="J9" s="10"/>
      <c r="M9" s="170"/>
    </row>
    <row r="10" spans="1:14" ht="21" customHeight="1" thickBot="1" x14ac:dyDescent="0.35">
      <c r="B10" s="197" t="s">
        <v>205</v>
      </c>
      <c r="C10" s="281"/>
      <c r="D10" s="85">
        <v>25770</v>
      </c>
      <c r="E10" s="85">
        <v>694</v>
      </c>
      <c r="F10" s="182" t="s">
        <v>443</v>
      </c>
      <c r="G10" s="10"/>
      <c r="H10" s="10"/>
      <c r="I10" s="10"/>
      <c r="J10" s="10"/>
    </row>
    <row r="11" spans="1:14" ht="21.75" customHeight="1" thickBot="1" x14ac:dyDescent="0.35">
      <c r="B11" s="197" t="s">
        <v>8</v>
      </c>
      <c r="C11" s="84">
        <v>7.6</v>
      </c>
      <c r="D11" s="83">
        <v>19.957000000000001</v>
      </c>
      <c r="E11" s="83">
        <v>0</v>
      </c>
      <c r="F11" s="177">
        <v>0</v>
      </c>
      <c r="G11" s="11"/>
      <c r="H11" s="10"/>
      <c r="I11" s="11"/>
      <c r="J11" s="10"/>
    </row>
    <row r="12" spans="1:14" ht="20.25" customHeight="1" thickBot="1" x14ac:dyDescent="0.35">
      <c r="B12" s="197" t="s">
        <v>10</v>
      </c>
      <c r="C12" s="85">
        <v>10.199999999999999</v>
      </c>
      <c r="D12" s="83">
        <v>25.157</v>
      </c>
      <c r="E12" s="83">
        <v>1.5009999999999999</v>
      </c>
      <c r="F12" s="177">
        <v>0.62</v>
      </c>
      <c r="G12" s="10"/>
      <c r="H12" s="10"/>
      <c r="I12" s="10"/>
      <c r="J12" s="10"/>
    </row>
    <row r="13" spans="1:14" ht="20.25" customHeight="1" thickBot="1" x14ac:dyDescent="0.35">
      <c r="B13" s="197" t="s">
        <v>63</v>
      </c>
      <c r="C13" s="276">
        <v>18</v>
      </c>
      <c r="D13" s="94">
        <v>218.363</v>
      </c>
      <c r="E13" s="94">
        <v>35.802999999999997</v>
      </c>
      <c r="F13" s="94">
        <v>8.84</v>
      </c>
      <c r="G13" s="11"/>
      <c r="H13" s="11"/>
      <c r="I13" s="11"/>
      <c r="J13" s="11"/>
    </row>
    <row r="14" spans="1:14" ht="18" customHeight="1" thickBot="1" x14ac:dyDescent="0.35">
      <c r="B14" s="197" t="s">
        <v>12</v>
      </c>
      <c r="C14" s="277"/>
      <c r="D14" s="94">
        <v>118.149</v>
      </c>
      <c r="E14" s="94">
        <v>74.754000000000005</v>
      </c>
      <c r="F14" s="178">
        <v>18.46</v>
      </c>
      <c r="G14" s="10"/>
      <c r="H14" s="10"/>
      <c r="I14" s="10"/>
      <c r="J14" s="10"/>
    </row>
    <row r="15" spans="1:14" ht="19.5" thickBot="1" x14ac:dyDescent="0.35">
      <c r="B15" s="197" t="s">
        <v>13</v>
      </c>
      <c r="C15" s="84">
        <v>40</v>
      </c>
      <c r="D15" s="84">
        <v>71.703000000000003</v>
      </c>
      <c r="E15" s="84">
        <v>47.703000000000003</v>
      </c>
      <c r="F15" s="179" t="s">
        <v>455</v>
      </c>
      <c r="G15" s="11"/>
      <c r="H15" s="10"/>
      <c r="I15" s="11"/>
      <c r="J15" s="10"/>
    </row>
    <row r="16" spans="1:14" ht="18.75" customHeight="1" thickBot="1" x14ac:dyDescent="0.35">
      <c r="B16" s="197" t="s">
        <v>15</v>
      </c>
      <c r="C16" s="82">
        <v>13</v>
      </c>
      <c r="D16" s="83">
        <v>429</v>
      </c>
      <c r="E16" s="83">
        <v>369</v>
      </c>
      <c r="F16" s="177">
        <v>77</v>
      </c>
      <c r="G16" s="10"/>
      <c r="H16" s="10"/>
      <c r="I16" s="10"/>
      <c r="J16" s="10"/>
    </row>
    <row r="17" spans="2:10" ht="18.75" customHeight="1" thickBot="1" x14ac:dyDescent="0.35">
      <c r="B17" s="199" t="s">
        <v>16</v>
      </c>
      <c r="C17" s="83">
        <v>5</v>
      </c>
      <c r="D17" s="83">
        <v>184.9</v>
      </c>
      <c r="E17" s="83">
        <v>182.9</v>
      </c>
      <c r="F17" s="177">
        <v>91</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9" sqref="D9:F9"/>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43318</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82">
        <v>1430</v>
      </c>
      <c r="E5" s="82">
        <v>180</v>
      </c>
      <c r="F5" s="175">
        <v>9</v>
      </c>
      <c r="G5" s="10"/>
      <c r="H5" s="10"/>
      <c r="I5" s="10"/>
      <c r="J5" s="10"/>
      <c r="L5" s="159" t="s">
        <v>391</v>
      </c>
      <c r="M5" s="160">
        <v>325</v>
      </c>
      <c r="N5" s="161" t="s">
        <v>395</v>
      </c>
    </row>
    <row r="6" spans="1:14" ht="19.5" customHeight="1" thickBot="1" x14ac:dyDescent="0.35">
      <c r="B6" s="197" t="s">
        <v>388</v>
      </c>
      <c r="C6" s="177">
        <v>80</v>
      </c>
      <c r="D6" s="148">
        <v>1350</v>
      </c>
      <c r="E6" s="148">
        <v>120</v>
      </c>
      <c r="F6" s="176">
        <v>6</v>
      </c>
      <c r="G6" s="10"/>
      <c r="H6" s="10"/>
      <c r="I6" s="10"/>
      <c r="J6" s="10"/>
      <c r="L6" s="162" t="s">
        <v>392</v>
      </c>
      <c r="M6" s="158">
        <v>87</v>
      </c>
      <c r="N6" s="163" t="s">
        <v>396</v>
      </c>
    </row>
    <row r="7" spans="1:14" ht="18" customHeight="1" thickBot="1" x14ac:dyDescent="0.35">
      <c r="B7" s="197" t="s">
        <v>390</v>
      </c>
      <c r="C7" s="278">
        <v>64</v>
      </c>
      <c r="D7" s="155">
        <v>1848</v>
      </c>
      <c r="E7" s="155">
        <v>1148</v>
      </c>
      <c r="F7" s="177">
        <v>82</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0</v>
      </c>
      <c r="E9" s="155">
        <v>0</v>
      </c>
      <c r="F9" s="177">
        <v>0</v>
      </c>
      <c r="G9" s="11"/>
      <c r="H9" s="11"/>
      <c r="I9" s="11"/>
      <c r="J9" s="10"/>
      <c r="M9" s="170"/>
    </row>
    <row r="10" spans="1:14" ht="21" customHeight="1" thickBot="1" x14ac:dyDescent="0.35">
      <c r="B10" s="197" t="s">
        <v>205</v>
      </c>
      <c r="C10" s="281"/>
      <c r="D10" s="85">
        <v>25770</v>
      </c>
      <c r="E10" s="85">
        <v>694</v>
      </c>
      <c r="F10" s="182" t="s">
        <v>443</v>
      </c>
      <c r="G10" s="10"/>
      <c r="H10" s="10"/>
      <c r="I10" s="10"/>
      <c r="J10" s="10"/>
    </row>
    <row r="11" spans="1:14" ht="21.75" customHeight="1" thickBot="1" x14ac:dyDescent="0.35">
      <c r="B11" s="197" t="s">
        <v>8</v>
      </c>
      <c r="C11" s="84">
        <v>7.6</v>
      </c>
      <c r="D11" s="83">
        <v>0</v>
      </c>
      <c r="E11" s="83">
        <v>0</v>
      </c>
      <c r="F11" s="177">
        <v>0</v>
      </c>
      <c r="G11" s="11"/>
      <c r="H11" s="10"/>
      <c r="I11" s="11"/>
      <c r="J11" s="10"/>
    </row>
    <row r="12" spans="1:14" ht="20.25" customHeight="1" thickBot="1" x14ac:dyDescent="0.35">
      <c r="B12" s="197" t="s">
        <v>10</v>
      </c>
      <c r="C12" s="85">
        <v>10.199999999999999</v>
      </c>
      <c r="D12" s="83">
        <v>25.157</v>
      </c>
      <c r="E12" s="83">
        <v>1.5009999999999999</v>
      </c>
      <c r="F12" s="177">
        <v>0.62</v>
      </c>
      <c r="G12" s="10"/>
      <c r="H12" s="10"/>
      <c r="I12" s="10"/>
      <c r="J12" s="10"/>
    </row>
    <row r="13" spans="1:14" ht="20.25" customHeight="1" thickBot="1" x14ac:dyDescent="0.35">
      <c r="B13" s="197" t="s">
        <v>63</v>
      </c>
      <c r="C13" s="276">
        <v>18</v>
      </c>
      <c r="D13" s="94">
        <v>206.52600000000001</v>
      </c>
      <c r="E13" s="94">
        <v>23.966000000000001</v>
      </c>
      <c r="F13" s="94">
        <v>5.92</v>
      </c>
      <c r="G13" s="11"/>
      <c r="H13" s="11"/>
      <c r="I13" s="11"/>
      <c r="J13" s="11"/>
    </row>
    <row r="14" spans="1:14" ht="18" customHeight="1" thickBot="1" x14ac:dyDescent="0.35">
      <c r="B14" s="197" t="s">
        <v>12</v>
      </c>
      <c r="C14" s="277"/>
      <c r="D14" s="94">
        <v>118.149</v>
      </c>
      <c r="E14" s="94">
        <v>74.754000000000005</v>
      </c>
      <c r="F14" s="178">
        <v>18.46</v>
      </c>
      <c r="G14" s="10"/>
      <c r="H14" s="10"/>
      <c r="I14" s="10"/>
      <c r="J14" s="10"/>
    </row>
    <row r="15" spans="1:14" ht="19.5" thickBot="1" x14ac:dyDescent="0.35">
      <c r="B15" s="197" t="s">
        <v>13</v>
      </c>
      <c r="C15" s="84">
        <v>40</v>
      </c>
      <c r="D15" s="84">
        <v>67.91</v>
      </c>
      <c r="E15" s="84">
        <v>42.91</v>
      </c>
      <c r="F15" s="179" t="s">
        <v>412</v>
      </c>
      <c r="G15" s="11"/>
      <c r="H15" s="10"/>
      <c r="I15" s="11"/>
      <c r="J15" s="10"/>
    </row>
    <row r="16" spans="1:14" ht="18.75" customHeight="1" thickBot="1" x14ac:dyDescent="0.35">
      <c r="B16" s="197" t="s">
        <v>15</v>
      </c>
      <c r="C16" s="82">
        <v>13</v>
      </c>
      <c r="D16" s="83">
        <v>427</v>
      </c>
      <c r="E16" s="83">
        <v>365</v>
      </c>
      <c r="F16" s="177">
        <v>76</v>
      </c>
      <c r="G16" s="10"/>
      <c r="H16" s="10"/>
      <c r="I16" s="10"/>
      <c r="J16" s="10"/>
    </row>
    <row r="17" spans="2:10" ht="18.75" customHeight="1" thickBot="1" x14ac:dyDescent="0.35">
      <c r="B17" s="196" t="s">
        <v>16</v>
      </c>
      <c r="C17" s="83">
        <v>5</v>
      </c>
      <c r="D17" s="83">
        <v>184.9</v>
      </c>
      <c r="E17" s="83">
        <v>182.9</v>
      </c>
      <c r="F17" s="177">
        <v>91</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8" sqref="D8:F8"/>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43319</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10">
        <v>1440</v>
      </c>
      <c r="E5" s="10">
        <v>190</v>
      </c>
      <c r="F5" s="10">
        <v>10</v>
      </c>
      <c r="G5" s="10"/>
      <c r="H5" s="10"/>
      <c r="I5" s="10"/>
      <c r="J5" s="10"/>
      <c r="L5" s="159" t="s">
        <v>391</v>
      </c>
      <c r="M5" s="160">
        <v>325</v>
      </c>
      <c r="N5" s="161" t="s">
        <v>395</v>
      </c>
    </row>
    <row r="6" spans="1:14" ht="19.5" customHeight="1" thickBot="1" x14ac:dyDescent="0.35">
      <c r="B6" s="197" t="s">
        <v>388</v>
      </c>
      <c r="C6" s="177">
        <v>80</v>
      </c>
      <c r="D6" s="148">
        <v>1350</v>
      </c>
      <c r="E6" s="148">
        <v>120</v>
      </c>
      <c r="F6" s="10">
        <v>6</v>
      </c>
      <c r="G6" s="10"/>
      <c r="H6" s="10"/>
      <c r="I6" s="10"/>
      <c r="J6" s="10"/>
      <c r="L6" s="162" t="s">
        <v>392</v>
      </c>
      <c r="M6" s="158">
        <v>87</v>
      </c>
      <c r="N6" s="163" t="s">
        <v>396</v>
      </c>
    </row>
    <row r="7" spans="1:14" ht="18" customHeight="1" thickBot="1" x14ac:dyDescent="0.35">
      <c r="B7" s="197" t="s">
        <v>390</v>
      </c>
      <c r="C7" s="278">
        <v>64</v>
      </c>
      <c r="D7" s="155"/>
      <c r="E7" s="155">
        <v>1054</v>
      </c>
      <c r="F7" s="177">
        <v>75.2</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0</v>
      </c>
      <c r="E9" s="155">
        <v>0</v>
      </c>
      <c r="F9" s="177">
        <v>0</v>
      </c>
      <c r="G9" s="11"/>
      <c r="H9" s="11"/>
      <c r="I9" s="11"/>
      <c r="J9" s="10"/>
      <c r="M9" s="170"/>
    </row>
    <row r="10" spans="1:14" ht="21" customHeight="1" thickBot="1" x14ac:dyDescent="0.35">
      <c r="B10" s="197" t="s">
        <v>205</v>
      </c>
      <c r="C10" s="281"/>
      <c r="D10" s="85">
        <v>25770</v>
      </c>
      <c r="E10" s="85">
        <v>694</v>
      </c>
      <c r="F10" s="182" t="s">
        <v>443</v>
      </c>
      <c r="G10" s="10"/>
      <c r="H10" s="10"/>
      <c r="I10" s="10"/>
      <c r="J10" s="10"/>
    </row>
    <row r="11" spans="1:14" ht="21.75" customHeight="1" thickBot="1" x14ac:dyDescent="0.35">
      <c r="B11" s="197" t="s">
        <v>8</v>
      </c>
      <c r="C11" s="84">
        <v>7.6</v>
      </c>
      <c r="D11" s="83"/>
      <c r="E11" s="83"/>
      <c r="F11" s="177"/>
      <c r="G11" s="11"/>
      <c r="H11" s="10"/>
      <c r="I11" s="11"/>
      <c r="J11" s="10"/>
    </row>
    <row r="12" spans="1:14" ht="20.25" customHeight="1" thickBot="1" x14ac:dyDescent="0.35">
      <c r="B12" s="197" t="s">
        <v>10</v>
      </c>
      <c r="C12" s="85">
        <v>10.199999999999999</v>
      </c>
      <c r="D12" s="83">
        <v>25.157</v>
      </c>
      <c r="E12" s="83">
        <v>1.5009999999999999</v>
      </c>
      <c r="F12" s="177">
        <v>0.62</v>
      </c>
      <c r="G12" s="10"/>
      <c r="H12" s="10"/>
      <c r="I12" s="10"/>
      <c r="J12" s="10"/>
    </row>
    <row r="13" spans="1:14" ht="20.25" customHeight="1" thickBot="1" x14ac:dyDescent="0.35">
      <c r="B13" s="197" t="s">
        <v>63</v>
      </c>
      <c r="C13" s="276">
        <v>18</v>
      </c>
      <c r="D13" s="94">
        <v>191.56</v>
      </c>
      <c r="E13" s="94">
        <v>9</v>
      </c>
      <c r="F13" s="94">
        <v>2.2200000000000002</v>
      </c>
      <c r="G13" s="11"/>
      <c r="H13" s="11"/>
      <c r="I13" s="11"/>
      <c r="J13" s="11"/>
    </row>
    <row r="14" spans="1:14" ht="18" customHeight="1" thickBot="1" x14ac:dyDescent="0.35">
      <c r="B14" s="197" t="s">
        <v>12</v>
      </c>
      <c r="C14" s="277"/>
      <c r="D14" s="94">
        <v>118.149</v>
      </c>
      <c r="E14" s="94">
        <v>74.754000000000005</v>
      </c>
      <c r="F14" s="178">
        <v>18.46</v>
      </c>
      <c r="G14" s="10"/>
      <c r="H14" s="10"/>
      <c r="I14" s="10"/>
      <c r="J14" s="10"/>
    </row>
    <row r="15" spans="1:14" ht="19.5" thickBot="1" x14ac:dyDescent="0.35">
      <c r="B15" s="197" t="s">
        <v>13</v>
      </c>
      <c r="C15" s="84">
        <v>40</v>
      </c>
      <c r="D15" s="84">
        <v>55.731999999999999</v>
      </c>
      <c r="E15" s="84">
        <v>30.731999999999999</v>
      </c>
      <c r="F15" s="179">
        <v>2.5</v>
      </c>
      <c r="G15" s="11"/>
      <c r="H15" s="10"/>
      <c r="I15" s="11"/>
      <c r="J15" s="10"/>
    </row>
    <row r="16" spans="1:14" ht="18.75" customHeight="1" thickBot="1" x14ac:dyDescent="0.35">
      <c r="B16" s="197" t="s">
        <v>15</v>
      </c>
      <c r="C16" s="82">
        <v>13</v>
      </c>
      <c r="D16" s="83">
        <v>419</v>
      </c>
      <c r="E16" s="83">
        <v>359</v>
      </c>
      <c r="F16" s="177">
        <v>75</v>
      </c>
      <c r="G16" s="10"/>
      <c r="H16" s="10"/>
      <c r="I16" s="10"/>
      <c r="J16" s="10"/>
    </row>
    <row r="17" spans="2:10" ht="18.75" customHeight="1" thickBot="1" x14ac:dyDescent="0.35">
      <c r="B17" s="196" t="s">
        <v>16</v>
      </c>
      <c r="C17" s="83">
        <v>5</v>
      </c>
      <c r="D17" s="83"/>
      <c r="E17" s="83"/>
      <c r="F17" s="177"/>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J18" sqref="J18"/>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43320</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10">
        <v>1620</v>
      </c>
      <c r="E5" s="10">
        <v>370</v>
      </c>
      <c r="F5" s="10">
        <v>21</v>
      </c>
      <c r="G5" s="10"/>
      <c r="H5" s="10"/>
      <c r="I5" s="10"/>
      <c r="J5" s="10"/>
      <c r="L5" s="159" t="s">
        <v>391</v>
      </c>
      <c r="M5" s="160">
        <v>325</v>
      </c>
      <c r="N5" s="161" t="s">
        <v>395</v>
      </c>
    </row>
    <row r="6" spans="1:14" ht="19.5" customHeight="1" thickBot="1" x14ac:dyDescent="0.35">
      <c r="B6" s="197" t="s">
        <v>388</v>
      </c>
      <c r="C6" s="177">
        <v>80</v>
      </c>
      <c r="D6" s="148">
        <v>275</v>
      </c>
      <c r="E6" s="148">
        <v>150</v>
      </c>
      <c r="F6" s="10">
        <v>7</v>
      </c>
      <c r="G6" s="10"/>
      <c r="H6" s="10"/>
      <c r="I6" s="10"/>
      <c r="J6" s="10"/>
      <c r="L6" s="162" t="s">
        <v>392</v>
      </c>
      <c r="M6" s="158">
        <v>87</v>
      </c>
      <c r="N6" s="163" t="s">
        <v>396</v>
      </c>
    </row>
    <row r="7" spans="1:14" ht="18" customHeight="1" thickBot="1" x14ac:dyDescent="0.35">
      <c r="B7" s="197" t="s">
        <v>390</v>
      </c>
      <c r="C7" s="278">
        <v>64</v>
      </c>
      <c r="D7" s="155">
        <v>1695.5</v>
      </c>
      <c r="E7" s="155">
        <v>995.5</v>
      </c>
      <c r="F7" s="177">
        <v>71</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220.61</v>
      </c>
      <c r="E9" s="155">
        <v>25.25</v>
      </c>
      <c r="F9" s="177">
        <v>8</v>
      </c>
      <c r="G9" s="11"/>
      <c r="H9" s="11"/>
      <c r="I9" s="11"/>
      <c r="J9" s="10"/>
      <c r="M9" s="170"/>
    </row>
    <row r="10" spans="1:14" ht="21" customHeight="1" thickBot="1" x14ac:dyDescent="0.35">
      <c r="B10" s="197" t="s">
        <v>205</v>
      </c>
      <c r="C10" s="281"/>
      <c r="D10" s="85"/>
      <c r="E10" s="85">
        <v>0</v>
      </c>
      <c r="F10" s="182">
        <v>0</v>
      </c>
      <c r="G10" s="10"/>
      <c r="H10" s="10"/>
      <c r="I10" s="10"/>
      <c r="J10" s="10"/>
    </row>
    <row r="11" spans="1:14" ht="21.75" customHeight="1" thickBot="1" x14ac:dyDescent="0.35">
      <c r="B11" s="197" t="s">
        <v>8</v>
      </c>
      <c r="C11" s="84">
        <v>7.6</v>
      </c>
      <c r="D11" s="83">
        <v>0</v>
      </c>
      <c r="E11" s="83">
        <v>0</v>
      </c>
      <c r="F11" s="177">
        <v>0</v>
      </c>
      <c r="G11" s="11"/>
      <c r="H11" s="10"/>
      <c r="I11" s="11"/>
      <c r="J11" s="10"/>
    </row>
    <row r="12" spans="1:14" ht="20.25" customHeight="1" thickBot="1" x14ac:dyDescent="0.35">
      <c r="B12" s="197" t="s">
        <v>10</v>
      </c>
      <c r="C12" s="85">
        <v>10.199999999999999</v>
      </c>
      <c r="D12" s="83">
        <v>26.157</v>
      </c>
      <c r="E12" s="83">
        <v>0.15</v>
      </c>
      <c r="F12" s="177">
        <v>0</v>
      </c>
      <c r="G12" s="10"/>
      <c r="H12" s="10"/>
      <c r="I12" s="10"/>
      <c r="J12" s="10"/>
    </row>
    <row r="13" spans="1:14" ht="20.25" customHeight="1" thickBot="1" x14ac:dyDescent="0.35">
      <c r="B13" s="197" t="s">
        <v>63</v>
      </c>
      <c r="C13" s="276">
        <v>18</v>
      </c>
      <c r="D13" s="94">
        <v>182.82400000000001</v>
      </c>
      <c r="E13" s="94">
        <v>0.26400000000000001</v>
      </c>
      <c r="F13" s="94">
        <v>0</v>
      </c>
      <c r="G13" s="11"/>
      <c r="H13" s="11"/>
      <c r="I13" s="11"/>
      <c r="J13" s="11"/>
    </row>
    <row r="14" spans="1:14" ht="18" customHeight="1" thickBot="1" x14ac:dyDescent="0.35">
      <c r="B14" s="197" t="s">
        <v>12</v>
      </c>
      <c r="C14" s="277"/>
      <c r="D14" s="94">
        <v>118.149</v>
      </c>
      <c r="E14" s="94">
        <v>74.754000000000005</v>
      </c>
      <c r="F14" s="178" t="s">
        <v>457</v>
      </c>
      <c r="G14" s="10"/>
      <c r="H14" s="10"/>
      <c r="I14" s="10"/>
      <c r="J14" s="10"/>
    </row>
    <row r="15" spans="1:14" ht="19.5" thickBot="1" x14ac:dyDescent="0.35">
      <c r="B15" s="197" t="s">
        <v>13</v>
      </c>
      <c r="C15" s="84">
        <v>40</v>
      </c>
      <c r="D15" s="84">
        <v>37.213000000000001</v>
      </c>
      <c r="E15" s="84">
        <v>12.212999999999999</v>
      </c>
      <c r="F15" s="179" t="s">
        <v>456</v>
      </c>
      <c r="G15" s="11"/>
      <c r="H15" s="10"/>
      <c r="I15" s="11"/>
      <c r="J15" s="10"/>
    </row>
    <row r="16" spans="1:14" ht="18.75" customHeight="1" thickBot="1" x14ac:dyDescent="0.35">
      <c r="B16" s="197" t="s">
        <v>15</v>
      </c>
      <c r="C16" s="82">
        <v>13</v>
      </c>
      <c r="D16" s="83">
        <v>413</v>
      </c>
      <c r="E16" s="83">
        <v>353</v>
      </c>
      <c r="F16" s="177">
        <v>73</v>
      </c>
      <c r="G16" s="10"/>
      <c r="H16" s="10"/>
      <c r="I16" s="10"/>
      <c r="J16" s="10"/>
    </row>
    <row r="17" spans="2:10" ht="18.75" customHeight="1" thickBot="1" x14ac:dyDescent="0.35">
      <c r="B17" s="196" t="s">
        <v>16</v>
      </c>
      <c r="C17" s="83">
        <v>5</v>
      </c>
      <c r="D17" s="83">
        <v>209.1</v>
      </c>
      <c r="E17" s="83">
        <v>207.1</v>
      </c>
      <c r="F17" s="177">
        <v>104</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J21"/>
  <sheetViews>
    <sheetView topLeftCell="A7" workbookViewId="0">
      <selection activeCell="J21" sqref="J21"/>
    </sheetView>
  </sheetViews>
  <sheetFormatPr baseColWidth="10" defaultRowHeight="15" x14ac:dyDescent="0.25"/>
  <cols>
    <col min="4" max="4" width="5" customWidth="1"/>
    <col min="5" max="5" width="16.7109375" customWidth="1"/>
    <col min="6" max="6" width="14.5703125" customWidth="1"/>
    <col min="7" max="7" width="16.28515625" customWidth="1"/>
    <col min="8" max="8" width="16.7109375" customWidth="1"/>
    <col min="9" max="9" width="23.5703125" customWidth="1"/>
    <col min="10" max="10" width="17.85546875" customWidth="1"/>
  </cols>
  <sheetData>
    <row r="6" spans="5:10" ht="23.25" x14ac:dyDescent="0.35">
      <c r="F6" s="250"/>
      <c r="G6" s="250"/>
      <c r="H6" s="250"/>
    </row>
    <row r="7" spans="5:10" ht="33" customHeight="1" x14ac:dyDescent="0.35">
      <c r="E7" s="15"/>
      <c r="G7" s="250" t="s">
        <v>94</v>
      </c>
      <c r="H7" s="250"/>
      <c r="I7" s="250"/>
    </row>
    <row r="8" spans="5:10" x14ac:dyDescent="0.25">
      <c r="F8" s="15"/>
      <c r="G8" s="15"/>
      <c r="H8" s="15"/>
      <c r="I8" s="15"/>
      <c r="J8" s="15"/>
    </row>
    <row r="9" spans="5:10" ht="36" customHeight="1" x14ac:dyDescent="0.35">
      <c r="G9" s="253" t="s">
        <v>61</v>
      </c>
      <c r="H9" s="253"/>
      <c r="I9" s="253"/>
    </row>
    <row r="10" spans="5:10" ht="51" customHeight="1" thickBot="1" x14ac:dyDescent="0.3"/>
    <row r="11" spans="5:10" ht="60" customHeight="1" thickBot="1" x14ac:dyDescent="0.3">
      <c r="F11" s="16" t="s">
        <v>0</v>
      </c>
      <c r="G11" s="2" t="s">
        <v>1</v>
      </c>
      <c r="H11" s="2" t="s">
        <v>66</v>
      </c>
      <c r="I11" s="2" t="s">
        <v>64</v>
      </c>
      <c r="J11" s="2" t="s">
        <v>65</v>
      </c>
    </row>
    <row r="12" spans="5:10" ht="20.25" thickTop="1" thickBot="1" x14ac:dyDescent="0.3">
      <c r="F12" s="3" t="s">
        <v>5</v>
      </c>
      <c r="G12" s="10">
        <v>80</v>
      </c>
      <c r="H12" s="10"/>
      <c r="I12" s="10">
        <v>810</v>
      </c>
      <c r="J12" s="10">
        <v>45</v>
      </c>
    </row>
    <row r="13" spans="5:10" ht="19.5" thickBot="1" x14ac:dyDescent="0.3">
      <c r="F13" s="4" t="s">
        <v>6</v>
      </c>
      <c r="G13" s="11">
        <v>64</v>
      </c>
      <c r="H13" s="11">
        <v>868.43</v>
      </c>
      <c r="I13" s="17">
        <v>168.43</v>
      </c>
      <c r="J13" s="11">
        <v>9</v>
      </c>
    </row>
    <row r="14" spans="5:10" ht="19.5" thickBot="1" x14ac:dyDescent="0.3">
      <c r="F14" s="3" t="s">
        <v>7</v>
      </c>
      <c r="G14" s="10">
        <v>12</v>
      </c>
      <c r="H14" s="10">
        <v>310.64999999999998</v>
      </c>
      <c r="I14" s="10">
        <v>120.65</v>
      </c>
      <c r="J14" s="10">
        <v>40</v>
      </c>
    </row>
    <row r="15" spans="5:10" ht="19.5" thickBot="1" x14ac:dyDescent="0.3">
      <c r="F15" s="4" t="s">
        <v>8</v>
      </c>
      <c r="G15" s="11">
        <v>6.2</v>
      </c>
      <c r="H15" s="11">
        <v>191</v>
      </c>
      <c r="I15" s="13">
        <v>125</v>
      </c>
      <c r="J15" s="11">
        <v>115</v>
      </c>
    </row>
    <row r="16" spans="5:10" ht="19.5" thickBot="1" x14ac:dyDescent="0.3">
      <c r="F16" s="3" t="s">
        <v>10</v>
      </c>
      <c r="G16" s="10">
        <v>7.6</v>
      </c>
      <c r="H16" s="10">
        <v>187.41</v>
      </c>
      <c r="I16" s="10">
        <v>171.05</v>
      </c>
      <c r="J16" s="10">
        <v>95.03</v>
      </c>
    </row>
    <row r="17" spans="6:10" ht="19.5" thickBot="1" x14ac:dyDescent="0.3">
      <c r="F17" s="4" t="s">
        <v>63</v>
      </c>
      <c r="G17" s="257">
        <v>6</v>
      </c>
      <c r="H17" s="11">
        <v>256</v>
      </c>
      <c r="I17" s="11">
        <v>59.38</v>
      </c>
      <c r="J17" s="11">
        <v>49.48</v>
      </c>
    </row>
    <row r="18" spans="6:10" ht="19.5" thickBot="1" x14ac:dyDescent="0.3">
      <c r="F18" s="3" t="s">
        <v>12</v>
      </c>
      <c r="G18" s="258"/>
      <c r="H18" s="10">
        <v>119.7</v>
      </c>
      <c r="I18" s="10">
        <v>79.7</v>
      </c>
      <c r="J18" s="10">
        <v>56.53</v>
      </c>
    </row>
    <row r="19" spans="6:10" ht="19.5" thickBot="1" x14ac:dyDescent="0.3">
      <c r="F19" s="4" t="s">
        <v>13</v>
      </c>
      <c r="G19" s="11">
        <v>40</v>
      </c>
      <c r="H19" s="11">
        <v>229.23</v>
      </c>
      <c r="I19" s="11">
        <v>154.22999999999999</v>
      </c>
      <c r="J19" s="11">
        <v>12.96</v>
      </c>
    </row>
    <row r="20" spans="6:10" ht="23.25" customHeight="1" thickBot="1" x14ac:dyDescent="0.3">
      <c r="F20" s="3" t="s">
        <v>15</v>
      </c>
      <c r="G20" s="10">
        <v>17</v>
      </c>
      <c r="H20" s="10">
        <v>423</v>
      </c>
      <c r="I20" s="10">
        <v>343</v>
      </c>
      <c r="J20" s="10">
        <v>73</v>
      </c>
    </row>
    <row r="21" spans="6:10" ht="19.5" thickBot="1" x14ac:dyDescent="0.3">
      <c r="F21" s="4" t="s">
        <v>16</v>
      </c>
      <c r="G21" s="11">
        <v>3</v>
      </c>
      <c r="H21" s="11"/>
      <c r="I21" s="11">
        <v>70.819999999999993</v>
      </c>
      <c r="J21" s="11">
        <v>68</v>
      </c>
    </row>
  </sheetData>
  <mergeCells count="4">
    <mergeCell ref="G17:G18"/>
    <mergeCell ref="F6:H6"/>
    <mergeCell ref="G7:I7"/>
    <mergeCell ref="G9:I9"/>
  </mergeCells>
  <pageMargins left="0.7" right="0.7" top="0.75" bottom="0.75" header="0.3" footer="0.3"/>
</worksheet>
</file>

<file path=xl/worksheets/sheet3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workbookViewId="0">
      <selection activeCell="F11" sqref="F11"/>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43321</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10">
        <v>1740</v>
      </c>
      <c r="E5" s="10">
        <v>490</v>
      </c>
      <c r="F5" s="10">
        <v>27</v>
      </c>
      <c r="G5" s="10"/>
      <c r="H5" s="10"/>
      <c r="I5" s="10"/>
      <c r="J5" s="10"/>
      <c r="L5" s="159" t="s">
        <v>391</v>
      </c>
      <c r="M5" s="160">
        <v>325</v>
      </c>
      <c r="N5" s="161" t="s">
        <v>395</v>
      </c>
    </row>
    <row r="6" spans="1:14" ht="19.5" customHeight="1" thickBot="1" x14ac:dyDescent="0.35">
      <c r="B6" s="197" t="s">
        <v>388</v>
      </c>
      <c r="C6" s="177">
        <v>80</v>
      </c>
      <c r="D6" s="148">
        <v>275</v>
      </c>
      <c r="E6" s="148">
        <v>150</v>
      </c>
      <c r="F6" s="10">
        <v>7</v>
      </c>
      <c r="G6" s="10"/>
      <c r="H6" s="10"/>
      <c r="I6" s="10"/>
      <c r="J6" s="10"/>
      <c r="L6" s="162" t="s">
        <v>392</v>
      </c>
      <c r="M6" s="158">
        <v>87</v>
      </c>
      <c r="N6" s="163" t="s">
        <v>396</v>
      </c>
    </row>
    <row r="7" spans="1:14" ht="18" customHeight="1" thickBot="1" x14ac:dyDescent="0.35">
      <c r="B7" s="197" t="s">
        <v>390</v>
      </c>
      <c r="C7" s="278">
        <v>64</v>
      </c>
      <c r="D7" s="155">
        <v>1610</v>
      </c>
      <c r="E7" s="155">
        <v>950</v>
      </c>
      <c r="F7" s="177">
        <v>69</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219.696</v>
      </c>
      <c r="E9" s="155">
        <v>24.66</v>
      </c>
      <c r="F9" s="177">
        <v>8.5</v>
      </c>
      <c r="G9" s="11"/>
      <c r="H9" s="11"/>
      <c r="I9" s="11"/>
      <c r="J9" s="10"/>
      <c r="M9" s="170"/>
    </row>
    <row r="10" spans="1:14" ht="21" customHeight="1" thickBot="1" x14ac:dyDescent="0.35">
      <c r="B10" s="197" t="s">
        <v>205</v>
      </c>
      <c r="C10" s="281"/>
      <c r="D10" s="85">
        <v>25.7</v>
      </c>
      <c r="E10" s="85"/>
      <c r="F10" s="182" t="s">
        <v>458</v>
      </c>
      <c r="G10" s="10"/>
      <c r="H10" s="10"/>
      <c r="I10" s="10"/>
      <c r="J10" s="10"/>
    </row>
    <row r="11" spans="1:14" ht="21.75" customHeight="1" thickBot="1" x14ac:dyDescent="0.35">
      <c r="B11" s="197" t="s">
        <v>8</v>
      </c>
      <c r="C11" s="84">
        <v>7.6</v>
      </c>
      <c r="D11" s="83">
        <v>0</v>
      </c>
      <c r="E11" s="83">
        <v>0</v>
      </c>
      <c r="F11" s="177">
        <v>0</v>
      </c>
      <c r="G11" s="11"/>
      <c r="H11" s="10"/>
      <c r="I11" s="11"/>
      <c r="J11" s="10"/>
    </row>
    <row r="12" spans="1:14" ht="20.25" customHeight="1" thickBot="1" x14ac:dyDescent="0.35">
      <c r="B12" s="197" t="s">
        <v>10</v>
      </c>
      <c r="C12" s="85">
        <v>10.199999999999999</v>
      </c>
      <c r="D12" s="83">
        <v>26.157</v>
      </c>
      <c r="E12" s="83">
        <v>0.15</v>
      </c>
      <c r="F12" s="177">
        <v>0</v>
      </c>
      <c r="G12" s="10"/>
      <c r="H12" s="10"/>
      <c r="I12" s="10"/>
      <c r="J12" s="10"/>
    </row>
    <row r="13" spans="1:14" ht="20.25" customHeight="1" thickBot="1" x14ac:dyDescent="0.35">
      <c r="B13" s="197" t="s">
        <v>63</v>
      </c>
      <c r="C13" s="276">
        <v>18</v>
      </c>
      <c r="D13" s="94">
        <v>0</v>
      </c>
      <c r="E13" s="94">
        <v>0</v>
      </c>
      <c r="F13" s="94">
        <v>0</v>
      </c>
      <c r="G13" s="11"/>
      <c r="H13" s="11"/>
      <c r="I13" s="11"/>
      <c r="J13" s="11"/>
    </row>
    <row r="14" spans="1:14" ht="18" customHeight="1" thickBot="1" x14ac:dyDescent="0.35">
      <c r="B14" s="197" t="s">
        <v>12</v>
      </c>
      <c r="C14" s="277"/>
      <c r="D14" s="94">
        <v>118.149</v>
      </c>
      <c r="E14" s="94">
        <v>74.754000000000005</v>
      </c>
      <c r="F14" s="178" t="s">
        <v>457</v>
      </c>
      <c r="G14" s="10"/>
      <c r="H14" s="10"/>
      <c r="I14" s="10"/>
      <c r="J14" s="10"/>
    </row>
    <row r="15" spans="1:14" ht="19.5" thickBot="1" x14ac:dyDescent="0.35">
      <c r="B15" s="197" t="s">
        <v>13</v>
      </c>
      <c r="C15" s="84">
        <v>40</v>
      </c>
      <c r="D15" s="84">
        <v>25.08</v>
      </c>
      <c r="E15" s="84">
        <v>0.28000000000000003</v>
      </c>
      <c r="F15" s="179" t="s">
        <v>459</v>
      </c>
      <c r="G15" s="11"/>
      <c r="H15" s="10"/>
      <c r="I15" s="11"/>
      <c r="J15" s="10"/>
    </row>
    <row r="16" spans="1:14" ht="18.75" customHeight="1" thickBot="1" x14ac:dyDescent="0.35">
      <c r="B16" s="197" t="s">
        <v>15</v>
      </c>
      <c r="C16" s="82">
        <v>13</v>
      </c>
      <c r="D16" s="83">
        <v>411.08600000000001</v>
      </c>
      <c r="E16" s="83">
        <v>351.08600000000001</v>
      </c>
      <c r="F16" s="177">
        <v>72</v>
      </c>
      <c r="G16" s="10"/>
      <c r="H16" s="10"/>
      <c r="I16" s="10"/>
      <c r="J16" s="10"/>
    </row>
    <row r="17" spans="2:10" ht="18.75" customHeight="1" thickBot="1" x14ac:dyDescent="0.35">
      <c r="B17" s="196" t="s">
        <v>16</v>
      </c>
      <c r="C17" s="83">
        <v>5</v>
      </c>
      <c r="D17" s="83"/>
      <c r="E17" s="83"/>
      <c r="F17" s="177"/>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legacyDrawing r:id="rId1"/>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1" sqref="F11"/>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43322</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10">
        <v>1705</v>
      </c>
      <c r="E5" s="10">
        <v>455</v>
      </c>
      <c r="F5" s="10">
        <v>25</v>
      </c>
      <c r="G5" s="10"/>
      <c r="H5" s="10"/>
      <c r="I5" s="10"/>
      <c r="J5" s="10"/>
      <c r="L5" s="159" t="s">
        <v>391</v>
      </c>
      <c r="M5" s="160">
        <v>325</v>
      </c>
      <c r="N5" s="161" t="s">
        <v>395</v>
      </c>
    </row>
    <row r="6" spans="1:14" ht="19.5" customHeight="1" thickBot="1" x14ac:dyDescent="0.35">
      <c r="B6" s="197" t="s">
        <v>388</v>
      </c>
      <c r="C6" s="177">
        <v>80</v>
      </c>
      <c r="D6" s="148">
        <v>275</v>
      </c>
      <c r="E6" s="148">
        <v>150</v>
      </c>
      <c r="F6" s="10">
        <v>7</v>
      </c>
      <c r="G6" s="10"/>
      <c r="H6" s="10"/>
      <c r="I6" s="10"/>
      <c r="J6" s="10"/>
      <c r="L6" s="162" t="s">
        <v>392</v>
      </c>
      <c r="M6" s="158">
        <v>87</v>
      </c>
      <c r="N6" s="163" t="s">
        <v>396</v>
      </c>
    </row>
    <row r="7" spans="1:14" ht="18" customHeight="1" thickBot="1" x14ac:dyDescent="0.35">
      <c r="B7" s="197" t="s">
        <v>390</v>
      </c>
      <c r="C7" s="278">
        <v>64</v>
      </c>
      <c r="D7" s="155"/>
      <c r="E7" s="155"/>
      <c r="F7" s="177"/>
      <c r="G7" s="156"/>
      <c r="H7" s="10"/>
      <c r="I7" s="11"/>
      <c r="J7" s="10"/>
      <c r="L7" s="164" t="s">
        <v>393</v>
      </c>
      <c r="M7" s="165">
        <v>240</v>
      </c>
      <c r="N7" s="166" t="s">
        <v>397</v>
      </c>
    </row>
    <row r="8" spans="1:14" ht="19.5" customHeight="1" thickBot="1" x14ac:dyDescent="0.35">
      <c r="B8" s="197" t="s">
        <v>197</v>
      </c>
      <c r="C8" s="279"/>
      <c r="D8" s="83"/>
      <c r="E8" s="83"/>
      <c r="F8" s="177"/>
      <c r="G8" s="157"/>
      <c r="H8" s="10"/>
      <c r="I8" s="11"/>
      <c r="J8" s="10"/>
      <c r="L8" s="167" t="s">
        <v>394</v>
      </c>
      <c r="M8" s="168">
        <f>1000*SQRT(SUM(POWER(M5,2),POWER(M6,2)))/(SQRT(3)*M7)</f>
        <v>809.3564544564839</v>
      </c>
      <c r="N8" s="169" t="s">
        <v>398</v>
      </c>
    </row>
    <row r="9" spans="1:14" ht="21.75" customHeight="1" thickBot="1" x14ac:dyDescent="0.35">
      <c r="B9" s="197" t="s">
        <v>7</v>
      </c>
      <c r="C9" s="280">
        <v>12</v>
      </c>
      <c r="D9" s="155">
        <v>219.696</v>
      </c>
      <c r="E9" s="155">
        <v>24.66</v>
      </c>
      <c r="F9" s="177">
        <v>8.5</v>
      </c>
      <c r="G9" s="11"/>
      <c r="H9" s="11"/>
      <c r="I9" s="11"/>
      <c r="J9" s="10"/>
      <c r="M9" s="170"/>
    </row>
    <row r="10" spans="1:14" ht="21" customHeight="1" thickBot="1" x14ac:dyDescent="0.35">
      <c r="B10" s="197" t="s">
        <v>205</v>
      </c>
      <c r="C10" s="281"/>
      <c r="D10" s="85">
        <v>25.7</v>
      </c>
      <c r="E10" s="85"/>
      <c r="F10" s="182" t="s">
        <v>458</v>
      </c>
      <c r="G10" s="10"/>
      <c r="H10" s="10"/>
      <c r="I10" s="10"/>
      <c r="J10" s="10"/>
    </row>
    <row r="11" spans="1:14" ht="21.75" customHeight="1" thickBot="1" x14ac:dyDescent="0.35">
      <c r="B11" s="197" t="s">
        <v>8</v>
      </c>
      <c r="C11" s="84">
        <v>7.6</v>
      </c>
      <c r="D11" s="83">
        <f>27+19</f>
        <v>46</v>
      </c>
      <c r="E11" s="83">
        <v>27</v>
      </c>
      <c r="F11" s="177">
        <v>11</v>
      </c>
      <c r="G11" s="11"/>
      <c r="H11" s="10"/>
      <c r="I11" s="11"/>
      <c r="J11" s="10"/>
    </row>
    <row r="12" spans="1:14" ht="20.25" customHeight="1" thickBot="1" x14ac:dyDescent="0.35">
      <c r="B12" s="197" t="s">
        <v>10</v>
      </c>
      <c r="C12" s="85">
        <v>10.199999999999999</v>
      </c>
      <c r="D12" s="83">
        <v>39.555999999999997</v>
      </c>
      <c r="E12" s="83">
        <v>14.9</v>
      </c>
      <c r="F12" s="177">
        <v>6</v>
      </c>
      <c r="G12" s="10"/>
      <c r="H12" s="10"/>
      <c r="I12" s="10"/>
      <c r="J12" s="10"/>
    </row>
    <row r="13" spans="1:14" ht="20.25" customHeight="1" thickBot="1" x14ac:dyDescent="0.35">
      <c r="B13" s="197" t="s">
        <v>63</v>
      </c>
      <c r="C13" s="276">
        <v>18</v>
      </c>
      <c r="D13" s="94">
        <v>236.54</v>
      </c>
      <c r="E13" s="94">
        <v>53.98</v>
      </c>
      <c r="F13" s="94">
        <v>13.33</v>
      </c>
      <c r="G13" s="11"/>
      <c r="H13" s="11"/>
      <c r="I13" s="11"/>
      <c r="J13" s="11"/>
    </row>
    <row r="14" spans="1:14" ht="18" customHeight="1" thickBot="1" x14ac:dyDescent="0.35">
      <c r="B14" s="197" t="s">
        <v>12</v>
      </c>
      <c r="C14" s="277"/>
      <c r="D14" s="94">
        <v>137.89500000000001</v>
      </c>
      <c r="E14" s="94">
        <v>94.5</v>
      </c>
      <c r="F14" s="178">
        <v>23.33</v>
      </c>
      <c r="G14" s="10"/>
      <c r="H14" s="10"/>
      <c r="I14" s="10"/>
      <c r="J14" s="10"/>
    </row>
    <row r="15" spans="1:14" ht="19.5" thickBot="1" x14ac:dyDescent="0.35">
      <c r="B15" s="197" t="s">
        <v>13</v>
      </c>
      <c r="C15" s="84">
        <v>40</v>
      </c>
      <c r="D15" s="84">
        <v>35.131</v>
      </c>
      <c r="E15" s="84">
        <v>10.131</v>
      </c>
      <c r="F15" s="179" t="s">
        <v>460</v>
      </c>
      <c r="G15" s="11"/>
      <c r="H15" s="10"/>
      <c r="I15" s="11"/>
      <c r="J15" s="10"/>
    </row>
    <row r="16" spans="1:14" ht="18.75" customHeight="1" thickBot="1" x14ac:dyDescent="0.35">
      <c r="B16" s="197" t="s">
        <v>15</v>
      </c>
      <c r="C16" s="82">
        <v>13</v>
      </c>
      <c r="D16" s="83">
        <v>41.108600000000003</v>
      </c>
      <c r="E16" s="83">
        <v>35.108600000000003</v>
      </c>
      <c r="F16" s="177">
        <v>72</v>
      </c>
      <c r="G16" s="10"/>
      <c r="H16" s="10"/>
      <c r="I16" s="10"/>
      <c r="J16" s="10"/>
    </row>
    <row r="17" spans="2:10" ht="18.75" customHeight="1" thickBot="1" x14ac:dyDescent="0.35">
      <c r="B17" s="196" t="s">
        <v>16</v>
      </c>
      <c r="C17" s="83">
        <v>5</v>
      </c>
      <c r="D17" s="83">
        <v>241</v>
      </c>
      <c r="E17" s="83">
        <v>239</v>
      </c>
      <c r="F17" s="177">
        <v>119</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5" sqref="F1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43323</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10">
        <v>1705</v>
      </c>
      <c r="E5" s="10">
        <v>455</v>
      </c>
      <c r="F5" s="10">
        <v>25</v>
      </c>
      <c r="G5" s="10"/>
      <c r="H5" s="10"/>
      <c r="I5" s="10"/>
      <c r="J5" s="10"/>
      <c r="L5" s="159" t="s">
        <v>391</v>
      </c>
      <c r="M5" s="160">
        <v>325</v>
      </c>
      <c r="N5" s="161" t="s">
        <v>395</v>
      </c>
    </row>
    <row r="6" spans="1:14" ht="19.5" customHeight="1" thickBot="1" x14ac:dyDescent="0.35">
      <c r="B6" s="197" t="s">
        <v>388</v>
      </c>
      <c r="C6" s="177">
        <v>80</v>
      </c>
      <c r="D6" s="148">
        <v>275</v>
      </c>
      <c r="E6" s="148">
        <v>150</v>
      </c>
      <c r="F6" s="10">
        <v>7</v>
      </c>
      <c r="G6" s="10"/>
      <c r="H6" s="10"/>
      <c r="I6" s="10"/>
      <c r="J6" s="10"/>
      <c r="L6" s="162" t="s">
        <v>392</v>
      </c>
      <c r="M6" s="158">
        <v>87</v>
      </c>
      <c r="N6" s="163" t="s">
        <v>396</v>
      </c>
    </row>
    <row r="7" spans="1:14" ht="18" customHeight="1" thickBot="1" x14ac:dyDescent="0.35">
      <c r="B7" s="197" t="s">
        <v>390</v>
      </c>
      <c r="C7" s="278">
        <v>64</v>
      </c>
      <c r="D7" s="155"/>
      <c r="E7" s="155"/>
      <c r="F7" s="177"/>
      <c r="G7" s="156"/>
      <c r="H7" s="10"/>
      <c r="I7" s="11"/>
      <c r="J7" s="10"/>
      <c r="L7" s="164" t="s">
        <v>393</v>
      </c>
      <c r="M7" s="165">
        <v>240</v>
      </c>
      <c r="N7" s="166" t="s">
        <v>397</v>
      </c>
    </row>
    <row r="8" spans="1:14" ht="19.5" customHeight="1" thickBot="1" x14ac:dyDescent="0.35">
      <c r="B8" s="197" t="s">
        <v>197</v>
      </c>
      <c r="C8" s="279"/>
      <c r="D8" s="83"/>
      <c r="E8" s="83"/>
      <c r="F8" s="177"/>
      <c r="G8" s="157"/>
      <c r="H8" s="10"/>
      <c r="I8" s="11"/>
      <c r="J8" s="10"/>
      <c r="L8" s="167" t="s">
        <v>394</v>
      </c>
      <c r="M8" s="168">
        <f>1000*SQRT(SUM(POWER(M5,2),POWER(M6,2)))/(SQRT(3)*M7)</f>
        <v>809.3564544564839</v>
      </c>
      <c r="N8" s="169" t="s">
        <v>398</v>
      </c>
    </row>
    <row r="9" spans="1:14" ht="21.75" customHeight="1" thickBot="1" x14ac:dyDescent="0.35">
      <c r="B9" s="197" t="s">
        <v>7</v>
      </c>
      <c r="C9" s="280">
        <v>12</v>
      </c>
      <c r="D9" s="155">
        <v>219.696</v>
      </c>
      <c r="E9" s="155">
        <v>24.66</v>
      </c>
      <c r="F9" s="177">
        <v>8.5</v>
      </c>
      <c r="G9" s="11"/>
      <c r="H9" s="11"/>
      <c r="I9" s="11"/>
      <c r="J9" s="10"/>
      <c r="M9" s="170"/>
    </row>
    <row r="10" spans="1:14" ht="21" customHeight="1" thickBot="1" x14ac:dyDescent="0.35">
      <c r="B10" s="197" t="s">
        <v>205</v>
      </c>
      <c r="C10" s="281"/>
      <c r="D10" s="85">
        <v>25.7</v>
      </c>
      <c r="E10" s="85"/>
      <c r="F10" s="182" t="s">
        <v>458</v>
      </c>
      <c r="G10" s="10"/>
      <c r="H10" s="10"/>
      <c r="I10" s="10"/>
      <c r="J10" s="10"/>
    </row>
    <row r="11" spans="1:14" ht="21.75" customHeight="1" thickBot="1" x14ac:dyDescent="0.35">
      <c r="B11" s="197" t="s">
        <v>8</v>
      </c>
      <c r="C11" s="84">
        <v>7.6</v>
      </c>
      <c r="D11" s="83">
        <f>27+19</f>
        <v>46</v>
      </c>
      <c r="E11" s="83">
        <v>27</v>
      </c>
      <c r="F11" s="177">
        <v>11</v>
      </c>
      <c r="G11" s="11"/>
      <c r="H11" s="10"/>
      <c r="I11" s="11"/>
      <c r="J11" s="10"/>
    </row>
    <row r="12" spans="1:14" ht="20.25" customHeight="1" thickBot="1" x14ac:dyDescent="0.35">
      <c r="B12" s="197" t="s">
        <v>10</v>
      </c>
      <c r="C12" s="85">
        <v>10.199999999999999</v>
      </c>
      <c r="D12" s="83">
        <v>32.875999999999998</v>
      </c>
      <c r="E12" s="83">
        <v>8.2200000000000006</v>
      </c>
      <c r="F12" s="177">
        <v>3</v>
      </c>
      <c r="G12" s="10"/>
      <c r="H12" s="10"/>
      <c r="I12" s="10"/>
      <c r="J12" s="10"/>
    </row>
    <row r="13" spans="1:14" ht="20.25" customHeight="1" thickBot="1" x14ac:dyDescent="0.35">
      <c r="B13" s="197" t="s">
        <v>63</v>
      </c>
      <c r="C13" s="276">
        <v>18</v>
      </c>
      <c r="D13" s="94">
        <v>236.54</v>
      </c>
      <c r="E13" s="94">
        <v>53.98</v>
      </c>
      <c r="F13" s="94"/>
      <c r="G13" s="11"/>
      <c r="H13" s="11"/>
      <c r="I13" s="11"/>
      <c r="J13" s="11"/>
    </row>
    <row r="14" spans="1:14" ht="18" customHeight="1" thickBot="1" x14ac:dyDescent="0.35">
      <c r="B14" s="197" t="s">
        <v>12</v>
      </c>
      <c r="C14" s="277"/>
      <c r="D14" s="94">
        <v>137.89500000000001</v>
      </c>
      <c r="E14" s="94">
        <v>94.5</v>
      </c>
      <c r="F14" s="178">
        <v>23.33</v>
      </c>
      <c r="G14" s="10"/>
      <c r="H14" s="10"/>
      <c r="I14" s="10"/>
      <c r="J14" s="10"/>
    </row>
    <row r="15" spans="1:14" ht="19.5" thickBot="1" x14ac:dyDescent="0.35">
      <c r="B15" s="197" t="s">
        <v>13</v>
      </c>
      <c r="C15" s="84">
        <v>40</v>
      </c>
      <c r="D15" s="84">
        <v>30.135999999999999</v>
      </c>
      <c r="E15" s="84">
        <v>5.1360000000000001</v>
      </c>
      <c r="F15" s="179">
        <v>25</v>
      </c>
      <c r="G15" s="11"/>
      <c r="H15" s="10"/>
      <c r="I15" s="11"/>
      <c r="J15" s="10"/>
    </row>
    <row r="16" spans="1:14" ht="18.75" customHeight="1" thickBot="1" x14ac:dyDescent="0.35">
      <c r="B16" s="197" t="s">
        <v>15</v>
      </c>
      <c r="C16" s="82">
        <v>13</v>
      </c>
      <c r="D16" s="83">
        <v>40.683999999999997</v>
      </c>
      <c r="E16" s="83">
        <v>30.468399999999999</v>
      </c>
      <c r="F16" s="177">
        <v>72</v>
      </c>
      <c r="G16" s="10"/>
      <c r="H16" s="10"/>
      <c r="I16" s="10"/>
      <c r="J16" s="10"/>
    </row>
    <row r="17" spans="2:10" ht="18.75" customHeight="1" thickBot="1" x14ac:dyDescent="0.35">
      <c r="B17" s="196" t="s">
        <v>16</v>
      </c>
      <c r="C17" s="83">
        <v>5</v>
      </c>
      <c r="D17" s="83">
        <v>241</v>
      </c>
      <c r="E17" s="83">
        <v>239</v>
      </c>
      <c r="F17" s="177"/>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6" sqref="F16"/>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43324</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3" t="s">
        <v>175</v>
      </c>
      <c r="J3" s="193" t="s">
        <v>179</v>
      </c>
      <c r="N3" s="144">
        <f>91.2+76.3</f>
        <v>167.5</v>
      </c>
    </row>
    <row r="4" spans="1:14" ht="21.75" customHeight="1" thickTop="1" thickBot="1" x14ac:dyDescent="0.35">
      <c r="B4" s="28"/>
      <c r="C4" s="29"/>
      <c r="D4" s="29"/>
      <c r="E4" s="67"/>
      <c r="F4" s="68"/>
      <c r="G4" s="192" t="s">
        <v>177</v>
      </c>
      <c r="H4" s="192" t="s">
        <v>178</v>
      </c>
      <c r="I4" s="192"/>
      <c r="J4" s="34"/>
    </row>
    <row r="5" spans="1:14" ht="19.5" customHeight="1" thickBot="1" x14ac:dyDescent="0.35">
      <c r="B5" s="198" t="s">
        <v>389</v>
      </c>
      <c r="C5" s="177">
        <v>85</v>
      </c>
      <c r="D5" s="10">
        <v>1855</v>
      </c>
      <c r="E5" s="10">
        <v>605</v>
      </c>
      <c r="F5" s="10">
        <v>34</v>
      </c>
      <c r="G5" s="10"/>
      <c r="H5" s="10"/>
      <c r="I5" s="10"/>
      <c r="J5" s="10"/>
      <c r="L5" s="159" t="s">
        <v>391</v>
      </c>
      <c r="M5" s="160">
        <v>325</v>
      </c>
      <c r="N5" s="161" t="s">
        <v>395</v>
      </c>
    </row>
    <row r="6" spans="1:14" ht="19.5" customHeight="1" thickBot="1" x14ac:dyDescent="0.35">
      <c r="B6" s="197" t="s">
        <v>388</v>
      </c>
      <c r="C6" s="177">
        <v>80</v>
      </c>
      <c r="D6" s="148">
        <v>275</v>
      </c>
      <c r="E6" s="148">
        <v>150</v>
      </c>
      <c r="F6" s="10">
        <v>7</v>
      </c>
      <c r="G6" s="10"/>
      <c r="H6" s="10"/>
      <c r="I6" s="10"/>
      <c r="J6" s="10"/>
      <c r="L6" s="162" t="s">
        <v>392</v>
      </c>
      <c r="M6" s="158">
        <v>87</v>
      </c>
      <c r="N6" s="163" t="s">
        <v>396</v>
      </c>
    </row>
    <row r="7" spans="1:14" ht="18" customHeight="1" thickBot="1" x14ac:dyDescent="0.35">
      <c r="B7" s="197" t="s">
        <v>390</v>
      </c>
      <c r="C7" s="278">
        <v>64</v>
      </c>
      <c r="D7" s="155">
        <v>1807.5</v>
      </c>
      <c r="E7" s="155">
        <v>1147.5</v>
      </c>
      <c r="F7" s="177">
        <v>81</v>
      </c>
      <c r="G7" s="156"/>
      <c r="H7" s="10"/>
      <c r="I7" s="11"/>
      <c r="J7" s="10"/>
      <c r="L7" s="164" t="s">
        <v>393</v>
      </c>
      <c r="M7" s="165">
        <v>240</v>
      </c>
      <c r="N7" s="166" t="s">
        <v>397</v>
      </c>
    </row>
    <row r="8" spans="1:14" ht="19.5" customHeight="1" thickBot="1" x14ac:dyDescent="0.35">
      <c r="B8" s="197" t="s">
        <v>197</v>
      </c>
      <c r="C8" s="279"/>
      <c r="D8" s="83"/>
      <c r="E8" s="83"/>
      <c r="F8" s="177"/>
      <c r="G8" s="157"/>
      <c r="H8" s="10"/>
      <c r="I8" s="11"/>
      <c r="J8" s="10"/>
      <c r="L8" s="167" t="s">
        <v>394</v>
      </c>
      <c r="M8" s="168">
        <f>1000*SQRT(SUM(POWER(M5,2),POWER(M6,2)))/(SQRT(3)*M7)</f>
        <v>809.3564544564839</v>
      </c>
      <c r="N8" s="169" t="s">
        <v>398</v>
      </c>
    </row>
    <row r="9" spans="1:14" ht="21.75" customHeight="1" thickBot="1" x14ac:dyDescent="0.35">
      <c r="B9" s="197" t="s">
        <v>7</v>
      </c>
      <c r="C9" s="280">
        <v>12</v>
      </c>
      <c r="D9" s="155">
        <v>219.696</v>
      </c>
      <c r="E9" s="155">
        <v>24.66</v>
      </c>
      <c r="F9" s="177">
        <v>8.5</v>
      </c>
      <c r="G9" s="11"/>
      <c r="H9" s="11"/>
      <c r="I9" s="11"/>
      <c r="J9" s="10"/>
      <c r="M9" s="170"/>
    </row>
    <row r="10" spans="1:14" ht="21" customHeight="1" thickBot="1" x14ac:dyDescent="0.35">
      <c r="B10" s="197" t="s">
        <v>205</v>
      </c>
      <c r="C10" s="281"/>
      <c r="D10" s="85">
        <v>25.7</v>
      </c>
      <c r="E10" s="85"/>
      <c r="F10" s="182" t="s">
        <v>458</v>
      </c>
      <c r="G10" s="10"/>
      <c r="H10" s="10"/>
      <c r="I10" s="10"/>
      <c r="J10" s="10"/>
    </row>
    <row r="11" spans="1:14" ht="21.75" customHeight="1" thickBot="1" x14ac:dyDescent="0.35">
      <c r="B11" s="197" t="s">
        <v>8</v>
      </c>
      <c r="C11" s="84">
        <v>7.6</v>
      </c>
      <c r="D11" s="83">
        <f>27+19</f>
        <v>46</v>
      </c>
      <c r="E11" s="83">
        <v>27</v>
      </c>
      <c r="F11" s="177">
        <v>11</v>
      </c>
      <c r="G11" s="11"/>
      <c r="H11" s="10"/>
      <c r="I11" s="11"/>
      <c r="J11" s="10"/>
    </row>
    <row r="12" spans="1:14" ht="20.25" customHeight="1" thickBot="1" x14ac:dyDescent="0.35">
      <c r="B12" s="197" t="s">
        <v>10</v>
      </c>
      <c r="C12" s="85">
        <v>10.199999999999999</v>
      </c>
      <c r="D12" s="83">
        <v>32.875999999999998</v>
      </c>
      <c r="E12" s="83">
        <v>8.2200000000000006</v>
      </c>
      <c r="F12" s="177">
        <v>3</v>
      </c>
      <c r="G12" s="10"/>
      <c r="H12" s="10"/>
      <c r="I12" s="10"/>
      <c r="J12" s="10"/>
    </row>
    <row r="13" spans="1:14" ht="20.25" customHeight="1" thickBot="1" x14ac:dyDescent="0.35">
      <c r="B13" s="197" t="s">
        <v>63</v>
      </c>
      <c r="C13" s="276">
        <v>18</v>
      </c>
      <c r="D13" s="94">
        <v>296.05</v>
      </c>
      <c r="E13" s="94">
        <v>113.49</v>
      </c>
      <c r="F13" s="94">
        <v>28</v>
      </c>
      <c r="G13" s="11"/>
      <c r="H13" s="11"/>
      <c r="I13" s="11"/>
      <c r="J13" s="11"/>
    </row>
    <row r="14" spans="1:14" ht="18" customHeight="1" thickBot="1" x14ac:dyDescent="0.35">
      <c r="B14" s="197" t="s">
        <v>12</v>
      </c>
      <c r="C14" s="277"/>
      <c r="D14" s="94">
        <v>137.89500000000001</v>
      </c>
      <c r="E14" s="94">
        <v>94.5</v>
      </c>
      <c r="F14" s="178">
        <v>23.33</v>
      </c>
      <c r="G14" s="10"/>
      <c r="H14" s="10"/>
      <c r="I14" s="10"/>
      <c r="J14" s="10"/>
    </row>
    <row r="15" spans="1:14" ht="19.5" thickBot="1" x14ac:dyDescent="0.35">
      <c r="B15" s="197" t="s">
        <v>13</v>
      </c>
      <c r="C15" s="84">
        <v>40</v>
      </c>
      <c r="D15" s="84">
        <v>30.135999999999999</v>
      </c>
      <c r="E15" s="84">
        <v>5.1360000000000001</v>
      </c>
      <c r="F15" s="179">
        <v>25</v>
      </c>
      <c r="G15" s="11"/>
      <c r="H15" s="10"/>
      <c r="I15" s="11"/>
      <c r="J15" s="10"/>
    </row>
    <row r="16" spans="1:14" ht="18.75" customHeight="1" thickBot="1" x14ac:dyDescent="0.35">
      <c r="B16" s="197" t="s">
        <v>15</v>
      </c>
      <c r="C16" s="82">
        <v>13</v>
      </c>
      <c r="D16" s="83">
        <v>399.92399999999998</v>
      </c>
      <c r="E16" s="83">
        <v>339.92399999999998</v>
      </c>
      <c r="F16" s="177">
        <v>70</v>
      </c>
      <c r="G16" s="10"/>
      <c r="H16" s="10"/>
      <c r="I16" s="10"/>
      <c r="J16" s="10"/>
    </row>
    <row r="17" spans="2:10" ht="18.75" customHeight="1" thickBot="1" x14ac:dyDescent="0.35">
      <c r="B17" s="196" t="s">
        <v>16</v>
      </c>
      <c r="C17" s="83">
        <v>5</v>
      </c>
      <c r="D17" s="83">
        <v>241</v>
      </c>
      <c r="E17" s="83">
        <v>239</v>
      </c>
      <c r="F17" s="177"/>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C12" sqref="C12"/>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43325</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5" t="s">
        <v>175</v>
      </c>
      <c r="J3" s="195" t="s">
        <v>179</v>
      </c>
      <c r="N3" s="144">
        <f>91.2+76.3</f>
        <v>167.5</v>
      </c>
    </row>
    <row r="4" spans="1:14" ht="21.75" customHeight="1" thickTop="1" thickBot="1" x14ac:dyDescent="0.35">
      <c r="B4" s="28"/>
      <c r="C4" s="29"/>
      <c r="D4" s="29"/>
      <c r="E4" s="67"/>
      <c r="F4" s="68"/>
      <c r="G4" s="194" t="s">
        <v>177</v>
      </c>
      <c r="H4" s="194" t="s">
        <v>178</v>
      </c>
      <c r="I4" s="194"/>
      <c r="J4" s="34"/>
    </row>
    <row r="5" spans="1:14" ht="19.5" customHeight="1" thickBot="1" x14ac:dyDescent="0.35">
      <c r="B5" s="198" t="s">
        <v>389</v>
      </c>
      <c r="C5" s="177">
        <v>85</v>
      </c>
      <c r="D5" s="10">
        <v>1855</v>
      </c>
      <c r="E5" s="10">
        <v>605</v>
      </c>
      <c r="F5" s="10">
        <v>34</v>
      </c>
      <c r="G5" s="10"/>
      <c r="H5" s="10"/>
      <c r="I5" s="10"/>
      <c r="J5" s="10"/>
      <c r="L5" s="159" t="s">
        <v>391</v>
      </c>
      <c r="M5" s="160">
        <v>325</v>
      </c>
      <c r="N5" s="161" t="s">
        <v>395</v>
      </c>
    </row>
    <row r="6" spans="1:14" ht="19.5" customHeight="1" thickBot="1" x14ac:dyDescent="0.35">
      <c r="B6" s="197" t="s">
        <v>388</v>
      </c>
      <c r="C6" s="177">
        <v>80</v>
      </c>
      <c r="D6" s="148">
        <v>275</v>
      </c>
      <c r="E6" s="148">
        <v>150</v>
      </c>
      <c r="F6" s="10">
        <v>7</v>
      </c>
      <c r="G6" s="10"/>
      <c r="H6" s="10"/>
      <c r="I6" s="10"/>
      <c r="J6" s="10"/>
      <c r="L6" s="162" t="s">
        <v>392</v>
      </c>
      <c r="M6" s="158">
        <v>87</v>
      </c>
      <c r="N6" s="163" t="s">
        <v>396</v>
      </c>
    </row>
    <row r="7" spans="1:14" ht="18" customHeight="1" thickBot="1" x14ac:dyDescent="0.35">
      <c r="B7" s="197" t="s">
        <v>390</v>
      </c>
      <c r="C7" s="278">
        <v>64</v>
      </c>
      <c r="D7" s="155">
        <v>1807.5</v>
      </c>
      <c r="E7" s="155">
        <v>1147.5</v>
      </c>
      <c r="F7" s="177">
        <v>81</v>
      </c>
      <c r="G7" s="156"/>
      <c r="H7" s="10"/>
      <c r="I7" s="11"/>
      <c r="J7" s="10"/>
      <c r="L7" s="164" t="s">
        <v>393</v>
      </c>
      <c r="M7" s="165">
        <v>240</v>
      </c>
      <c r="N7" s="166" t="s">
        <v>397</v>
      </c>
    </row>
    <row r="8" spans="1:14" ht="19.5" customHeight="1" thickBot="1" x14ac:dyDescent="0.35">
      <c r="B8" s="197" t="s">
        <v>197</v>
      </c>
      <c r="C8" s="279"/>
      <c r="D8" s="83"/>
      <c r="E8" s="83"/>
      <c r="F8" s="177"/>
      <c r="G8" s="157"/>
      <c r="H8" s="10"/>
      <c r="I8" s="11"/>
      <c r="J8" s="10"/>
      <c r="L8" s="167" t="s">
        <v>394</v>
      </c>
      <c r="M8" s="168">
        <f>1000*SQRT(SUM(POWER(M5,2),POWER(M6,2)))/(SQRT(3)*M7)</f>
        <v>809.3564544564839</v>
      </c>
      <c r="N8" s="169" t="s">
        <v>398</v>
      </c>
    </row>
    <row r="9" spans="1:14" ht="21.75" customHeight="1" thickBot="1" x14ac:dyDescent="0.35">
      <c r="B9" s="197" t="s">
        <v>7</v>
      </c>
      <c r="C9" s="280">
        <v>12</v>
      </c>
      <c r="D9" s="155">
        <v>219.696</v>
      </c>
      <c r="E9" s="155">
        <v>24.66</v>
      </c>
      <c r="F9" s="177">
        <v>8.5</v>
      </c>
      <c r="G9" s="11"/>
      <c r="H9" s="11"/>
      <c r="I9" s="11"/>
      <c r="J9" s="10"/>
      <c r="M9" s="170"/>
    </row>
    <row r="10" spans="1:14" ht="21" customHeight="1" thickBot="1" x14ac:dyDescent="0.35">
      <c r="B10" s="197" t="s">
        <v>205</v>
      </c>
      <c r="C10" s="281"/>
      <c r="D10" s="85">
        <v>25.7</v>
      </c>
      <c r="E10" s="85"/>
      <c r="F10" s="182" t="s">
        <v>458</v>
      </c>
      <c r="G10" s="10"/>
      <c r="H10" s="10"/>
      <c r="I10" s="10"/>
      <c r="J10" s="10"/>
    </row>
    <row r="11" spans="1:14" ht="21.75" customHeight="1" thickBot="1" x14ac:dyDescent="0.35">
      <c r="B11" s="197" t="s">
        <v>8</v>
      </c>
      <c r="C11" s="84">
        <v>7.6</v>
      </c>
      <c r="D11" s="83">
        <f>27+19</f>
        <v>46</v>
      </c>
      <c r="E11" s="83">
        <v>27</v>
      </c>
      <c r="F11" s="177">
        <v>11</v>
      </c>
      <c r="G11" s="11"/>
      <c r="H11" s="10"/>
      <c r="I11" s="11"/>
      <c r="J11" s="10"/>
    </row>
    <row r="12" spans="1:14" ht="20.25" customHeight="1" thickBot="1" x14ac:dyDescent="0.35">
      <c r="B12" s="197" t="s">
        <v>10</v>
      </c>
      <c r="C12" s="85">
        <v>10.199999999999999</v>
      </c>
      <c r="D12" s="83">
        <v>30.89</v>
      </c>
      <c r="E12" s="83">
        <v>6.234</v>
      </c>
      <c r="F12" s="177">
        <v>3</v>
      </c>
      <c r="G12" s="10"/>
      <c r="H12" s="10"/>
      <c r="I12" s="10"/>
      <c r="J12" s="10"/>
    </row>
    <row r="13" spans="1:14" ht="20.25" customHeight="1" thickBot="1" x14ac:dyDescent="0.35">
      <c r="B13" s="197" t="s">
        <v>63</v>
      </c>
      <c r="C13" s="276">
        <v>18</v>
      </c>
      <c r="D13" s="94">
        <v>296.05</v>
      </c>
      <c r="E13" s="94">
        <v>113.49</v>
      </c>
      <c r="F13" s="94">
        <v>28</v>
      </c>
      <c r="G13" s="11"/>
      <c r="H13" s="11"/>
      <c r="I13" s="11"/>
      <c r="J13" s="11"/>
    </row>
    <row r="14" spans="1:14" ht="18" customHeight="1" thickBot="1" x14ac:dyDescent="0.35">
      <c r="B14" s="197" t="s">
        <v>12</v>
      </c>
      <c r="C14" s="277"/>
      <c r="D14" s="94">
        <v>137.89500000000001</v>
      </c>
      <c r="E14" s="94">
        <v>94.5</v>
      </c>
      <c r="F14" s="178">
        <v>23.33</v>
      </c>
      <c r="G14" s="10"/>
      <c r="H14" s="10"/>
      <c r="I14" s="10"/>
      <c r="J14" s="10"/>
    </row>
    <row r="15" spans="1:14" ht="19.5" thickBot="1" x14ac:dyDescent="0.35">
      <c r="B15" s="197" t="s">
        <v>13</v>
      </c>
      <c r="C15" s="84">
        <v>40</v>
      </c>
      <c r="D15" s="84">
        <v>30.135999999999999</v>
      </c>
      <c r="E15" s="84">
        <v>5.1360000000000001</v>
      </c>
      <c r="F15" s="179">
        <v>25</v>
      </c>
      <c r="G15" s="11"/>
      <c r="H15" s="10"/>
      <c r="I15" s="11"/>
      <c r="J15" s="10"/>
    </row>
    <row r="16" spans="1:14" ht="18.75" customHeight="1" thickBot="1" x14ac:dyDescent="0.35">
      <c r="B16" s="197" t="s">
        <v>15</v>
      </c>
      <c r="C16" s="82">
        <v>13</v>
      </c>
      <c r="D16" s="83">
        <v>395.95400000000001</v>
      </c>
      <c r="E16" s="83">
        <v>335.95400000000001</v>
      </c>
      <c r="F16" s="177">
        <v>69</v>
      </c>
      <c r="G16" s="10"/>
      <c r="H16" s="10"/>
      <c r="I16" s="10"/>
      <c r="J16" s="10"/>
    </row>
    <row r="17" spans="2:10" ht="18.75" customHeight="1" thickBot="1" x14ac:dyDescent="0.35">
      <c r="B17" s="196" t="s">
        <v>16</v>
      </c>
      <c r="C17" s="83">
        <v>5</v>
      </c>
      <c r="D17" s="83">
        <v>241</v>
      </c>
      <c r="E17" s="83">
        <v>239</v>
      </c>
      <c r="F17" s="177"/>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1" sqref="F11"/>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43326</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5" t="s">
        <v>175</v>
      </c>
      <c r="J3" s="195" t="s">
        <v>179</v>
      </c>
      <c r="N3" s="144">
        <f>91.2+76.3</f>
        <v>167.5</v>
      </c>
    </row>
    <row r="4" spans="1:14" ht="21.75" customHeight="1" thickTop="1" thickBot="1" x14ac:dyDescent="0.35">
      <c r="B4" s="28"/>
      <c r="C4" s="29"/>
      <c r="D4" s="29"/>
      <c r="E4" s="67"/>
      <c r="F4" s="68"/>
      <c r="G4" s="194" t="s">
        <v>177</v>
      </c>
      <c r="H4" s="194" t="s">
        <v>178</v>
      </c>
      <c r="I4" s="194"/>
      <c r="J4" s="34"/>
    </row>
    <row r="5" spans="1:14" ht="19.5" customHeight="1" thickBot="1" x14ac:dyDescent="0.35">
      <c r="B5" s="198" t="s">
        <v>389</v>
      </c>
      <c r="C5" s="177">
        <v>85</v>
      </c>
      <c r="D5" s="10">
        <v>1850</v>
      </c>
      <c r="E5" s="10">
        <v>600</v>
      </c>
      <c r="F5" s="10">
        <v>34</v>
      </c>
      <c r="G5" s="10"/>
      <c r="H5" s="10"/>
      <c r="I5" s="10"/>
      <c r="J5" s="10"/>
      <c r="L5" s="159" t="s">
        <v>391</v>
      </c>
      <c r="M5" s="160">
        <v>325</v>
      </c>
      <c r="N5" s="161" t="s">
        <v>395</v>
      </c>
    </row>
    <row r="6" spans="1:14" ht="19.5" customHeight="1" thickBot="1" x14ac:dyDescent="0.35">
      <c r="B6" s="197" t="s">
        <v>388</v>
      </c>
      <c r="C6" s="177">
        <v>80</v>
      </c>
      <c r="D6" s="148">
        <v>320</v>
      </c>
      <c r="E6" s="148">
        <v>195</v>
      </c>
      <c r="F6" s="10">
        <v>9</v>
      </c>
      <c r="G6" s="10"/>
      <c r="H6" s="10"/>
      <c r="I6" s="10"/>
      <c r="J6" s="10"/>
      <c r="L6" s="162" t="s">
        <v>392</v>
      </c>
      <c r="M6" s="158">
        <v>87</v>
      </c>
      <c r="N6" s="163" t="s">
        <v>396</v>
      </c>
    </row>
    <row r="7" spans="1:14" ht="18" customHeight="1" thickBot="1" x14ac:dyDescent="0.35">
      <c r="B7" s="197" t="s">
        <v>390</v>
      </c>
      <c r="C7" s="278">
        <v>64</v>
      </c>
      <c r="D7" s="155">
        <v>1745.885</v>
      </c>
      <c r="E7" s="155">
        <v>1085.8499999999999</v>
      </c>
      <c r="F7" s="177">
        <v>77</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219.696</v>
      </c>
      <c r="E9" s="155">
        <v>24.66</v>
      </c>
      <c r="F9" s="177">
        <v>8.5</v>
      </c>
      <c r="G9" s="11"/>
      <c r="H9" s="11"/>
      <c r="I9" s="11"/>
      <c r="J9" s="10"/>
      <c r="M9" s="170"/>
    </row>
    <row r="10" spans="1:14" ht="21" customHeight="1" thickBot="1" x14ac:dyDescent="0.35">
      <c r="B10" s="197" t="s">
        <v>205</v>
      </c>
      <c r="C10" s="281"/>
      <c r="D10" s="85">
        <v>25.7</v>
      </c>
      <c r="E10" s="85"/>
      <c r="F10" s="182" t="s">
        <v>458</v>
      </c>
      <c r="G10" s="10"/>
      <c r="H10" s="10"/>
      <c r="I10" s="10"/>
      <c r="J10" s="10"/>
    </row>
    <row r="11" spans="1:14" ht="21.75" customHeight="1" thickBot="1" x14ac:dyDescent="0.35">
      <c r="B11" s="197" t="s">
        <v>8</v>
      </c>
      <c r="C11" s="84">
        <v>7.6</v>
      </c>
      <c r="D11" s="83">
        <v>23.849</v>
      </c>
      <c r="E11" s="83">
        <v>8.8490000000000002</v>
      </c>
      <c r="F11" s="177">
        <v>8</v>
      </c>
      <c r="G11" s="11"/>
      <c r="H11" s="10"/>
      <c r="I11" s="11"/>
      <c r="J11" s="10"/>
    </row>
    <row r="12" spans="1:14" ht="20.25" customHeight="1" thickBot="1" x14ac:dyDescent="0.35">
      <c r="B12" s="197" t="s">
        <v>10</v>
      </c>
      <c r="C12" s="85">
        <v>10.199999999999999</v>
      </c>
      <c r="D12" s="83">
        <v>30.89</v>
      </c>
      <c r="E12" s="83">
        <v>6.234</v>
      </c>
      <c r="F12" s="177">
        <v>2.5</v>
      </c>
      <c r="G12" s="10"/>
      <c r="H12" s="10"/>
      <c r="I12" s="10"/>
      <c r="J12" s="10"/>
    </row>
    <row r="13" spans="1:14" ht="20.25" customHeight="1" thickBot="1" x14ac:dyDescent="0.35">
      <c r="B13" s="197" t="s">
        <v>63</v>
      </c>
      <c r="C13" s="276">
        <v>18</v>
      </c>
      <c r="D13" s="94">
        <v>275.983</v>
      </c>
      <c r="E13" s="94">
        <v>93.423000000000002</v>
      </c>
      <c r="F13" s="94">
        <v>23</v>
      </c>
      <c r="G13" s="11"/>
      <c r="H13" s="11"/>
      <c r="I13" s="11"/>
      <c r="J13" s="11"/>
    </row>
    <row r="14" spans="1:14" ht="18" customHeight="1" thickBot="1" x14ac:dyDescent="0.35">
      <c r="B14" s="197" t="s">
        <v>12</v>
      </c>
      <c r="C14" s="277"/>
      <c r="D14" s="94">
        <v>137.89500000000001</v>
      </c>
      <c r="E14" s="94">
        <v>94.5</v>
      </c>
      <c r="F14" s="178">
        <v>23.33</v>
      </c>
      <c r="G14" s="10"/>
      <c r="H14" s="10"/>
      <c r="I14" s="10"/>
      <c r="J14" s="10"/>
    </row>
    <row r="15" spans="1:14" ht="19.5" thickBot="1" x14ac:dyDescent="0.35">
      <c r="B15" s="197" t="s">
        <v>13</v>
      </c>
      <c r="C15" s="84">
        <v>40</v>
      </c>
      <c r="D15" s="84">
        <v>39.485999999999997</v>
      </c>
      <c r="E15" s="84">
        <v>4.4859999999999998</v>
      </c>
      <c r="F15" s="179">
        <v>0.36</v>
      </c>
      <c r="G15" s="11"/>
      <c r="H15" s="10"/>
      <c r="I15" s="11"/>
      <c r="J15" s="10"/>
    </row>
    <row r="16" spans="1:14" ht="18.75" customHeight="1" thickBot="1" x14ac:dyDescent="0.35">
      <c r="B16" s="197" t="s">
        <v>15</v>
      </c>
      <c r="C16" s="82">
        <v>13</v>
      </c>
      <c r="D16" s="83">
        <v>391.21199999999999</v>
      </c>
      <c r="E16" s="83">
        <v>331.21199999999999</v>
      </c>
      <c r="F16" s="177">
        <v>68</v>
      </c>
      <c r="G16" s="10"/>
      <c r="H16" s="10"/>
      <c r="I16" s="10"/>
      <c r="J16" s="10"/>
    </row>
    <row r="17" spans="2:10" ht="18.75" customHeight="1" thickBot="1" x14ac:dyDescent="0.35">
      <c r="B17" s="199" t="s">
        <v>16</v>
      </c>
      <c r="C17" s="83">
        <v>5</v>
      </c>
      <c r="D17" s="83">
        <v>227.5</v>
      </c>
      <c r="E17" s="83">
        <v>223.9</v>
      </c>
      <c r="F17" s="177">
        <v>110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2" sqref="D12"/>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43327</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5" t="s">
        <v>175</v>
      </c>
      <c r="J3" s="195" t="s">
        <v>179</v>
      </c>
      <c r="N3" s="144">
        <f>91.2+76.3</f>
        <v>167.5</v>
      </c>
    </row>
    <row r="4" spans="1:14" ht="21.75" customHeight="1" thickTop="1" thickBot="1" x14ac:dyDescent="0.35">
      <c r="B4" s="28"/>
      <c r="C4" s="29"/>
      <c r="D4" s="29"/>
      <c r="E4" s="67"/>
      <c r="F4" s="68"/>
      <c r="G4" s="194" t="s">
        <v>177</v>
      </c>
      <c r="H4" s="194" t="s">
        <v>178</v>
      </c>
      <c r="I4" s="194"/>
      <c r="J4" s="34"/>
    </row>
    <row r="5" spans="1:14" ht="19.5" customHeight="1" thickBot="1" x14ac:dyDescent="0.35">
      <c r="B5" s="198" t="s">
        <v>389</v>
      </c>
      <c r="C5" s="177">
        <v>85</v>
      </c>
      <c r="D5" s="10">
        <v>1935</v>
      </c>
      <c r="E5" s="10">
        <v>685</v>
      </c>
      <c r="F5" s="10">
        <v>38</v>
      </c>
      <c r="G5" s="10"/>
      <c r="H5" s="10"/>
      <c r="I5" s="10"/>
      <c r="J5" s="10"/>
      <c r="L5" s="159" t="s">
        <v>391</v>
      </c>
      <c r="M5" s="160">
        <v>325</v>
      </c>
      <c r="N5" s="161" t="s">
        <v>395</v>
      </c>
    </row>
    <row r="6" spans="1:14" ht="19.5" customHeight="1" thickBot="1" x14ac:dyDescent="0.35">
      <c r="B6" s="197" t="s">
        <v>388</v>
      </c>
      <c r="C6" s="177">
        <v>80</v>
      </c>
      <c r="D6" s="148">
        <v>320</v>
      </c>
      <c r="E6" s="148">
        <v>195</v>
      </c>
      <c r="F6" s="10">
        <v>9</v>
      </c>
      <c r="G6" s="10"/>
      <c r="H6" s="10"/>
      <c r="I6" s="10"/>
      <c r="J6" s="10"/>
      <c r="L6" s="162" t="s">
        <v>392</v>
      </c>
      <c r="M6" s="158">
        <v>87</v>
      </c>
      <c r="N6" s="163" t="s">
        <v>396</v>
      </c>
    </row>
    <row r="7" spans="1:14" ht="18" customHeight="1" thickBot="1" x14ac:dyDescent="0.35">
      <c r="B7" s="197" t="s">
        <v>390</v>
      </c>
      <c r="C7" s="278">
        <v>64</v>
      </c>
      <c r="D7" s="155">
        <v>1638</v>
      </c>
      <c r="E7" s="155">
        <v>978</v>
      </c>
      <c r="F7" s="177">
        <v>69.849999999999994</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219.696</v>
      </c>
      <c r="E9" s="155">
        <v>24.66</v>
      </c>
      <c r="F9" s="177">
        <v>8.5</v>
      </c>
      <c r="G9" s="11"/>
      <c r="H9" s="11"/>
      <c r="I9" s="11"/>
      <c r="J9" s="10"/>
      <c r="M9" s="170"/>
    </row>
    <row r="10" spans="1:14" ht="21" customHeight="1" thickBot="1" x14ac:dyDescent="0.35">
      <c r="B10" s="197" t="s">
        <v>205</v>
      </c>
      <c r="C10" s="281"/>
      <c r="D10" s="85">
        <v>25.7</v>
      </c>
      <c r="E10" s="85"/>
      <c r="F10" s="182">
        <v>0.5</v>
      </c>
      <c r="G10" s="10"/>
      <c r="H10" s="10"/>
      <c r="I10" s="10"/>
      <c r="J10" s="10"/>
    </row>
    <row r="11" spans="1:14" ht="21.75" customHeight="1" thickBot="1" x14ac:dyDescent="0.35">
      <c r="B11" s="197" t="s">
        <v>8</v>
      </c>
      <c r="C11" s="84">
        <v>7.6</v>
      </c>
      <c r="D11" s="83">
        <v>18.849</v>
      </c>
      <c r="E11" s="83">
        <v>3.8490000000000002</v>
      </c>
      <c r="F11" s="177">
        <v>6</v>
      </c>
      <c r="G11" s="11"/>
      <c r="H11" s="10"/>
      <c r="I11" s="11"/>
      <c r="J11" s="10"/>
    </row>
    <row r="12" spans="1:14" ht="20.25" customHeight="1" thickBot="1" x14ac:dyDescent="0.35">
      <c r="B12" s="197" t="s">
        <v>10</v>
      </c>
      <c r="C12" s="85">
        <v>10.199999999999999</v>
      </c>
      <c r="D12" s="83">
        <v>29.638999999999999</v>
      </c>
      <c r="E12" s="83">
        <v>4.9829999999999997</v>
      </c>
      <c r="F12" s="177">
        <v>2</v>
      </c>
      <c r="G12" s="10"/>
      <c r="H12" s="10"/>
      <c r="I12" s="10"/>
      <c r="J12" s="10"/>
    </row>
    <row r="13" spans="1:14" ht="20.25" customHeight="1" thickBot="1" x14ac:dyDescent="0.35">
      <c r="B13" s="197" t="s">
        <v>63</v>
      </c>
      <c r="C13" s="276">
        <v>18</v>
      </c>
      <c r="D13" s="94">
        <v>261.52</v>
      </c>
      <c r="E13" s="94">
        <v>78.959999999999994</v>
      </c>
      <c r="F13" s="94">
        <v>19.5</v>
      </c>
      <c r="G13" s="11"/>
      <c r="H13" s="11"/>
      <c r="I13" s="11"/>
      <c r="J13" s="11"/>
    </row>
    <row r="14" spans="1:14" ht="18" customHeight="1" thickBot="1" x14ac:dyDescent="0.35">
      <c r="B14" s="197" t="s">
        <v>12</v>
      </c>
      <c r="C14" s="277"/>
      <c r="D14" s="94">
        <v>137.89500000000001</v>
      </c>
      <c r="E14" s="94">
        <v>94.5</v>
      </c>
      <c r="F14" s="178">
        <v>23.33</v>
      </c>
      <c r="G14" s="10"/>
      <c r="H14" s="10"/>
      <c r="I14" s="10"/>
      <c r="J14" s="10"/>
    </row>
    <row r="15" spans="1:14" ht="19.5" thickBot="1" x14ac:dyDescent="0.35">
      <c r="B15" s="197" t="s">
        <v>13</v>
      </c>
      <c r="C15" s="84">
        <v>40</v>
      </c>
      <c r="D15" s="84">
        <v>39.485999999999997</v>
      </c>
      <c r="E15" s="84">
        <v>0</v>
      </c>
      <c r="F15" s="179">
        <v>0</v>
      </c>
      <c r="G15" s="11"/>
      <c r="H15" s="10"/>
      <c r="I15" s="11"/>
      <c r="J15" s="10"/>
    </row>
    <row r="16" spans="1:14" ht="18.75" customHeight="1" thickBot="1" x14ac:dyDescent="0.35">
      <c r="B16" s="197" t="s">
        <v>15</v>
      </c>
      <c r="C16" s="82">
        <v>13</v>
      </c>
      <c r="D16" s="83">
        <v>385.21699999999998</v>
      </c>
      <c r="E16" s="83">
        <v>325.21699999999998</v>
      </c>
      <c r="F16" s="177">
        <v>67</v>
      </c>
      <c r="G16" s="10"/>
      <c r="H16" s="10"/>
      <c r="I16" s="10"/>
      <c r="J16" s="10"/>
    </row>
    <row r="17" spans="2:10" ht="18.75" customHeight="1" thickBot="1" x14ac:dyDescent="0.35">
      <c r="B17" s="199" t="s">
        <v>16</v>
      </c>
      <c r="C17" s="83">
        <v>5</v>
      </c>
      <c r="D17" s="83">
        <v>227.5</v>
      </c>
      <c r="E17" s="83">
        <v>225.5</v>
      </c>
      <c r="F17" s="177">
        <v>112.75</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5" sqref="D1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43328</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195" t="s">
        <v>175</v>
      </c>
      <c r="J3" s="195" t="s">
        <v>179</v>
      </c>
      <c r="N3" s="144">
        <f>91.2+76.3</f>
        <v>167.5</v>
      </c>
    </row>
    <row r="4" spans="1:14" ht="21.75" customHeight="1" thickTop="1" thickBot="1" x14ac:dyDescent="0.35">
      <c r="B4" s="28"/>
      <c r="C4" s="29"/>
      <c r="D4" s="29"/>
      <c r="E4" s="67"/>
      <c r="F4" s="68"/>
      <c r="G4" s="194" t="s">
        <v>177</v>
      </c>
      <c r="H4" s="194" t="s">
        <v>178</v>
      </c>
      <c r="I4" s="194"/>
      <c r="J4" s="34"/>
    </row>
    <row r="5" spans="1:14" ht="19.5" customHeight="1" thickBot="1" x14ac:dyDescent="0.35">
      <c r="B5" s="198" t="s">
        <v>389</v>
      </c>
      <c r="C5" s="177">
        <v>85</v>
      </c>
      <c r="D5" s="10">
        <v>1925</v>
      </c>
      <c r="E5" s="10">
        <v>675</v>
      </c>
      <c r="F5" s="10">
        <v>38</v>
      </c>
      <c r="G5" s="10"/>
      <c r="H5" s="10"/>
      <c r="I5" s="10"/>
      <c r="J5" s="10"/>
      <c r="L5" s="159" t="s">
        <v>391</v>
      </c>
      <c r="M5" s="160">
        <v>325</v>
      </c>
      <c r="N5" s="161" t="s">
        <v>395</v>
      </c>
    </row>
    <row r="6" spans="1:14" ht="19.5" customHeight="1" thickBot="1" x14ac:dyDescent="0.35">
      <c r="B6" s="197" t="s">
        <v>388</v>
      </c>
      <c r="C6" s="177">
        <v>80</v>
      </c>
      <c r="D6" s="148">
        <v>320</v>
      </c>
      <c r="E6" s="148">
        <v>195</v>
      </c>
      <c r="F6" s="10">
        <v>9</v>
      </c>
      <c r="G6" s="10"/>
      <c r="H6" s="10"/>
      <c r="I6" s="10"/>
      <c r="J6" s="10"/>
      <c r="L6" s="162" t="s">
        <v>392</v>
      </c>
      <c r="M6" s="158">
        <v>87</v>
      </c>
      <c r="N6" s="163" t="s">
        <v>396</v>
      </c>
    </row>
    <row r="7" spans="1:14" ht="18" customHeight="1" thickBot="1" x14ac:dyDescent="0.35">
      <c r="B7" s="197" t="s">
        <v>390</v>
      </c>
      <c r="C7" s="278">
        <v>64</v>
      </c>
      <c r="D7" s="155">
        <v>1588.4280000000001</v>
      </c>
      <c r="E7" s="155">
        <v>928.428</v>
      </c>
      <c r="F7" s="177">
        <v>66.31</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219.696</v>
      </c>
      <c r="E9" s="155">
        <v>24.66</v>
      </c>
      <c r="F9" s="177">
        <v>8.5</v>
      </c>
      <c r="G9" s="11"/>
      <c r="H9" s="11"/>
      <c r="I9" s="11"/>
      <c r="J9" s="10"/>
      <c r="M9" s="170"/>
    </row>
    <row r="10" spans="1:14" ht="21" customHeight="1" thickBot="1" x14ac:dyDescent="0.35">
      <c r="B10" s="197" t="s">
        <v>205</v>
      </c>
      <c r="C10" s="281"/>
      <c r="D10" s="85">
        <v>25.7</v>
      </c>
      <c r="E10" s="85"/>
      <c r="F10" s="182">
        <v>0.5</v>
      </c>
      <c r="G10" s="10"/>
      <c r="H10" s="10"/>
      <c r="I10" s="10"/>
      <c r="J10" s="10"/>
    </row>
    <row r="11" spans="1:14" ht="21.75" customHeight="1" thickBot="1" x14ac:dyDescent="0.35">
      <c r="B11" s="197" t="s">
        <v>8</v>
      </c>
      <c r="C11" s="84">
        <v>7.6</v>
      </c>
      <c r="D11" s="83">
        <v>26</v>
      </c>
      <c r="E11" s="83">
        <v>8</v>
      </c>
      <c r="F11" s="177">
        <v>4.5</v>
      </c>
      <c r="G11" s="11"/>
      <c r="H11" s="10"/>
      <c r="I11" s="11"/>
      <c r="J11" s="10"/>
    </row>
    <row r="12" spans="1:14" ht="20.25" customHeight="1" thickBot="1" x14ac:dyDescent="0.35">
      <c r="B12" s="197" t="s">
        <v>10</v>
      </c>
      <c r="C12" s="85">
        <v>10.199999999999999</v>
      </c>
      <c r="D12" s="83">
        <v>28.384</v>
      </c>
      <c r="E12" s="83">
        <v>3.7280000000000002</v>
      </c>
      <c r="F12" s="177">
        <v>1</v>
      </c>
      <c r="G12" s="10"/>
      <c r="H12" s="10"/>
      <c r="I12" s="10"/>
      <c r="J12" s="10"/>
    </row>
    <row r="13" spans="1:14" ht="20.25" customHeight="1" thickBot="1" x14ac:dyDescent="0.35">
      <c r="B13" s="197" t="s">
        <v>63</v>
      </c>
      <c r="C13" s="276">
        <v>18</v>
      </c>
      <c r="D13" s="94">
        <v>302.82900000000001</v>
      </c>
      <c r="E13" s="94">
        <v>120.26900000000001</v>
      </c>
      <c r="F13" s="94">
        <v>29.7</v>
      </c>
      <c r="G13" s="11"/>
      <c r="H13" s="11"/>
      <c r="I13" s="11"/>
      <c r="J13" s="11"/>
    </row>
    <row r="14" spans="1:14" ht="18" customHeight="1" thickBot="1" x14ac:dyDescent="0.35">
      <c r="B14" s="197" t="s">
        <v>12</v>
      </c>
      <c r="C14" s="277"/>
      <c r="D14" s="94">
        <v>137.89500000000001</v>
      </c>
      <c r="E14" s="94">
        <v>94.5</v>
      </c>
      <c r="F14" s="178">
        <v>23.33</v>
      </c>
      <c r="G14" s="10"/>
      <c r="H14" s="10"/>
      <c r="I14" s="10"/>
      <c r="J14" s="10"/>
    </row>
    <row r="15" spans="1:14" ht="19.5" thickBot="1" x14ac:dyDescent="0.35">
      <c r="B15" s="197" t="s">
        <v>13</v>
      </c>
      <c r="C15" s="84">
        <v>40</v>
      </c>
      <c r="D15" s="84">
        <v>39.485999999999997</v>
      </c>
      <c r="E15" s="84">
        <v>0</v>
      </c>
      <c r="F15" s="179">
        <v>0</v>
      </c>
      <c r="G15" s="11"/>
      <c r="H15" s="10"/>
      <c r="I15" s="11"/>
      <c r="J15" s="10"/>
    </row>
    <row r="16" spans="1:14" ht="18.75" customHeight="1" thickBot="1" x14ac:dyDescent="0.35">
      <c r="B16" s="197" t="s">
        <v>15</v>
      </c>
      <c r="C16" s="82">
        <v>13</v>
      </c>
      <c r="D16" s="83">
        <v>385.21699999999998</v>
      </c>
      <c r="E16" s="83">
        <v>325.21699999999998</v>
      </c>
      <c r="F16" s="177">
        <v>67</v>
      </c>
      <c r="G16" s="10"/>
      <c r="H16" s="10"/>
      <c r="I16" s="10"/>
      <c r="J16" s="10"/>
    </row>
    <row r="17" spans="2:10" ht="18.75" customHeight="1" thickBot="1" x14ac:dyDescent="0.35">
      <c r="B17" s="199" t="s">
        <v>16</v>
      </c>
      <c r="C17" s="83">
        <v>5</v>
      </c>
      <c r="D17" s="83">
        <v>225.3</v>
      </c>
      <c r="E17" s="83">
        <v>223.3</v>
      </c>
      <c r="F17" s="177">
        <v>112</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E11" sqref="E11"/>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43329</v>
      </c>
      <c r="E1" s="268"/>
      <c r="F1" s="268"/>
      <c r="G1" s="268"/>
    </row>
    <row r="2" spans="1:14" ht="24" thickBot="1" x14ac:dyDescent="0.4">
      <c r="D2" s="253" t="s">
        <v>355</v>
      </c>
      <c r="E2" s="253"/>
      <c r="F2" s="253"/>
    </row>
    <row r="3" spans="1:14" s="144" customFormat="1" ht="54.75" customHeight="1" thickBot="1" x14ac:dyDescent="0.3">
      <c r="A3" s="143"/>
      <c r="B3" s="16" t="s">
        <v>0</v>
      </c>
      <c r="C3" s="140" t="s">
        <v>1</v>
      </c>
      <c r="D3" s="140" t="s">
        <v>66</v>
      </c>
      <c r="E3" s="140" t="s">
        <v>64</v>
      </c>
      <c r="F3" s="141" t="s">
        <v>65</v>
      </c>
      <c r="G3" s="269" t="s">
        <v>174</v>
      </c>
      <c r="H3" s="269"/>
      <c r="I3" s="201" t="s">
        <v>175</v>
      </c>
      <c r="J3" s="201" t="s">
        <v>179</v>
      </c>
      <c r="N3" s="144">
        <f>91.2+76.3</f>
        <v>167.5</v>
      </c>
    </row>
    <row r="4" spans="1:14" ht="21.75" customHeight="1" thickTop="1" thickBot="1" x14ac:dyDescent="0.35">
      <c r="B4" s="28"/>
      <c r="C4" s="29"/>
      <c r="D4" s="29"/>
      <c r="E4" s="67"/>
      <c r="F4" s="68"/>
      <c r="G4" s="200" t="s">
        <v>177</v>
      </c>
      <c r="H4" s="200" t="s">
        <v>178</v>
      </c>
      <c r="I4" s="200"/>
      <c r="J4" s="34"/>
    </row>
    <row r="5" spans="1:14" ht="19.5" customHeight="1" thickBot="1" x14ac:dyDescent="0.35">
      <c r="B5" s="198" t="s">
        <v>389</v>
      </c>
      <c r="C5" s="177">
        <v>85</v>
      </c>
      <c r="D5" s="10">
        <v>1970</v>
      </c>
      <c r="E5" s="10">
        <v>720</v>
      </c>
      <c r="F5" s="10">
        <v>40</v>
      </c>
      <c r="G5" s="10"/>
      <c r="H5" s="10"/>
      <c r="I5" s="10"/>
      <c r="J5" s="10"/>
      <c r="L5" s="159" t="s">
        <v>391</v>
      </c>
      <c r="M5" s="160">
        <v>325</v>
      </c>
      <c r="N5" s="161" t="s">
        <v>395</v>
      </c>
    </row>
    <row r="6" spans="1:14" ht="19.5" customHeight="1" thickBot="1" x14ac:dyDescent="0.35">
      <c r="B6" s="197" t="s">
        <v>388</v>
      </c>
      <c r="C6" s="177">
        <v>80</v>
      </c>
      <c r="D6" s="148">
        <v>320</v>
      </c>
      <c r="E6" s="148">
        <v>195</v>
      </c>
      <c r="F6" s="10">
        <v>9</v>
      </c>
      <c r="G6" s="10"/>
      <c r="H6" s="10"/>
      <c r="I6" s="10"/>
      <c r="J6" s="10"/>
      <c r="L6" s="162" t="s">
        <v>392</v>
      </c>
      <c r="M6" s="158">
        <v>87</v>
      </c>
      <c r="N6" s="163" t="s">
        <v>396</v>
      </c>
    </row>
    <row r="7" spans="1:14" ht="18" customHeight="1" thickBot="1" x14ac:dyDescent="0.35">
      <c r="B7" s="197" t="s">
        <v>390</v>
      </c>
      <c r="C7" s="278">
        <v>64</v>
      </c>
      <c r="D7" s="155">
        <v>1450.481</v>
      </c>
      <c r="E7" s="155">
        <v>790.48099999999999</v>
      </c>
      <c r="F7" s="177">
        <v>56</v>
      </c>
      <c r="G7" s="156"/>
      <c r="H7" s="10"/>
      <c r="I7" s="11"/>
      <c r="J7" s="10"/>
      <c r="L7" s="164" t="s">
        <v>393</v>
      </c>
      <c r="M7" s="165">
        <v>240</v>
      </c>
      <c r="N7" s="166" t="s">
        <v>397</v>
      </c>
    </row>
    <row r="8" spans="1:14" ht="19.5" customHeight="1" thickBot="1" x14ac:dyDescent="0.35">
      <c r="B8" s="197" t="s">
        <v>197</v>
      </c>
      <c r="C8" s="279"/>
      <c r="D8" s="83">
        <v>115</v>
      </c>
      <c r="E8" s="83">
        <v>65</v>
      </c>
      <c r="F8" s="177">
        <v>3</v>
      </c>
      <c r="G8" s="157"/>
      <c r="H8" s="10"/>
      <c r="I8" s="11"/>
      <c r="J8" s="10"/>
      <c r="L8" s="167" t="s">
        <v>394</v>
      </c>
      <c r="M8" s="168">
        <f>1000*SQRT(SUM(POWER(M5,2),POWER(M6,2)))/(SQRT(3)*M7)</f>
        <v>809.3564544564839</v>
      </c>
      <c r="N8" s="169" t="s">
        <v>398</v>
      </c>
    </row>
    <row r="9" spans="1:14" ht="21.75" customHeight="1" thickBot="1" x14ac:dyDescent="0.35">
      <c r="B9" s="197" t="s">
        <v>7</v>
      </c>
      <c r="C9" s="280">
        <v>12</v>
      </c>
      <c r="D9" s="155">
        <v>219</v>
      </c>
      <c r="E9" s="155">
        <v>24.667999999999999</v>
      </c>
      <c r="F9" s="177">
        <v>8.5</v>
      </c>
      <c r="G9" s="11"/>
      <c r="H9" s="11"/>
      <c r="I9" s="11"/>
      <c r="J9" s="10"/>
      <c r="M9" s="170"/>
    </row>
    <row r="10" spans="1:14" ht="21" customHeight="1" thickBot="1" x14ac:dyDescent="0.35">
      <c r="B10" s="197" t="s">
        <v>205</v>
      </c>
      <c r="C10" s="281"/>
      <c r="D10" s="85">
        <v>25.7</v>
      </c>
      <c r="E10" s="85"/>
      <c r="F10" s="182">
        <v>0.5</v>
      </c>
      <c r="G10" s="10"/>
      <c r="H10" s="10"/>
      <c r="I10" s="10"/>
      <c r="J10" s="10"/>
    </row>
    <row r="11" spans="1:14" ht="21.75" customHeight="1" thickBot="1" x14ac:dyDescent="0.35">
      <c r="B11" s="197" t="s">
        <v>8</v>
      </c>
      <c r="C11" s="84">
        <v>7.6</v>
      </c>
      <c r="D11" s="83"/>
      <c r="E11" s="83"/>
      <c r="F11" s="177">
        <v>1</v>
      </c>
      <c r="G11" s="11"/>
      <c r="H11" s="10"/>
      <c r="I11" s="11"/>
      <c r="J11" s="10"/>
    </row>
    <row r="12" spans="1:14" ht="20.25" customHeight="1" thickBot="1" x14ac:dyDescent="0.35">
      <c r="B12" s="197" t="s">
        <v>10</v>
      </c>
      <c r="C12" s="85">
        <v>10.199999999999999</v>
      </c>
      <c r="D12" s="83">
        <v>26.138000000000002</v>
      </c>
      <c r="E12" s="83">
        <v>1.482</v>
      </c>
      <c r="F12" s="177">
        <v>0.61</v>
      </c>
      <c r="G12" s="10"/>
      <c r="H12" s="10"/>
      <c r="I12" s="10"/>
      <c r="J12" s="10"/>
    </row>
    <row r="13" spans="1:14" ht="20.25" customHeight="1" thickBot="1" x14ac:dyDescent="0.35">
      <c r="B13" s="197" t="s">
        <v>63</v>
      </c>
      <c r="C13" s="276">
        <v>18</v>
      </c>
      <c r="D13" s="94">
        <v>289.94499999999999</v>
      </c>
      <c r="E13" s="94">
        <v>107.389</v>
      </c>
      <c r="F13" s="94">
        <v>26.51</v>
      </c>
      <c r="G13" s="11"/>
      <c r="H13" s="11"/>
      <c r="I13" s="11"/>
      <c r="J13" s="11"/>
    </row>
    <row r="14" spans="1:14" ht="18" customHeight="1" thickBot="1" x14ac:dyDescent="0.35">
      <c r="B14" s="197" t="s">
        <v>12</v>
      </c>
      <c r="C14" s="277"/>
      <c r="D14" s="94">
        <v>137.89500000000001</v>
      </c>
      <c r="E14" s="94">
        <v>94.5</v>
      </c>
      <c r="F14" s="178">
        <v>23.33</v>
      </c>
      <c r="G14" s="10"/>
      <c r="H14" s="10"/>
      <c r="I14" s="10"/>
      <c r="J14" s="10"/>
    </row>
    <row r="15" spans="1:14" ht="19.5" thickBot="1" x14ac:dyDescent="0.35">
      <c r="B15" s="197" t="s">
        <v>13</v>
      </c>
      <c r="C15" s="84">
        <v>40</v>
      </c>
      <c r="D15" s="84">
        <v>25.3</v>
      </c>
      <c r="E15" s="84">
        <v>3</v>
      </c>
      <c r="F15" s="179">
        <v>0</v>
      </c>
      <c r="G15" s="11"/>
      <c r="H15" s="10"/>
      <c r="I15" s="11"/>
      <c r="J15" s="10"/>
    </row>
    <row r="16" spans="1:14" ht="18.75" customHeight="1" thickBot="1" x14ac:dyDescent="0.35">
      <c r="B16" s="197" t="s">
        <v>15</v>
      </c>
      <c r="C16" s="82">
        <v>13</v>
      </c>
      <c r="D16" s="83"/>
      <c r="E16" s="83"/>
      <c r="F16" s="177"/>
      <c r="G16" s="10"/>
      <c r="H16" s="10"/>
      <c r="I16" s="10"/>
      <c r="J16" s="10"/>
    </row>
    <row r="17" spans="2:10" ht="18.75" customHeight="1" thickBot="1" x14ac:dyDescent="0.35">
      <c r="B17" s="199" t="s">
        <v>16</v>
      </c>
      <c r="C17" s="83">
        <v>5</v>
      </c>
      <c r="D17" s="83">
        <v>221.8</v>
      </c>
      <c r="E17" s="83">
        <v>219.8</v>
      </c>
      <c r="F17" s="177">
        <v>110</v>
      </c>
      <c r="G17" s="11"/>
      <c r="H17" s="10"/>
      <c r="I17" s="11"/>
      <c r="J17" s="10"/>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1" sqref="E11:F11"/>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43330</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c r="N3" s="144">
        <f>91.2+76.3</f>
        <v>167.5</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c r="E5" s="203">
        <v>790</v>
      </c>
      <c r="F5" s="204">
        <v>42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v>1269</v>
      </c>
      <c r="E7" s="155">
        <v>609</v>
      </c>
      <c r="F7" s="207">
        <v>44</v>
      </c>
      <c r="G7" s="222"/>
      <c r="H7" s="10"/>
      <c r="I7" s="11"/>
      <c r="J7" s="206"/>
      <c r="L7" s="164" t="s">
        <v>393</v>
      </c>
      <c r="M7" s="165">
        <v>240</v>
      </c>
      <c r="N7" s="166" t="s">
        <v>397</v>
      </c>
    </row>
    <row r="8" spans="1:14" ht="19.5" customHeight="1" thickBot="1" x14ac:dyDescent="0.35">
      <c r="B8" s="197" t="s">
        <v>197</v>
      </c>
      <c r="C8" s="287"/>
      <c r="D8" s="83">
        <v>115</v>
      </c>
      <c r="E8" s="83">
        <v>65</v>
      </c>
      <c r="F8" s="207">
        <v>3</v>
      </c>
      <c r="G8" s="223"/>
      <c r="H8" s="10"/>
      <c r="I8" s="11"/>
      <c r="J8" s="206"/>
      <c r="L8" s="167" t="s">
        <v>394</v>
      </c>
      <c r="M8" s="168">
        <f>1000*SQRT(SUM(POWER(M5,2),POWER(M6,2)))/(SQRT(3)*M7)</f>
        <v>809.3564544564839</v>
      </c>
      <c r="N8" s="169" t="s">
        <v>398</v>
      </c>
    </row>
    <row r="9" spans="1:14" ht="21.75" customHeight="1" thickBot="1" x14ac:dyDescent="0.35">
      <c r="B9" s="197" t="s">
        <v>7</v>
      </c>
      <c r="C9" s="288">
        <v>12</v>
      </c>
      <c r="D9" s="155">
        <v>219</v>
      </c>
      <c r="E9" s="155">
        <v>24.667999999999999</v>
      </c>
      <c r="F9" s="207">
        <v>8.5</v>
      </c>
      <c r="G9" s="224"/>
      <c r="H9" s="11"/>
      <c r="I9" s="11"/>
      <c r="J9" s="206"/>
      <c r="M9" s="170"/>
    </row>
    <row r="10" spans="1:14" ht="21" customHeight="1" thickBot="1" x14ac:dyDescent="0.35">
      <c r="B10" s="197" t="s">
        <v>205</v>
      </c>
      <c r="C10" s="289"/>
      <c r="D10" s="85">
        <v>25.7</v>
      </c>
      <c r="E10" s="85"/>
      <c r="F10" s="208">
        <v>0.5</v>
      </c>
      <c r="G10" s="221"/>
      <c r="H10" s="10"/>
      <c r="I10" s="10"/>
      <c r="J10" s="206"/>
    </row>
    <row r="11" spans="1:14" ht="21.75" customHeight="1" thickBot="1" x14ac:dyDescent="0.35">
      <c r="B11" s="197" t="s">
        <v>8</v>
      </c>
      <c r="C11" s="209">
        <v>7.6</v>
      </c>
      <c r="D11" s="83"/>
      <c r="E11" s="83">
        <v>13.571</v>
      </c>
      <c r="F11" s="207">
        <v>1</v>
      </c>
      <c r="G11" s="224"/>
      <c r="H11" s="10"/>
      <c r="I11" s="11"/>
      <c r="J11" s="206"/>
    </row>
    <row r="12" spans="1:14" ht="20.25" customHeight="1" thickBot="1" x14ac:dyDescent="0.35">
      <c r="B12" s="197" t="s">
        <v>10</v>
      </c>
      <c r="C12" s="210">
        <v>10.199999999999999</v>
      </c>
      <c r="D12" s="83">
        <v>23.949000000000002</v>
      </c>
      <c r="E12" s="83">
        <v>-0.70699999999999996</v>
      </c>
      <c r="F12" s="207">
        <v>0</v>
      </c>
      <c r="G12" s="221"/>
      <c r="H12" s="10"/>
      <c r="I12" s="10"/>
      <c r="J12" s="206"/>
    </row>
    <row r="13" spans="1:14" ht="20.25" customHeight="1" thickBot="1" x14ac:dyDescent="0.35">
      <c r="B13" s="197" t="s">
        <v>63</v>
      </c>
      <c r="C13" s="282">
        <v>18</v>
      </c>
      <c r="D13" s="94">
        <v>277.01900000000001</v>
      </c>
      <c r="E13" s="94">
        <v>94.078999999999994</v>
      </c>
      <c r="F13" s="211">
        <v>23.32</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25.03</v>
      </c>
      <c r="E15" s="84">
        <v>3.0000000000000001E-3</v>
      </c>
      <c r="F15" s="213">
        <v>0</v>
      </c>
      <c r="G15" s="224"/>
      <c r="H15" s="10"/>
      <c r="I15" s="11"/>
      <c r="J15" s="206"/>
    </row>
    <row r="16" spans="1:14" ht="18.75" customHeight="1" thickBot="1" x14ac:dyDescent="0.35">
      <c r="B16" s="197" t="s">
        <v>15</v>
      </c>
      <c r="C16" s="214">
        <v>13</v>
      </c>
      <c r="D16" s="83">
        <v>371.87299999999999</v>
      </c>
      <c r="E16" s="83">
        <v>311.87299999999999</v>
      </c>
      <c r="F16" s="207">
        <v>64</v>
      </c>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J21"/>
  <sheetViews>
    <sheetView topLeftCell="A7" workbookViewId="0">
      <selection activeCell="J13" sqref="J13"/>
    </sheetView>
  </sheetViews>
  <sheetFormatPr baseColWidth="10" defaultRowHeight="15" x14ac:dyDescent="0.25"/>
  <cols>
    <col min="4" max="4" width="5" customWidth="1"/>
    <col min="5" max="5" width="16.7109375" customWidth="1"/>
    <col min="6" max="6" width="14.5703125" customWidth="1"/>
    <col min="7" max="7" width="16.28515625" customWidth="1"/>
    <col min="8" max="8" width="16.7109375" customWidth="1"/>
    <col min="9" max="9" width="23.5703125" customWidth="1"/>
    <col min="10" max="10" width="17.85546875" customWidth="1"/>
  </cols>
  <sheetData>
    <row r="6" spans="5:10" ht="23.25" x14ac:dyDescent="0.35">
      <c r="F6" s="250"/>
      <c r="G6" s="250"/>
      <c r="H6" s="250"/>
    </row>
    <row r="7" spans="5:10" ht="33" customHeight="1" x14ac:dyDescent="0.35">
      <c r="E7" s="15"/>
      <c r="G7" s="250" t="s">
        <v>95</v>
      </c>
      <c r="H7" s="250"/>
      <c r="I7" s="250"/>
    </row>
    <row r="8" spans="5:10" x14ac:dyDescent="0.25">
      <c r="F8" s="15"/>
      <c r="G8" s="15"/>
      <c r="H8" s="15"/>
      <c r="I8" s="15"/>
      <c r="J8" s="15"/>
    </row>
    <row r="9" spans="5:10" ht="36" customHeight="1" x14ac:dyDescent="0.35">
      <c r="G9" s="253" t="s">
        <v>38</v>
      </c>
      <c r="H9" s="253"/>
      <c r="I9" s="253"/>
    </row>
    <row r="10" spans="5:10" ht="51" customHeight="1" thickBot="1" x14ac:dyDescent="0.3"/>
    <row r="11" spans="5:10" ht="60" customHeight="1" thickBot="1" x14ac:dyDescent="0.3">
      <c r="F11" s="16" t="s">
        <v>0</v>
      </c>
      <c r="G11" s="2" t="s">
        <v>1</v>
      </c>
      <c r="H11" s="2" t="s">
        <v>66</v>
      </c>
      <c r="I11" s="2" t="s">
        <v>64</v>
      </c>
      <c r="J11" s="2" t="s">
        <v>65</v>
      </c>
    </row>
    <row r="12" spans="5:10" ht="20.25" thickTop="1" thickBot="1" x14ac:dyDescent="0.3">
      <c r="F12" s="3" t="s">
        <v>5</v>
      </c>
      <c r="G12" s="10">
        <v>80</v>
      </c>
      <c r="H12" s="10"/>
      <c r="I12" s="10">
        <v>900</v>
      </c>
      <c r="J12" s="10">
        <v>48</v>
      </c>
    </row>
    <row r="13" spans="5:10" ht="19.5" thickBot="1" x14ac:dyDescent="0.3">
      <c r="F13" s="4" t="s">
        <v>6</v>
      </c>
      <c r="G13" s="11">
        <v>64</v>
      </c>
      <c r="H13" s="11">
        <v>1652.739</v>
      </c>
      <c r="I13" s="17">
        <v>952.73900000000003</v>
      </c>
      <c r="J13" s="11">
        <v>56</v>
      </c>
    </row>
    <row r="14" spans="5:10" ht="19.5" thickBot="1" x14ac:dyDescent="0.3">
      <c r="F14" s="3" t="s">
        <v>7</v>
      </c>
      <c r="G14" s="10">
        <v>12</v>
      </c>
      <c r="H14" s="10">
        <v>310.64999999999998</v>
      </c>
      <c r="I14" s="10">
        <v>120.65</v>
      </c>
      <c r="J14" s="10">
        <v>40</v>
      </c>
    </row>
    <row r="15" spans="5:10" ht="19.5" thickBot="1" x14ac:dyDescent="0.3">
      <c r="F15" s="4" t="s">
        <v>8</v>
      </c>
      <c r="G15" s="11">
        <v>6.2</v>
      </c>
      <c r="H15" s="11">
        <v>185</v>
      </c>
      <c r="I15" s="13">
        <v>169</v>
      </c>
      <c r="J15" s="11">
        <v>102</v>
      </c>
    </row>
    <row r="16" spans="5:10" ht="19.5" thickBot="1" x14ac:dyDescent="0.3">
      <c r="F16" s="3" t="s">
        <v>10</v>
      </c>
      <c r="G16" s="10">
        <v>7.6</v>
      </c>
      <c r="H16" s="10">
        <v>200.76900000000001</v>
      </c>
      <c r="I16" s="10">
        <v>184.40899999999999</v>
      </c>
      <c r="J16" s="10">
        <v>102.44</v>
      </c>
    </row>
    <row r="17" spans="6:10" ht="19.5" thickBot="1" x14ac:dyDescent="0.3">
      <c r="F17" s="4" t="s">
        <v>63</v>
      </c>
      <c r="G17" s="257">
        <v>6</v>
      </c>
      <c r="H17" s="11">
        <v>250.96</v>
      </c>
      <c r="I17" s="11">
        <v>54.47</v>
      </c>
      <c r="J17" s="11">
        <v>38.630000000000003</v>
      </c>
    </row>
    <row r="18" spans="6:10" ht="19.5" thickBot="1" x14ac:dyDescent="0.3">
      <c r="F18" s="3" t="s">
        <v>12</v>
      </c>
      <c r="G18" s="258"/>
      <c r="H18" s="10">
        <v>119.7</v>
      </c>
      <c r="I18" s="10">
        <v>79.7</v>
      </c>
      <c r="J18" s="10">
        <v>56.53</v>
      </c>
    </row>
    <row r="19" spans="6:10" ht="19.5" thickBot="1" x14ac:dyDescent="0.3">
      <c r="F19" s="4" t="s">
        <v>13</v>
      </c>
      <c r="G19" s="11">
        <v>40</v>
      </c>
      <c r="H19" s="11">
        <v>221.84</v>
      </c>
      <c r="I19" s="11">
        <v>146.84</v>
      </c>
      <c r="J19" s="11">
        <v>12.14</v>
      </c>
    </row>
    <row r="20" spans="6:10" ht="23.25" customHeight="1" thickBot="1" x14ac:dyDescent="0.3">
      <c r="F20" s="3" t="s">
        <v>15</v>
      </c>
      <c r="G20" s="10">
        <v>17</v>
      </c>
      <c r="H20" s="10">
        <v>450.75400000000002</v>
      </c>
      <c r="I20" s="10">
        <v>370.75400000000002</v>
      </c>
      <c r="J20" s="10">
        <v>19</v>
      </c>
    </row>
    <row r="21" spans="6:10" ht="19.5" thickBot="1" x14ac:dyDescent="0.3">
      <c r="F21" s="4" t="s">
        <v>16</v>
      </c>
      <c r="G21" s="11">
        <v>3</v>
      </c>
      <c r="H21" s="11"/>
      <c r="I21" s="11">
        <v>68.951999999999998</v>
      </c>
      <c r="J21" s="11">
        <v>68</v>
      </c>
    </row>
  </sheetData>
  <mergeCells count="4">
    <mergeCell ref="F6:H6"/>
    <mergeCell ref="G7:I7"/>
    <mergeCell ref="G9:I9"/>
    <mergeCell ref="G17:G18"/>
  </mergeCells>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9" sqref="D9:F10"/>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43331</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c r="N3" s="144">
        <f>91.2+76.3</f>
        <v>167.5</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c r="E5" s="203">
        <v>790</v>
      </c>
      <c r="F5" s="204">
        <v>42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v>1224</v>
      </c>
      <c r="E7" s="155">
        <v>564.5</v>
      </c>
      <c r="F7" s="207">
        <v>40</v>
      </c>
      <c r="G7" s="222"/>
      <c r="H7" s="10"/>
      <c r="I7" s="11"/>
      <c r="J7" s="206"/>
      <c r="L7" s="164" t="s">
        <v>393</v>
      </c>
      <c r="M7" s="165">
        <v>240</v>
      </c>
      <c r="N7" s="166" t="s">
        <v>397</v>
      </c>
    </row>
    <row r="8" spans="1:14" ht="19.5" customHeight="1" thickBot="1" x14ac:dyDescent="0.35">
      <c r="B8" s="197" t="s">
        <v>197</v>
      </c>
      <c r="C8" s="287"/>
      <c r="D8" s="83">
        <v>115</v>
      </c>
      <c r="E8" s="83">
        <v>65</v>
      </c>
      <c r="F8" s="207">
        <v>3</v>
      </c>
      <c r="G8" s="223"/>
      <c r="H8" s="10"/>
      <c r="I8" s="11"/>
      <c r="J8" s="206"/>
      <c r="L8" s="167" t="s">
        <v>394</v>
      </c>
      <c r="M8" s="168">
        <f>1000*SQRT(SUM(POWER(M5,2),POWER(M6,2)))/(SQRT(3)*M7)</f>
        <v>809.3564544564839</v>
      </c>
      <c r="N8" s="169" t="s">
        <v>398</v>
      </c>
    </row>
    <row r="9" spans="1:14" ht="21.75" customHeight="1" thickBot="1" x14ac:dyDescent="0.35">
      <c r="B9" s="197" t="s">
        <v>7</v>
      </c>
      <c r="C9" s="288">
        <v>12</v>
      </c>
      <c r="D9" s="155">
        <v>219</v>
      </c>
      <c r="E9" s="155">
        <v>24.667999999999999</v>
      </c>
      <c r="F9" s="207">
        <v>8.5</v>
      </c>
      <c r="G9" s="224"/>
      <c r="H9" s="11"/>
      <c r="I9" s="11"/>
      <c r="J9" s="206"/>
      <c r="M9" s="170"/>
    </row>
    <row r="10" spans="1:14" ht="21" customHeight="1" thickBot="1" x14ac:dyDescent="0.35">
      <c r="B10" s="197" t="s">
        <v>205</v>
      </c>
      <c r="C10" s="289"/>
      <c r="D10" s="85">
        <v>25.7</v>
      </c>
      <c r="E10" s="85"/>
      <c r="F10" s="208">
        <v>0.5</v>
      </c>
      <c r="G10" s="221"/>
      <c r="H10" s="10"/>
      <c r="I10" s="10"/>
      <c r="J10" s="206"/>
    </row>
    <row r="11" spans="1:14" ht="21.75" customHeight="1" thickBot="1" x14ac:dyDescent="0.35">
      <c r="B11" s="197" t="s">
        <v>8</v>
      </c>
      <c r="C11" s="209">
        <v>7.6</v>
      </c>
      <c r="D11" s="83"/>
      <c r="E11" s="83"/>
      <c r="F11" s="207"/>
      <c r="G11" s="224"/>
      <c r="H11" s="10"/>
      <c r="I11" s="11"/>
      <c r="J11" s="206"/>
    </row>
    <row r="12" spans="1:14" ht="20.25" customHeight="1" thickBot="1" x14ac:dyDescent="0.35">
      <c r="B12" s="197" t="s">
        <v>10</v>
      </c>
      <c r="C12" s="210">
        <v>10.199999999999999</v>
      </c>
      <c r="D12" s="83"/>
      <c r="E12" s="83"/>
      <c r="F12" s="207"/>
      <c r="G12" s="221"/>
      <c r="H12" s="10"/>
      <c r="I12" s="10"/>
      <c r="J12" s="206"/>
    </row>
    <row r="13" spans="1:14" ht="20.25" customHeight="1" thickBot="1" x14ac:dyDescent="0.35">
      <c r="B13" s="197" t="s">
        <v>63</v>
      </c>
      <c r="C13" s="282">
        <v>18</v>
      </c>
      <c r="D13" s="94">
        <v>277</v>
      </c>
      <c r="E13" s="94">
        <v>94</v>
      </c>
      <c r="F13" s="211">
        <v>23.32</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25.03</v>
      </c>
      <c r="E15" s="84">
        <v>3.0000000000000001E-3</v>
      </c>
      <c r="F15" s="213">
        <v>0</v>
      </c>
      <c r="G15" s="224"/>
      <c r="H15" s="10"/>
      <c r="I15" s="11"/>
      <c r="J15" s="206"/>
    </row>
    <row r="16" spans="1:14" ht="18.75" customHeight="1" thickBot="1" x14ac:dyDescent="0.35">
      <c r="B16" s="197" t="s">
        <v>15</v>
      </c>
      <c r="C16" s="214">
        <v>13</v>
      </c>
      <c r="D16" s="83">
        <v>627</v>
      </c>
      <c r="E16" s="83">
        <v>307.62700000000001</v>
      </c>
      <c r="F16" s="207">
        <v>63</v>
      </c>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4" sqref="D14:F14"/>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43331</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c r="N3" s="144">
        <f>91.2+76.3</f>
        <v>167.5</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c r="E5" s="203">
        <v>790</v>
      </c>
      <c r="F5" s="204">
        <v>42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v>1209</v>
      </c>
      <c r="E7" s="155">
        <v>549</v>
      </c>
      <c r="F7" s="207">
        <v>39</v>
      </c>
      <c r="G7" s="222"/>
      <c r="H7" s="10"/>
      <c r="I7" s="11"/>
      <c r="J7" s="206"/>
      <c r="L7" s="164" t="s">
        <v>393</v>
      </c>
      <c r="M7" s="165">
        <v>240</v>
      </c>
      <c r="N7" s="166" t="s">
        <v>397</v>
      </c>
    </row>
    <row r="8" spans="1:14" ht="19.5" customHeight="1" thickBot="1" x14ac:dyDescent="0.35">
      <c r="B8" s="197" t="s">
        <v>197</v>
      </c>
      <c r="C8" s="287"/>
      <c r="D8" s="83">
        <v>115</v>
      </c>
      <c r="E8" s="83">
        <v>65</v>
      </c>
      <c r="F8" s="207">
        <v>3</v>
      </c>
      <c r="G8" s="223"/>
      <c r="H8" s="10"/>
      <c r="I8" s="11"/>
      <c r="J8" s="206"/>
      <c r="L8" s="167" t="s">
        <v>394</v>
      </c>
      <c r="M8" s="168">
        <f>1000*SQRT(SUM(POWER(M5,2),POWER(M6,2)))/(SQRT(3)*M7)</f>
        <v>809.3564544564839</v>
      </c>
      <c r="N8" s="169" t="s">
        <v>398</v>
      </c>
    </row>
    <row r="9" spans="1:14" ht="21.75" customHeight="1" thickBot="1" x14ac:dyDescent="0.35">
      <c r="B9" s="197" t="s">
        <v>7</v>
      </c>
      <c r="C9" s="288">
        <v>12</v>
      </c>
      <c r="D9" s="155">
        <v>219</v>
      </c>
      <c r="E9" s="155">
        <v>24.667999999999999</v>
      </c>
      <c r="F9" s="207">
        <v>8.5</v>
      </c>
      <c r="G9" s="224"/>
      <c r="H9" s="11"/>
      <c r="I9" s="11"/>
      <c r="J9" s="206"/>
      <c r="M9" s="170"/>
    </row>
    <row r="10" spans="1:14" ht="21" customHeight="1" thickBot="1" x14ac:dyDescent="0.35">
      <c r="B10" s="197" t="s">
        <v>205</v>
      </c>
      <c r="C10" s="289"/>
      <c r="D10" s="85">
        <v>25.7</v>
      </c>
      <c r="E10" s="85"/>
      <c r="F10" s="208">
        <v>0.5</v>
      </c>
      <c r="G10" s="221"/>
      <c r="H10" s="10"/>
      <c r="I10" s="10"/>
      <c r="J10" s="206"/>
    </row>
    <row r="11" spans="1:14" ht="21.75" customHeight="1" thickBot="1" x14ac:dyDescent="0.35">
      <c r="B11" s="197" t="s">
        <v>8</v>
      </c>
      <c r="C11" s="209">
        <v>7.6</v>
      </c>
      <c r="D11" s="83"/>
      <c r="E11" s="83">
        <v>13.571</v>
      </c>
      <c r="F11" s="207">
        <v>1</v>
      </c>
      <c r="G11" s="224"/>
      <c r="H11" s="10"/>
      <c r="I11" s="11"/>
      <c r="J11" s="206"/>
    </row>
    <row r="12" spans="1:14" ht="20.25" customHeight="1" thickBot="1" x14ac:dyDescent="0.35">
      <c r="B12" s="197" t="s">
        <v>10</v>
      </c>
      <c r="C12" s="210">
        <v>10.199999999999999</v>
      </c>
      <c r="D12" s="83">
        <v>0</v>
      </c>
      <c r="E12" s="83">
        <v>0</v>
      </c>
      <c r="F12" s="207">
        <v>0</v>
      </c>
      <c r="G12" s="221"/>
      <c r="H12" s="10"/>
      <c r="I12" s="10"/>
      <c r="J12" s="206"/>
    </row>
    <row r="13" spans="1:14" ht="20.25" customHeight="1" thickBot="1" x14ac:dyDescent="0.35">
      <c r="B13" s="197" t="s">
        <v>63</v>
      </c>
      <c r="C13" s="282">
        <v>18</v>
      </c>
      <c r="D13" s="94">
        <v>271.19400000000002</v>
      </c>
      <c r="E13" s="94">
        <v>88.634</v>
      </c>
      <c r="F13" s="211">
        <v>21.88</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c r="E15" s="84"/>
      <c r="F15" s="213"/>
      <c r="G15" s="224"/>
      <c r="H15" s="10"/>
      <c r="I15" s="11"/>
      <c r="J15" s="206"/>
    </row>
    <row r="16" spans="1:14" ht="18.75" customHeight="1" thickBot="1" x14ac:dyDescent="0.35">
      <c r="B16" s="197" t="s">
        <v>15</v>
      </c>
      <c r="C16" s="214">
        <v>13</v>
      </c>
      <c r="D16" s="83">
        <v>363.59399999999999</v>
      </c>
      <c r="E16" s="83">
        <v>303.59399999999999</v>
      </c>
      <c r="F16" s="207">
        <v>62</v>
      </c>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5" sqref="D5:F6"/>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43331</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c r="N3" s="144">
        <f>91.2+76.3</f>
        <v>167.5</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c r="E5" s="203">
        <v>790</v>
      </c>
      <c r="F5" s="204">
        <v>42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v>1332</v>
      </c>
      <c r="E7" s="155">
        <v>672</v>
      </c>
      <c r="F7" s="207">
        <v>48</v>
      </c>
      <c r="G7" s="222"/>
      <c r="H7" s="10"/>
      <c r="I7" s="11"/>
      <c r="J7" s="206"/>
      <c r="L7" s="164" t="s">
        <v>393</v>
      </c>
      <c r="M7" s="165">
        <v>240</v>
      </c>
      <c r="N7" s="166" t="s">
        <v>397</v>
      </c>
    </row>
    <row r="8" spans="1:14" ht="19.5" customHeight="1" thickBot="1" x14ac:dyDescent="0.35">
      <c r="B8" s="197" t="s">
        <v>197</v>
      </c>
      <c r="C8" s="287"/>
      <c r="D8" s="83">
        <v>115</v>
      </c>
      <c r="E8" s="83">
        <v>65</v>
      </c>
      <c r="F8" s="207">
        <v>3</v>
      </c>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13.571</v>
      </c>
      <c r="F11" s="207">
        <v>1</v>
      </c>
      <c r="G11" s="224"/>
      <c r="H11" s="10"/>
      <c r="I11" s="11"/>
      <c r="J11" s="206"/>
    </row>
    <row r="12" spans="1:14" ht="20.25" customHeight="1" thickBot="1" x14ac:dyDescent="0.35">
      <c r="B12" s="197" t="s">
        <v>10</v>
      </c>
      <c r="C12" s="210">
        <v>10.199999999999999</v>
      </c>
      <c r="D12" s="83">
        <v>23.349</v>
      </c>
      <c r="E12" s="83">
        <v>0</v>
      </c>
      <c r="F12" s="207">
        <v>0</v>
      </c>
      <c r="G12" s="221"/>
      <c r="H12" s="10"/>
      <c r="I12" s="10"/>
      <c r="J12" s="206"/>
    </row>
    <row r="13" spans="1:14" ht="20.25" customHeight="1" thickBot="1" x14ac:dyDescent="0.35">
      <c r="B13" s="197" t="s">
        <v>63</v>
      </c>
      <c r="C13" s="282">
        <v>18</v>
      </c>
      <c r="D13" s="94"/>
      <c r="E13" s="94"/>
      <c r="F13" s="211"/>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0</v>
      </c>
      <c r="E15" s="84">
        <v>0</v>
      </c>
      <c r="F15" s="213">
        <v>0</v>
      </c>
      <c r="G15" s="224"/>
      <c r="H15" s="10"/>
      <c r="I15" s="11"/>
      <c r="J15" s="206"/>
    </row>
    <row r="16" spans="1:14" ht="18.75" customHeight="1" thickBot="1" x14ac:dyDescent="0.35">
      <c r="B16" s="197" t="s">
        <v>15</v>
      </c>
      <c r="C16" s="214">
        <v>13</v>
      </c>
      <c r="D16" s="83">
        <v>358.71899999999999</v>
      </c>
      <c r="E16" s="83">
        <v>298.71899999999999</v>
      </c>
      <c r="F16" s="207">
        <v>61</v>
      </c>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5" sqref="F1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43331</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c r="N3" s="144">
        <f>91.2+76.3</f>
        <v>167.5</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c r="E5" s="203">
        <v>790</v>
      </c>
      <c r="F5" s="204">
        <v>42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c r="E7" s="155"/>
      <c r="F7" s="207"/>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c r="F11" s="207"/>
      <c r="G11" s="224"/>
      <c r="H11" s="10"/>
      <c r="I11" s="11"/>
      <c r="J11" s="206"/>
    </row>
    <row r="12" spans="1:14" ht="20.25" customHeight="1" thickBot="1" x14ac:dyDescent="0.35">
      <c r="B12" s="197" t="s">
        <v>10</v>
      </c>
      <c r="C12" s="210">
        <v>10.199999999999999</v>
      </c>
      <c r="D12" s="83">
        <v>23.349</v>
      </c>
      <c r="E12" s="83">
        <v>0</v>
      </c>
      <c r="F12" s="207">
        <v>0</v>
      </c>
      <c r="G12" s="221"/>
      <c r="H12" s="10"/>
      <c r="I12" s="10"/>
      <c r="J12" s="206"/>
    </row>
    <row r="13" spans="1:14" ht="20.25" customHeight="1" thickBot="1" x14ac:dyDescent="0.35">
      <c r="B13" s="197" t="s">
        <v>63</v>
      </c>
      <c r="C13" s="282">
        <v>18</v>
      </c>
      <c r="D13" s="94"/>
      <c r="E13" s="94"/>
      <c r="F13" s="211"/>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25.003</v>
      </c>
      <c r="E15" s="84">
        <v>0</v>
      </c>
      <c r="F15" s="213">
        <v>0</v>
      </c>
      <c r="G15" s="224"/>
      <c r="H15" s="10"/>
      <c r="I15" s="11"/>
      <c r="J15" s="206"/>
    </row>
    <row r="16" spans="1:14" ht="18.75" customHeight="1" thickBot="1" x14ac:dyDescent="0.35">
      <c r="B16" s="197" t="s">
        <v>15</v>
      </c>
      <c r="C16" s="214">
        <v>13</v>
      </c>
      <c r="D16" s="83">
        <v>355.92599999999999</v>
      </c>
      <c r="E16" s="83">
        <v>295.92599999999999</v>
      </c>
      <c r="F16" s="207">
        <v>61</v>
      </c>
      <c r="G16" s="221"/>
      <c r="H16" s="10"/>
      <c r="I16" s="10"/>
      <c r="J16" s="206"/>
    </row>
    <row r="17" spans="2:10" ht="18.75" customHeight="1" thickBot="1" x14ac:dyDescent="0.35">
      <c r="B17" s="199" t="s">
        <v>16</v>
      </c>
      <c r="C17" s="215">
        <v>5</v>
      </c>
      <c r="D17" s="216">
        <v>708</v>
      </c>
      <c r="E17" s="216">
        <v>206</v>
      </c>
      <c r="F17" s="217">
        <v>103</v>
      </c>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5" sqref="F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43335</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c r="N3" s="144">
        <f>91.2+76.3</f>
        <v>167.5</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c r="E5" s="203">
        <v>790</v>
      </c>
      <c r="F5" s="204">
        <v>44.88</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v>1569.1980000000001</v>
      </c>
      <c r="E7" s="155">
        <v>909.19799999999998</v>
      </c>
      <c r="F7" s="207">
        <v>64</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10.199999999999999</v>
      </c>
      <c r="D12" s="83">
        <v>23.349</v>
      </c>
      <c r="E12" s="83">
        <v>0</v>
      </c>
      <c r="F12" s="207">
        <v>0</v>
      </c>
      <c r="G12" s="221"/>
      <c r="H12" s="10"/>
      <c r="I12" s="10"/>
      <c r="J12" s="206"/>
    </row>
    <row r="13" spans="1:14" ht="20.25" customHeight="1" thickBot="1" x14ac:dyDescent="0.35">
      <c r="B13" s="197" t="s">
        <v>63</v>
      </c>
      <c r="C13" s="282">
        <v>18</v>
      </c>
      <c r="D13" s="94">
        <v>234.89</v>
      </c>
      <c r="E13" s="94">
        <v>52.33</v>
      </c>
      <c r="F13" s="211">
        <v>12.92</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55.494999999999997</v>
      </c>
      <c r="E15" s="84">
        <v>30.495000000000001</v>
      </c>
      <c r="F15" s="213">
        <v>2.3199999999999998</v>
      </c>
      <c r="G15" s="224"/>
      <c r="H15" s="10"/>
      <c r="I15" s="11"/>
      <c r="J15" s="206"/>
    </row>
    <row r="16" spans="1:14" ht="18.75" customHeight="1" thickBot="1" x14ac:dyDescent="0.35">
      <c r="B16" s="197" t="s">
        <v>15</v>
      </c>
      <c r="C16" s="214">
        <v>13</v>
      </c>
      <c r="D16" s="83">
        <v>351.36099999999999</v>
      </c>
      <c r="E16" s="83">
        <v>291.36099999999999</v>
      </c>
      <c r="F16" s="207">
        <v>60</v>
      </c>
      <c r="G16" s="221"/>
      <c r="H16" s="10"/>
      <c r="I16" s="10"/>
      <c r="J16" s="206"/>
    </row>
    <row r="17" spans="2:10" ht="18.75" customHeight="1" thickBot="1" x14ac:dyDescent="0.35">
      <c r="B17" s="199" t="s">
        <v>16</v>
      </c>
      <c r="C17" s="215">
        <v>5</v>
      </c>
      <c r="D17" s="216">
        <v>204</v>
      </c>
      <c r="E17" s="216">
        <v>198</v>
      </c>
      <c r="F17" s="217">
        <v>99</v>
      </c>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K20" sqref="K20"/>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43336</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c r="N3" s="144">
        <f>91.2+76.3</f>
        <v>167.5</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c r="E5" s="203">
        <v>790</v>
      </c>
      <c r="F5" s="204">
        <v>42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v>1528.654</v>
      </c>
      <c r="E7" s="155">
        <v>868.654</v>
      </c>
      <c r="F7" s="207">
        <v>62</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10.199999999999999</v>
      </c>
      <c r="D12" s="83">
        <v>23.349</v>
      </c>
      <c r="E12" s="83">
        <v>0</v>
      </c>
      <c r="F12" s="207">
        <v>0</v>
      </c>
      <c r="G12" s="221"/>
      <c r="H12" s="10"/>
      <c r="I12" s="10"/>
      <c r="J12" s="206"/>
    </row>
    <row r="13" spans="1:14" ht="20.25" customHeight="1" thickBot="1" x14ac:dyDescent="0.35">
      <c r="B13" s="197" t="s">
        <v>63</v>
      </c>
      <c r="C13" s="282">
        <v>18</v>
      </c>
      <c r="D13" s="94">
        <v>221.32</v>
      </c>
      <c r="E13" s="94">
        <v>38.76</v>
      </c>
      <c r="F13" s="211">
        <v>9.57</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46.918999999999997</v>
      </c>
      <c r="E15" s="84">
        <v>21.919</v>
      </c>
      <c r="F15" s="213" t="s">
        <v>461</v>
      </c>
      <c r="G15" s="224"/>
      <c r="H15" s="10"/>
      <c r="I15" s="11"/>
      <c r="J15" s="206"/>
    </row>
    <row r="16" spans="1:14" ht="18.75" customHeight="1" thickBot="1" x14ac:dyDescent="0.35">
      <c r="B16" s="197" t="s">
        <v>15</v>
      </c>
      <c r="C16" s="214">
        <v>13</v>
      </c>
      <c r="D16" s="83">
        <v>351.36099999999999</v>
      </c>
      <c r="E16" s="83">
        <v>291.36099999999999</v>
      </c>
      <c r="F16" s="207">
        <v>60</v>
      </c>
      <c r="G16" s="221"/>
      <c r="H16" s="10"/>
      <c r="I16" s="10"/>
      <c r="J16" s="206"/>
    </row>
    <row r="17" spans="2:10" ht="18.75" customHeight="1" thickBot="1" x14ac:dyDescent="0.35">
      <c r="B17" s="199" t="s">
        <v>16</v>
      </c>
      <c r="C17" s="215">
        <v>5</v>
      </c>
      <c r="D17" s="216">
        <v>204</v>
      </c>
      <c r="E17" s="216">
        <v>198</v>
      </c>
      <c r="F17" s="217">
        <v>99</v>
      </c>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B15" sqref="B1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43337</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c r="N3" s="144">
        <f>91.2+76.3</f>
        <v>167.5</v>
      </c>
    </row>
    <row r="4" spans="1:14" ht="21.75" customHeight="1" thickTop="1" thickBot="1" x14ac:dyDescent="0.35">
      <c r="B4" s="233"/>
      <c r="C4" s="234"/>
      <c r="D4" s="234"/>
      <c r="E4" s="235"/>
      <c r="F4" s="236"/>
      <c r="G4" s="239" t="s">
        <v>177</v>
      </c>
      <c r="H4" s="240" t="s">
        <v>178</v>
      </c>
      <c r="I4" s="240"/>
      <c r="J4" s="241"/>
    </row>
    <row r="5" spans="1:14" ht="19.5" customHeight="1" thickBot="1" x14ac:dyDescent="0.35">
      <c r="B5" s="242" t="s">
        <v>389</v>
      </c>
      <c r="C5" s="202">
        <v>85</v>
      </c>
      <c r="D5" s="203"/>
      <c r="E5" s="203">
        <v>790</v>
      </c>
      <c r="F5" s="204">
        <v>42</v>
      </c>
      <c r="G5" s="218"/>
      <c r="H5" s="219"/>
      <c r="I5" s="219"/>
      <c r="J5" s="220"/>
      <c r="L5" s="159" t="s">
        <v>391</v>
      </c>
      <c r="M5" s="160">
        <v>325</v>
      </c>
      <c r="N5" s="161" t="s">
        <v>395</v>
      </c>
    </row>
    <row r="6" spans="1:14" ht="19.5" customHeight="1" thickBot="1" x14ac:dyDescent="0.35">
      <c r="B6" s="243" t="s">
        <v>388</v>
      </c>
      <c r="C6" s="205">
        <v>80</v>
      </c>
      <c r="D6" s="148">
        <v>320</v>
      </c>
      <c r="E6" s="148">
        <v>195</v>
      </c>
      <c r="F6" s="206">
        <v>9</v>
      </c>
      <c r="G6" s="221"/>
      <c r="H6" s="10"/>
      <c r="I6" s="10"/>
      <c r="J6" s="206"/>
      <c r="L6" s="162" t="s">
        <v>392</v>
      </c>
      <c r="M6" s="158">
        <v>87</v>
      </c>
      <c r="N6" s="163" t="s">
        <v>396</v>
      </c>
    </row>
    <row r="7" spans="1:14" ht="18" customHeight="1" thickBot="1" x14ac:dyDescent="0.35">
      <c r="B7" s="243" t="s">
        <v>390</v>
      </c>
      <c r="C7" s="286">
        <v>64</v>
      </c>
      <c r="D7" s="155">
        <v>1528.654</v>
      </c>
      <c r="E7" s="155">
        <v>868.654</v>
      </c>
      <c r="F7" s="207">
        <v>62</v>
      </c>
      <c r="G7" s="222"/>
      <c r="H7" s="10"/>
      <c r="I7" s="11"/>
      <c r="J7" s="206"/>
      <c r="L7" s="164" t="s">
        <v>393</v>
      </c>
      <c r="M7" s="165">
        <v>240</v>
      </c>
      <c r="N7" s="166" t="s">
        <v>397</v>
      </c>
    </row>
    <row r="8" spans="1:14" ht="19.5" customHeight="1" thickBot="1" x14ac:dyDescent="0.35">
      <c r="B8" s="243"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243" t="s">
        <v>7</v>
      </c>
      <c r="C9" s="288">
        <v>12</v>
      </c>
      <c r="D9" s="155">
        <v>219.696</v>
      </c>
      <c r="E9" s="155">
        <v>24.66</v>
      </c>
      <c r="F9" s="207">
        <v>8.43</v>
      </c>
      <c r="G9" s="224"/>
      <c r="H9" s="11"/>
      <c r="I9" s="11"/>
      <c r="J9" s="206"/>
      <c r="M9" s="170"/>
    </row>
    <row r="10" spans="1:14" ht="21" customHeight="1" thickBot="1" x14ac:dyDescent="0.35">
      <c r="B10" s="243" t="s">
        <v>205</v>
      </c>
      <c r="C10" s="289"/>
      <c r="D10" s="85">
        <v>25.62</v>
      </c>
      <c r="E10" s="85">
        <v>0.50900000000000001</v>
      </c>
      <c r="F10" s="208">
        <v>0.5</v>
      </c>
      <c r="G10" s="221"/>
      <c r="H10" s="10"/>
      <c r="I10" s="10"/>
      <c r="J10" s="206"/>
    </row>
    <row r="11" spans="1:14" ht="21.75" customHeight="1" thickBot="1" x14ac:dyDescent="0.35">
      <c r="B11" s="243" t="s">
        <v>8</v>
      </c>
      <c r="C11" s="209">
        <v>7.6</v>
      </c>
      <c r="D11" s="83"/>
      <c r="E11" s="83">
        <v>0</v>
      </c>
      <c r="F11" s="207">
        <v>0</v>
      </c>
      <c r="G11" s="224"/>
      <c r="H11" s="10"/>
      <c r="I11" s="11"/>
      <c r="J11" s="206"/>
    </row>
    <row r="12" spans="1:14" ht="20.25" customHeight="1" thickBot="1" x14ac:dyDescent="0.35">
      <c r="B12" s="243" t="s">
        <v>10</v>
      </c>
      <c r="C12" s="210">
        <v>10.199999999999999</v>
      </c>
      <c r="D12" s="83">
        <v>23.349</v>
      </c>
      <c r="E12" s="83">
        <v>0</v>
      </c>
      <c r="F12" s="207">
        <v>0</v>
      </c>
      <c r="G12" s="221"/>
      <c r="H12" s="10"/>
      <c r="I12" s="10"/>
      <c r="J12" s="206"/>
    </row>
    <row r="13" spans="1:14" ht="20.25" customHeight="1" thickBot="1" x14ac:dyDescent="0.35">
      <c r="B13" s="243" t="s">
        <v>63</v>
      </c>
      <c r="C13" s="282">
        <v>18</v>
      </c>
      <c r="D13" s="94">
        <v>221.32</v>
      </c>
      <c r="E13" s="94">
        <v>38.76</v>
      </c>
      <c r="F13" s="211">
        <v>9.57</v>
      </c>
      <c r="G13" s="224"/>
      <c r="H13" s="11"/>
      <c r="I13" s="11"/>
      <c r="J13" s="225"/>
    </row>
    <row r="14" spans="1:14" ht="18" customHeight="1" thickBot="1" x14ac:dyDescent="0.35">
      <c r="B14" s="243" t="s">
        <v>12</v>
      </c>
      <c r="C14" s="283"/>
      <c r="D14" s="94">
        <v>137.89500000000001</v>
      </c>
      <c r="E14" s="94">
        <v>94.5</v>
      </c>
      <c r="F14" s="212">
        <v>23.33</v>
      </c>
      <c r="G14" s="221"/>
      <c r="H14" s="10"/>
      <c r="I14" s="10"/>
      <c r="J14" s="206"/>
    </row>
    <row r="15" spans="1:14" ht="19.5" thickBot="1" x14ac:dyDescent="0.35">
      <c r="B15" s="197" t="s">
        <v>13</v>
      </c>
      <c r="C15" s="209">
        <v>40</v>
      </c>
      <c r="D15" s="84">
        <v>46.918999999999997</v>
      </c>
      <c r="E15" s="84">
        <v>21.919</v>
      </c>
      <c r="F15" s="213">
        <v>1.1599999999999999</v>
      </c>
      <c r="G15" s="224"/>
      <c r="H15" s="10"/>
      <c r="I15" s="11"/>
      <c r="J15" s="206"/>
    </row>
    <row r="16" spans="1:14" ht="18.75" customHeight="1" thickBot="1" x14ac:dyDescent="0.35">
      <c r="B16" s="243" t="s">
        <v>15</v>
      </c>
      <c r="C16" s="214">
        <v>13</v>
      </c>
      <c r="D16" s="83">
        <v>351.36099999999999</v>
      </c>
      <c r="E16" s="83">
        <v>291.36099999999999</v>
      </c>
      <c r="F16" s="207">
        <v>60</v>
      </c>
      <c r="G16" s="221"/>
      <c r="H16" s="10"/>
      <c r="I16" s="10"/>
      <c r="J16" s="206"/>
    </row>
    <row r="17" spans="2:10" ht="18.75" customHeight="1" thickBot="1" x14ac:dyDescent="0.35">
      <c r="B17" s="196" t="s">
        <v>16</v>
      </c>
      <c r="C17" s="215">
        <v>5</v>
      </c>
      <c r="D17" s="216">
        <v>204</v>
      </c>
      <c r="E17" s="216">
        <v>198</v>
      </c>
      <c r="F17" s="217">
        <v>99</v>
      </c>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15" sqref="F1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43338</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c r="N3" s="144">
        <f>91.2+76.3</f>
        <v>167.5</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c r="E5" s="203">
        <v>790</v>
      </c>
      <c r="F5" s="204">
        <v>42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v>1370.105</v>
      </c>
      <c r="E7" s="155">
        <v>710.10500000000002</v>
      </c>
      <c r="F7" s="207">
        <v>50</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10.199999999999999</v>
      </c>
      <c r="D12" s="83">
        <v>23.349</v>
      </c>
      <c r="E12" s="83">
        <v>0</v>
      </c>
      <c r="F12" s="207">
        <v>0</v>
      </c>
      <c r="G12" s="221"/>
      <c r="H12" s="10"/>
      <c r="I12" s="10"/>
      <c r="J12" s="206"/>
    </row>
    <row r="13" spans="1:14" ht="20.25" customHeight="1" thickBot="1" x14ac:dyDescent="0.35">
      <c r="B13" s="197" t="s">
        <v>63</v>
      </c>
      <c r="C13" s="282">
        <v>18</v>
      </c>
      <c r="D13" s="94">
        <v>193.98400000000001</v>
      </c>
      <c r="E13" s="94">
        <v>11.423999999999999</v>
      </c>
      <c r="F13" s="211">
        <v>1</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32.805</v>
      </c>
      <c r="E15" s="84">
        <v>7.8049999999999997</v>
      </c>
      <c r="F15" s="213">
        <v>0.65</v>
      </c>
      <c r="G15" s="224"/>
      <c r="H15" s="10"/>
      <c r="I15" s="11"/>
      <c r="J15" s="206"/>
    </row>
    <row r="16" spans="1:14" ht="18.75" customHeight="1" thickBot="1" x14ac:dyDescent="0.35">
      <c r="B16" s="197" t="s">
        <v>15</v>
      </c>
      <c r="C16" s="214">
        <v>13</v>
      </c>
      <c r="D16" s="83">
        <v>327.37</v>
      </c>
      <c r="E16" s="83">
        <v>267.37</v>
      </c>
      <c r="F16" s="207">
        <v>55</v>
      </c>
      <c r="G16" s="221"/>
      <c r="H16" s="10"/>
      <c r="I16" s="10"/>
      <c r="J16" s="206"/>
    </row>
    <row r="17" spans="2:10" ht="18.75" customHeight="1" thickBot="1" x14ac:dyDescent="0.35">
      <c r="B17" s="199" t="s">
        <v>16</v>
      </c>
      <c r="C17" s="215">
        <v>5</v>
      </c>
      <c r="D17" s="216">
        <v>204</v>
      </c>
      <c r="E17" s="216">
        <v>198</v>
      </c>
      <c r="F17" s="217">
        <v>99</v>
      </c>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N3" sqref="N3"/>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43339</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c r="E5" s="203">
        <v>790</v>
      </c>
      <c r="F5" s="204">
        <v>42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v>1322</v>
      </c>
      <c r="E7" s="155">
        <v>662</v>
      </c>
      <c r="F7" s="207">
        <v>38</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10.199999999999999</v>
      </c>
      <c r="D12" s="83">
        <v>23.349</v>
      </c>
      <c r="E12" s="83">
        <v>0</v>
      </c>
      <c r="F12" s="207">
        <v>0</v>
      </c>
      <c r="G12" s="221"/>
      <c r="H12" s="10"/>
      <c r="I12" s="10"/>
      <c r="J12" s="206"/>
    </row>
    <row r="13" spans="1:14" ht="20.25" customHeight="1" thickBot="1" x14ac:dyDescent="0.35">
      <c r="B13" s="197" t="s">
        <v>63</v>
      </c>
      <c r="C13" s="282">
        <v>18</v>
      </c>
      <c r="D13" s="94">
        <v>190.83699999999999</v>
      </c>
      <c r="E13" s="94">
        <v>8.2769999999999992</v>
      </c>
      <c r="F13" s="211">
        <v>0.23</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28.594000000000001</v>
      </c>
      <c r="E15" s="84">
        <v>3.5939999999999999</v>
      </c>
      <c r="F15" s="213">
        <v>0.3</v>
      </c>
      <c r="G15" s="224"/>
      <c r="H15" s="10"/>
      <c r="I15" s="11"/>
      <c r="J15" s="206"/>
    </row>
    <row r="16" spans="1:14" ht="18.75" customHeight="1" thickBot="1" x14ac:dyDescent="0.35">
      <c r="B16" s="197" t="s">
        <v>15</v>
      </c>
      <c r="C16" s="214">
        <v>13</v>
      </c>
      <c r="D16" s="83">
        <v>322</v>
      </c>
      <c r="E16" s="83">
        <v>262</v>
      </c>
      <c r="F16" s="207">
        <v>54</v>
      </c>
      <c r="G16" s="221"/>
      <c r="H16" s="10"/>
      <c r="I16" s="10"/>
      <c r="J16" s="206"/>
    </row>
    <row r="17" spans="2:10" ht="18.75" customHeight="1" thickBot="1" x14ac:dyDescent="0.35">
      <c r="B17" s="199" t="s">
        <v>16</v>
      </c>
      <c r="C17" s="215">
        <v>5</v>
      </c>
      <c r="D17" s="216">
        <v>195.1</v>
      </c>
      <c r="E17" s="216">
        <v>193.1</v>
      </c>
      <c r="F17" s="217">
        <v>96</v>
      </c>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4" sqref="D4"/>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43340</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v>2000</v>
      </c>
      <c r="E5" s="203">
        <v>750</v>
      </c>
      <c r="F5" s="204">
        <v>42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64</v>
      </c>
      <c r="D7" s="155">
        <v>1177</v>
      </c>
      <c r="E7" s="155">
        <v>577</v>
      </c>
      <c r="F7" s="207">
        <v>30</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10.199999999999999</v>
      </c>
      <c r="D12" s="83">
        <v>23.349</v>
      </c>
      <c r="E12" s="83">
        <v>0</v>
      </c>
      <c r="F12" s="207">
        <v>0</v>
      </c>
      <c r="G12" s="221"/>
      <c r="H12" s="10"/>
      <c r="I12" s="10"/>
      <c r="J12" s="206"/>
    </row>
    <row r="13" spans="1:14" ht="20.25" customHeight="1" thickBot="1" x14ac:dyDescent="0.35">
      <c r="B13" s="197" t="s">
        <v>63</v>
      </c>
      <c r="C13" s="282">
        <v>18</v>
      </c>
      <c r="D13" s="94">
        <v>190.83699999999999</v>
      </c>
      <c r="E13" s="94">
        <v>8.2769999999999992</v>
      </c>
      <c r="F13" s="211">
        <v>0.23</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28.594000000000001</v>
      </c>
      <c r="E15" s="84">
        <v>3.5939999999999999</v>
      </c>
      <c r="F15" s="213">
        <v>0.3</v>
      </c>
      <c r="G15" s="224"/>
      <c r="H15" s="10"/>
      <c r="I15" s="11"/>
      <c r="J15" s="206"/>
    </row>
    <row r="16" spans="1:14" ht="18.75" customHeight="1" thickBot="1" x14ac:dyDescent="0.35">
      <c r="B16" s="197" t="s">
        <v>15</v>
      </c>
      <c r="C16" s="214">
        <v>13</v>
      </c>
      <c r="D16" s="83">
        <v>318</v>
      </c>
      <c r="E16" s="83">
        <v>258</v>
      </c>
      <c r="F16" s="207">
        <v>53</v>
      </c>
      <c r="G16" s="221"/>
      <c r="H16" s="10"/>
      <c r="I16" s="10"/>
      <c r="J16" s="206"/>
    </row>
    <row r="17" spans="2:10" ht="18.75" customHeight="1" thickBot="1" x14ac:dyDescent="0.35">
      <c r="B17" s="199" t="s">
        <v>16</v>
      </c>
      <c r="C17" s="215">
        <v>5</v>
      </c>
      <c r="D17" s="216">
        <v>190</v>
      </c>
      <c r="E17" s="216">
        <v>188</v>
      </c>
      <c r="F17" s="217">
        <v>94</v>
      </c>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M21"/>
  <sheetViews>
    <sheetView topLeftCell="A4" workbookViewId="0">
      <selection activeCell="E10" sqref="E10"/>
    </sheetView>
  </sheetViews>
  <sheetFormatPr baseColWidth="10" defaultRowHeight="15" x14ac:dyDescent="0.25"/>
  <cols>
    <col min="4" max="4" width="5" customWidth="1"/>
    <col min="5" max="5" width="16.7109375" customWidth="1"/>
    <col min="6" max="6" width="14.5703125" customWidth="1"/>
    <col min="7" max="7" width="16.28515625" customWidth="1"/>
    <col min="8" max="8" width="16.7109375" customWidth="1"/>
    <col min="9" max="9" width="23.5703125" customWidth="1"/>
    <col min="10" max="10" width="17.85546875" customWidth="1"/>
  </cols>
  <sheetData>
    <row r="6" spans="5:13" ht="23.25" x14ac:dyDescent="0.35">
      <c r="F6" s="250"/>
      <c r="G6" s="250"/>
      <c r="H6" s="250"/>
      <c r="J6">
        <f>50*80</f>
        <v>4000</v>
      </c>
    </row>
    <row r="7" spans="5:13" ht="33" customHeight="1" x14ac:dyDescent="0.35">
      <c r="E7" s="15"/>
      <c r="G7" s="250" t="s">
        <v>98</v>
      </c>
      <c r="H7" s="250"/>
      <c r="I7" s="250"/>
    </row>
    <row r="8" spans="5:13" x14ac:dyDescent="0.25">
      <c r="F8" s="15"/>
      <c r="G8" s="15"/>
      <c r="H8" s="15"/>
      <c r="I8" s="15"/>
      <c r="J8" s="15"/>
    </row>
    <row r="9" spans="5:13" ht="36" customHeight="1" x14ac:dyDescent="0.35">
      <c r="G9" s="253" t="s">
        <v>38</v>
      </c>
      <c r="H9" s="253"/>
      <c r="I9" s="253"/>
      <c r="L9" t="s">
        <v>97</v>
      </c>
      <c r="M9" t="s">
        <v>96</v>
      </c>
    </row>
    <row r="10" spans="5:13" ht="51" customHeight="1" thickBot="1" x14ac:dyDescent="0.3"/>
    <row r="11" spans="5:13" ht="60" customHeight="1" thickBot="1" x14ac:dyDescent="0.3">
      <c r="F11" s="16" t="s">
        <v>0</v>
      </c>
      <c r="G11" s="2" t="s">
        <v>1</v>
      </c>
      <c r="H11" s="2" t="s">
        <v>66</v>
      </c>
      <c r="I11" s="2" t="s">
        <v>64</v>
      </c>
      <c r="J11" s="2" t="s">
        <v>65</v>
      </c>
    </row>
    <row r="12" spans="5:13" ht="20.25" thickTop="1" thickBot="1" x14ac:dyDescent="0.3">
      <c r="F12" s="3" t="s">
        <v>5</v>
      </c>
      <c r="G12" s="10">
        <v>80</v>
      </c>
      <c r="H12" s="10">
        <v>1384</v>
      </c>
      <c r="I12" s="10">
        <v>884</v>
      </c>
      <c r="J12" s="10">
        <v>50</v>
      </c>
    </row>
    <row r="13" spans="5:13" ht="19.5" thickBot="1" x14ac:dyDescent="0.3">
      <c r="F13" s="4" t="s">
        <v>6</v>
      </c>
      <c r="G13" s="11">
        <v>64</v>
      </c>
      <c r="H13" s="11">
        <v>1500</v>
      </c>
      <c r="I13" s="17">
        <v>800</v>
      </c>
      <c r="J13" s="11">
        <v>47</v>
      </c>
    </row>
    <row r="14" spans="5:13" ht="19.5" thickBot="1" x14ac:dyDescent="0.3">
      <c r="F14" s="3" t="s">
        <v>7</v>
      </c>
      <c r="G14" s="10">
        <v>12</v>
      </c>
      <c r="H14" s="10">
        <v>310.64999999999998</v>
      </c>
      <c r="I14" s="10">
        <v>120.65</v>
      </c>
      <c r="J14" s="10">
        <v>40</v>
      </c>
    </row>
    <row r="15" spans="5:13" ht="19.5" thickBot="1" x14ac:dyDescent="0.3">
      <c r="F15" s="4" t="s">
        <v>8</v>
      </c>
      <c r="G15" s="11">
        <v>6.2</v>
      </c>
      <c r="H15" s="11">
        <v>182</v>
      </c>
      <c r="I15" s="13">
        <v>166</v>
      </c>
      <c r="J15" s="11">
        <v>109</v>
      </c>
    </row>
    <row r="16" spans="5:13" ht="19.5" thickBot="1" x14ac:dyDescent="0.3">
      <c r="F16" s="3" t="s">
        <v>10</v>
      </c>
      <c r="G16" s="10">
        <v>7.6</v>
      </c>
      <c r="H16" s="10">
        <v>194.24299999999999</v>
      </c>
      <c r="I16" s="10">
        <v>177.88300000000001</v>
      </c>
      <c r="J16" s="10">
        <v>98</v>
      </c>
    </row>
    <row r="17" spans="6:10" ht="19.5" thickBot="1" x14ac:dyDescent="0.3">
      <c r="F17" s="4" t="s">
        <v>63</v>
      </c>
      <c r="G17" s="257">
        <v>6</v>
      </c>
      <c r="H17" s="11">
        <v>245.31</v>
      </c>
      <c r="I17" s="11">
        <v>48.819000000000003</v>
      </c>
      <c r="J17" s="11">
        <v>34.619999999999997</v>
      </c>
    </row>
    <row r="18" spans="6:10" ht="19.5" thickBot="1" x14ac:dyDescent="0.3">
      <c r="F18" s="3" t="s">
        <v>12</v>
      </c>
      <c r="G18" s="258"/>
      <c r="H18" s="10">
        <v>119.7</v>
      </c>
      <c r="I18" s="10">
        <v>79.7</v>
      </c>
      <c r="J18" s="10">
        <v>56.53</v>
      </c>
    </row>
    <row r="19" spans="6:10" ht="19.5" thickBot="1" x14ac:dyDescent="0.3">
      <c r="F19" s="4" t="s">
        <v>13</v>
      </c>
      <c r="G19" s="11">
        <v>40</v>
      </c>
      <c r="H19" s="11">
        <v>215.327</v>
      </c>
      <c r="I19" s="11">
        <v>140.32499999999999</v>
      </c>
      <c r="J19" s="11">
        <v>11.41</v>
      </c>
    </row>
    <row r="20" spans="6:10" ht="23.25" customHeight="1" thickBot="1" x14ac:dyDescent="0.3">
      <c r="F20" s="3" t="s">
        <v>15</v>
      </c>
      <c r="G20" s="10">
        <v>17</v>
      </c>
      <c r="H20" s="10">
        <v>460.26100000000002</v>
      </c>
      <c r="I20" s="10">
        <v>380.26100000000002</v>
      </c>
      <c r="J20" s="10">
        <v>81</v>
      </c>
    </row>
    <row r="21" spans="6:10" ht="19.5" thickBot="1" x14ac:dyDescent="0.3">
      <c r="F21" s="4" t="s">
        <v>16</v>
      </c>
      <c r="G21" s="11">
        <v>3</v>
      </c>
      <c r="H21" s="11"/>
      <c r="I21" s="11">
        <v>66.751999999999995</v>
      </c>
      <c r="J21" s="11">
        <v>64</v>
      </c>
    </row>
  </sheetData>
  <mergeCells count="4">
    <mergeCell ref="F6:H6"/>
    <mergeCell ref="G7:I7"/>
    <mergeCell ref="G9:I9"/>
    <mergeCell ref="G17:G18"/>
  </mergeCells>
  <pageMargins left="0.7" right="0.7" top="0.75" bottom="0.75" header="0.3" footer="0.3"/>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F7" sqref="F7"/>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43341</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85</v>
      </c>
      <c r="D5" s="203">
        <v>1995</v>
      </c>
      <c r="E5" s="203">
        <v>745</v>
      </c>
      <c r="F5" s="204">
        <v>40</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1096.3440000000001</v>
      </c>
      <c r="E7" s="155">
        <v>436.34399999999999</v>
      </c>
      <c r="F7" s="207">
        <v>25</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10.199999999999999</v>
      </c>
      <c r="D12" s="83">
        <v>23.349</v>
      </c>
      <c r="E12" s="83">
        <v>0</v>
      </c>
      <c r="F12" s="207">
        <v>0</v>
      </c>
      <c r="G12" s="221"/>
      <c r="H12" s="10"/>
      <c r="I12" s="10"/>
      <c r="J12" s="206"/>
    </row>
    <row r="13" spans="1:14" ht="20.25" customHeight="1" thickBot="1" x14ac:dyDescent="0.35">
      <c r="B13" s="197" t="s">
        <v>63</v>
      </c>
      <c r="C13" s="282">
        <v>18</v>
      </c>
      <c r="D13" s="94">
        <v>190.83699999999999</v>
      </c>
      <c r="E13" s="94">
        <v>8.2769999999999992</v>
      </c>
      <c r="F13" s="211">
        <v>0.23</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28.594000000000001</v>
      </c>
      <c r="E15" s="84">
        <v>3.5939999999999999</v>
      </c>
      <c r="F15" s="213">
        <v>0.3</v>
      </c>
      <c r="G15" s="224"/>
      <c r="H15" s="10"/>
      <c r="I15" s="11"/>
      <c r="J15" s="206"/>
    </row>
    <row r="16" spans="1:14" ht="18.75" customHeight="1" thickBot="1" x14ac:dyDescent="0.35">
      <c r="B16" s="197" t="s">
        <v>15</v>
      </c>
      <c r="C16" s="214">
        <v>13</v>
      </c>
      <c r="D16" s="83">
        <v>310</v>
      </c>
      <c r="E16" s="83">
        <v>250</v>
      </c>
      <c r="F16" s="207">
        <v>51</v>
      </c>
      <c r="G16" s="221"/>
      <c r="H16" s="10"/>
      <c r="I16" s="10"/>
      <c r="J16" s="206"/>
    </row>
    <row r="17" spans="2:10" ht="18.75" customHeight="1" thickBot="1" x14ac:dyDescent="0.35">
      <c r="B17" s="199" t="s">
        <v>16</v>
      </c>
      <c r="C17" s="215">
        <v>5</v>
      </c>
      <c r="D17" s="216">
        <v>186.4</v>
      </c>
      <c r="E17" s="216">
        <v>184.4</v>
      </c>
      <c r="F17" s="217">
        <v>92</v>
      </c>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H8" sqref="H8"/>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43341</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1995</v>
      </c>
      <c r="E5" s="203">
        <v>745</v>
      </c>
      <c r="F5" s="204">
        <v>40</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1638</v>
      </c>
      <c r="E7" s="155">
        <v>978</v>
      </c>
      <c r="F7" s="207">
        <v>90</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10.199999999999999</v>
      </c>
      <c r="D12" s="83">
        <v>23.349</v>
      </c>
      <c r="E12" s="83">
        <v>0</v>
      </c>
      <c r="F12" s="207">
        <v>0</v>
      </c>
      <c r="G12" s="221"/>
      <c r="H12" s="10"/>
      <c r="I12" s="10"/>
      <c r="J12" s="206"/>
    </row>
    <row r="13" spans="1:14" ht="20.25" customHeight="1" thickBot="1" x14ac:dyDescent="0.35">
      <c r="B13" s="197" t="s">
        <v>63</v>
      </c>
      <c r="C13" s="282">
        <v>18</v>
      </c>
      <c r="D13" s="94">
        <v>190.83699999999999</v>
      </c>
      <c r="E13" s="94">
        <v>8.2769999999999992</v>
      </c>
      <c r="F13" s="211">
        <v>0.23</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68.585999999999999</v>
      </c>
      <c r="E15" s="84">
        <v>43.585999999999999</v>
      </c>
      <c r="F15" s="213" t="s">
        <v>462</v>
      </c>
      <c r="G15" s="224"/>
      <c r="H15" s="10"/>
      <c r="I15" s="11"/>
      <c r="J15" s="206"/>
    </row>
    <row r="16" spans="1:14" ht="18.75" customHeight="1" thickBot="1" x14ac:dyDescent="0.35">
      <c r="B16" s="197" t="s">
        <v>15</v>
      </c>
      <c r="C16" s="214">
        <v>13</v>
      </c>
      <c r="D16" s="83">
        <v>304</v>
      </c>
      <c r="E16" s="83">
        <v>244</v>
      </c>
      <c r="F16" s="207">
        <v>50</v>
      </c>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D9" sqref="D9:F10"/>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43343</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1995</v>
      </c>
      <c r="E5" s="203">
        <v>745</v>
      </c>
      <c r="F5" s="204">
        <v>40</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1657.402</v>
      </c>
      <c r="E7" s="155">
        <v>997.40200000000004</v>
      </c>
      <c r="F7" s="207">
        <v>58</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v>0</v>
      </c>
      <c r="E11" s="83">
        <v>0</v>
      </c>
      <c r="F11" s="207">
        <v>14</v>
      </c>
      <c r="G11" s="224"/>
      <c r="H11" s="10"/>
      <c r="I11" s="11"/>
      <c r="J11" s="206"/>
    </row>
    <row r="12" spans="1:14" ht="20.25" customHeight="1" thickBot="1" x14ac:dyDescent="0.35">
      <c r="B12" s="197" t="s">
        <v>10</v>
      </c>
      <c r="C12" s="210">
        <v>10.199999999999999</v>
      </c>
      <c r="D12" s="83">
        <v>0</v>
      </c>
      <c r="E12" s="83">
        <v>0</v>
      </c>
      <c r="F12" s="207">
        <v>0</v>
      </c>
      <c r="G12" s="221"/>
      <c r="H12" s="10"/>
      <c r="I12" s="10"/>
      <c r="J12" s="206"/>
    </row>
    <row r="13" spans="1:14" ht="20.25" customHeight="1" thickBot="1" x14ac:dyDescent="0.35">
      <c r="B13" s="197" t="s">
        <v>63</v>
      </c>
      <c r="C13" s="282">
        <v>18</v>
      </c>
      <c r="D13" s="94">
        <v>235.68799999999999</v>
      </c>
      <c r="E13" s="94">
        <v>53.128</v>
      </c>
      <c r="F13" s="211">
        <v>13.12</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44.765999999999998</v>
      </c>
      <c r="E15" s="84">
        <v>19.765999999999998</v>
      </c>
      <c r="F15" s="213" t="s">
        <v>463</v>
      </c>
      <c r="G15" s="224"/>
      <c r="H15" s="10"/>
      <c r="I15" s="11"/>
      <c r="J15" s="206"/>
    </row>
    <row r="16" spans="1:14" ht="18.75" customHeight="1" thickBot="1" x14ac:dyDescent="0.35">
      <c r="B16" s="197" t="s">
        <v>15</v>
      </c>
      <c r="C16" s="214">
        <v>13</v>
      </c>
      <c r="D16" s="83">
        <v>297</v>
      </c>
      <c r="E16" s="83">
        <v>237</v>
      </c>
      <c r="F16" s="207">
        <v>49</v>
      </c>
      <c r="G16" s="221"/>
      <c r="H16" s="10"/>
      <c r="I16" s="10"/>
      <c r="J16" s="206"/>
    </row>
    <row r="17" spans="2:10" ht="18.75" customHeight="1" thickBot="1" x14ac:dyDescent="0.35">
      <c r="B17" s="199" t="s">
        <v>16</v>
      </c>
      <c r="C17" s="215">
        <v>5</v>
      </c>
      <c r="D17" s="216">
        <v>178.5</v>
      </c>
      <c r="E17" s="216">
        <v>176.5</v>
      </c>
      <c r="F17" s="217">
        <v>88</v>
      </c>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sheetData>
  <mergeCells count="6">
    <mergeCell ref="C13:C14"/>
    <mergeCell ref="D1:G1"/>
    <mergeCell ref="D2:F2"/>
    <mergeCell ref="G3:H3"/>
    <mergeCell ref="C7:C8"/>
    <mergeCell ref="C9:C10"/>
  </mergeCells>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D1" sqref="D1:G1"/>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43343</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2200</v>
      </c>
      <c r="E5" s="203">
        <v>950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1524.5</v>
      </c>
      <c r="E7" s="155">
        <v>784.5</v>
      </c>
      <c r="F7" s="207">
        <v>56</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219.696</v>
      </c>
      <c r="E9" s="155">
        <v>24.66</v>
      </c>
      <c r="F9" s="207">
        <v>8.43</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20</v>
      </c>
      <c r="F11" s="207">
        <v>11</v>
      </c>
      <c r="G11" s="224"/>
      <c r="H11" s="10"/>
      <c r="I11" s="11"/>
      <c r="J11" s="206"/>
    </row>
    <row r="12" spans="1:14" ht="20.25" customHeight="1" thickBot="1" x14ac:dyDescent="0.35">
      <c r="B12" s="197" t="s">
        <v>10</v>
      </c>
      <c r="C12" s="210">
        <v>10.199999999999999</v>
      </c>
      <c r="D12" s="83">
        <v>0</v>
      </c>
      <c r="E12" s="83">
        <v>0</v>
      </c>
      <c r="F12" s="207">
        <v>0</v>
      </c>
      <c r="G12" s="221"/>
      <c r="H12" s="10"/>
      <c r="I12" s="10"/>
      <c r="J12" s="206"/>
    </row>
    <row r="13" spans="1:14" ht="20.25" customHeight="1" thickBot="1" x14ac:dyDescent="0.35">
      <c r="B13" s="197" t="s">
        <v>63</v>
      </c>
      <c r="C13" s="282">
        <v>18</v>
      </c>
      <c r="D13" s="94">
        <v>221.56</v>
      </c>
      <c r="E13" s="94">
        <v>39.009</v>
      </c>
      <c r="F13" s="211">
        <v>9.6300000000000008</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37.308</v>
      </c>
      <c r="E15" s="84">
        <v>12.308</v>
      </c>
      <c r="F15" s="213" t="s">
        <v>456</v>
      </c>
      <c r="G15" s="224"/>
      <c r="H15" s="10"/>
      <c r="I15" s="11"/>
      <c r="J15" s="206"/>
    </row>
    <row r="16" spans="1:14" ht="18.75" customHeight="1" thickBot="1" x14ac:dyDescent="0.35">
      <c r="B16" s="197" t="s">
        <v>15</v>
      </c>
      <c r="C16" s="214">
        <v>13</v>
      </c>
      <c r="D16" s="83">
        <v>290</v>
      </c>
      <c r="E16" s="83">
        <v>230</v>
      </c>
      <c r="F16" s="207">
        <v>48</v>
      </c>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row r="31" spans="2:10" x14ac:dyDescent="0.25">
      <c r="H31">
        <f>252*650</f>
        <v>163800</v>
      </c>
    </row>
  </sheetData>
  <mergeCells count="6">
    <mergeCell ref="C13:C14"/>
    <mergeCell ref="D1:G1"/>
    <mergeCell ref="D2:F2"/>
    <mergeCell ref="G3:H3"/>
    <mergeCell ref="C7:C8"/>
    <mergeCell ref="C9:C10"/>
  </mergeCells>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D15" sqref="D15:F1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43343</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2200</v>
      </c>
      <c r="E5" s="203">
        <v>950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1421.5</v>
      </c>
      <c r="E7" s="155">
        <v>761.5</v>
      </c>
      <c r="F7" s="207">
        <v>54.39</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15</v>
      </c>
      <c r="F11" s="207">
        <v>8</v>
      </c>
      <c r="G11" s="224"/>
      <c r="H11" s="10"/>
      <c r="I11" s="11"/>
      <c r="J11" s="206"/>
    </row>
    <row r="12" spans="1:14" ht="20.25" customHeight="1" thickBot="1" x14ac:dyDescent="0.35">
      <c r="B12" s="197" t="s">
        <v>10</v>
      </c>
      <c r="C12" s="210">
        <v>10.199999999999999</v>
      </c>
      <c r="D12" s="83"/>
      <c r="E12" s="83">
        <v>20</v>
      </c>
      <c r="F12" s="207">
        <v>5</v>
      </c>
      <c r="G12" s="221"/>
      <c r="H12" s="10"/>
      <c r="I12" s="10"/>
      <c r="J12" s="206"/>
    </row>
    <row r="13" spans="1:14" ht="20.25" customHeight="1" thickBot="1" x14ac:dyDescent="0.35">
      <c r="B13" s="197" t="s">
        <v>63</v>
      </c>
      <c r="C13" s="282">
        <v>18</v>
      </c>
      <c r="D13" s="94">
        <v>288.11200000000002</v>
      </c>
      <c r="E13" s="94">
        <v>105.55</v>
      </c>
      <c r="F13" s="211">
        <v>26.06</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37.308</v>
      </c>
      <c r="E15" s="84">
        <v>12.308</v>
      </c>
      <c r="F15" s="213" t="s">
        <v>456</v>
      </c>
      <c r="G15" s="224"/>
      <c r="H15" s="10"/>
      <c r="I15" s="11"/>
      <c r="J15" s="206"/>
    </row>
    <row r="16" spans="1:14" ht="18.75" customHeight="1" thickBot="1" x14ac:dyDescent="0.35">
      <c r="B16" s="197" t="s">
        <v>15</v>
      </c>
      <c r="C16" s="214">
        <v>13</v>
      </c>
      <c r="D16" s="83"/>
      <c r="E16" s="83"/>
      <c r="F16" s="207"/>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row r="31" spans="2:10" x14ac:dyDescent="0.25">
      <c r="H31">
        <f>252*650</f>
        <v>163800</v>
      </c>
    </row>
  </sheetData>
  <mergeCells count="6">
    <mergeCell ref="C13:C14"/>
    <mergeCell ref="D1:G1"/>
    <mergeCell ref="D2:F2"/>
    <mergeCell ref="G3:H3"/>
    <mergeCell ref="C7:C8"/>
    <mergeCell ref="C9:C10"/>
  </mergeCells>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G11" sqref="G11"/>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43343</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2200</v>
      </c>
      <c r="E5" s="203">
        <v>950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1338.5</v>
      </c>
      <c r="E7" s="155">
        <v>638.5</v>
      </c>
      <c r="F7" s="207">
        <v>37</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15.404999999999999</v>
      </c>
      <c r="F11" s="207">
        <v>4</v>
      </c>
      <c r="G11" s="224"/>
      <c r="H11" s="10"/>
      <c r="I11" s="11"/>
      <c r="J11" s="206"/>
    </row>
    <row r="12" spans="1:14" ht="20.25" customHeight="1" thickBot="1" x14ac:dyDescent="0.35">
      <c r="B12" s="197" t="s">
        <v>10</v>
      </c>
      <c r="C12" s="210">
        <v>10.199999999999999</v>
      </c>
      <c r="D12" s="83">
        <v>39.564</v>
      </c>
      <c r="E12" s="83">
        <v>14.907999999999999</v>
      </c>
      <c r="F12" s="207">
        <v>6</v>
      </c>
      <c r="G12" s="221"/>
      <c r="H12" s="10"/>
      <c r="I12" s="10"/>
      <c r="J12" s="206"/>
    </row>
    <row r="13" spans="1:14" ht="20.25" customHeight="1" thickBot="1" x14ac:dyDescent="0.35">
      <c r="B13" s="197" t="s">
        <v>63</v>
      </c>
      <c r="C13" s="282">
        <v>18</v>
      </c>
      <c r="D13" s="94">
        <v>273.815</v>
      </c>
      <c r="E13" s="94">
        <v>91.25</v>
      </c>
      <c r="F13" s="211">
        <v>22.53</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37.308</v>
      </c>
      <c r="E15" s="84">
        <v>12.308</v>
      </c>
      <c r="F15" s="213" t="s">
        <v>456</v>
      </c>
      <c r="G15" s="224"/>
      <c r="H15" s="10"/>
      <c r="I15" s="11"/>
      <c r="J15" s="206"/>
    </row>
    <row r="16" spans="1:14" ht="18.75" customHeight="1" thickBot="1" x14ac:dyDescent="0.35">
      <c r="B16" s="197" t="s">
        <v>15</v>
      </c>
      <c r="C16" s="214">
        <v>13</v>
      </c>
      <c r="D16" s="83">
        <v>280</v>
      </c>
      <c r="E16" s="83"/>
      <c r="F16" s="207">
        <v>45</v>
      </c>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row r="31" spans="2:10" x14ac:dyDescent="0.25">
      <c r="H31">
        <f>252*650</f>
        <v>163800</v>
      </c>
    </row>
  </sheetData>
  <mergeCells count="6">
    <mergeCell ref="C13:C14"/>
    <mergeCell ref="D1:G1"/>
    <mergeCell ref="D2:F2"/>
    <mergeCell ref="G3:H3"/>
    <mergeCell ref="C7:C8"/>
    <mergeCell ref="C9:C10"/>
  </mergeCells>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H12" sqref="H12"/>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43347</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2200</v>
      </c>
      <c r="E5" s="203">
        <v>950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1209</v>
      </c>
      <c r="E7" s="155">
        <v>549</v>
      </c>
      <c r="F7" s="207">
        <v>32</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6</v>
      </c>
      <c r="F11" s="207" t="s">
        <v>464</v>
      </c>
      <c r="G11" s="224"/>
      <c r="H11" s="10"/>
      <c r="I11" s="11"/>
      <c r="J11" s="206"/>
    </row>
    <row r="12" spans="1:14" ht="20.25" customHeight="1" thickBot="1" x14ac:dyDescent="0.35">
      <c r="B12" s="197" t="s">
        <v>10</v>
      </c>
      <c r="C12" s="210">
        <v>10.199999999999999</v>
      </c>
      <c r="D12" s="83">
        <v>32.244</v>
      </c>
      <c r="E12" s="83">
        <v>7.7880000000000003</v>
      </c>
      <c r="F12" s="207">
        <v>3</v>
      </c>
      <c r="G12" s="221"/>
      <c r="H12" s="10"/>
      <c r="I12" s="10"/>
      <c r="J12" s="206"/>
    </row>
    <row r="13" spans="1:14" ht="20.25" customHeight="1" thickBot="1" x14ac:dyDescent="0.35">
      <c r="B13" s="197" t="s">
        <v>63</v>
      </c>
      <c r="C13" s="282">
        <v>18</v>
      </c>
      <c r="D13" s="94">
        <v>258.41000000000003</v>
      </c>
      <c r="E13" s="94">
        <v>75.849999999999994</v>
      </c>
      <c r="F13" s="211">
        <v>18.760000000000002</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30.303000000000001</v>
      </c>
      <c r="E15" s="84">
        <v>5.3029999999999999</v>
      </c>
      <c r="F15" s="213" t="s">
        <v>465</v>
      </c>
      <c r="G15" s="224"/>
      <c r="H15" s="10"/>
      <c r="I15" s="11"/>
      <c r="J15" s="206"/>
    </row>
    <row r="16" spans="1:14" ht="18.75" customHeight="1" thickBot="1" x14ac:dyDescent="0.35">
      <c r="B16" s="197" t="s">
        <v>15</v>
      </c>
      <c r="C16" s="214">
        <v>13</v>
      </c>
      <c r="D16" s="83">
        <v>271</v>
      </c>
      <c r="E16" s="83">
        <v>211</v>
      </c>
      <c r="F16" s="207">
        <v>44</v>
      </c>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row r="31" spans="2:10" x14ac:dyDescent="0.25">
      <c r="H31">
        <f>252*650</f>
        <v>163800</v>
      </c>
    </row>
  </sheetData>
  <mergeCells count="6">
    <mergeCell ref="C13:C14"/>
    <mergeCell ref="D1:G1"/>
    <mergeCell ref="D2:F2"/>
    <mergeCell ref="G3:H3"/>
    <mergeCell ref="C7:C8"/>
    <mergeCell ref="C9:C10"/>
  </mergeCells>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10" zoomScaleNormal="110" workbookViewId="0">
      <selection activeCell="G17" sqref="G17"/>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43348</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2180</v>
      </c>
      <c r="E5" s="203">
        <v>930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1887.155</v>
      </c>
      <c r="E7" s="155">
        <v>1227.155</v>
      </c>
      <c r="F7" s="207">
        <v>72</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3.2</v>
      </c>
      <c r="F11" s="207" t="s">
        <v>466</v>
      </c>
      <c r="G11" s="224"/>
      <c r="H11" s="10"/>
      <c r="I11" s="11"/>
      <c r="J11" s="206"/>
    </row>
    <row r="12" spans="1:14" ht="20.25" customHeight="1" thickBot="1" x14ac:dyDescent="0.35">
      <c r="B12" s="197" t="s">
        <v>10</v>
      </c>
      <c r="C12" s="210">
        <v>5</v>
      </c>
      <c r="D12" s="83">
        <v>28.731999999999999</v>
      </c>
      <c r="E12" s="83">
        <v>4.76</v>
      </c>
      <c r="F12" s="207">
        <v>3</v>
      </c>
      <c r="G12" s="221"/>
      <c r="H12" s="10"/>
      <c r="I12" s="10"/>
      <c r="J12" s="206"/>
    </row>
    <row r="13" spans="1:14" ht="20.25" customHeight="1" thickBot="1" x14ac:dyDescent="0.35">
      <c r="B13" s="197" t="s">
        <v>63</v>
      </c>
      <c r="C13" s="282">
        <v>18</v>
      </c>
      <c r="D13" s="94">
        <v>243.62299999999999</v>
      </c>
      <c r="E13" s="94">
        <v>61.063000000000002</v>
      </c>
      <c r="F13" s="211">
        <v>15.08</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30.303000000000001</v>
      </c>
      <c r="E15" s="84">
        <v>0</v>
      </c>
      <c r="F15" s="213">
        <v>0</v>
      </c>
      <c r="G15" s="224"/>
      <c r="H15" s="10"/>
      <c r="I15" s="11"/>
      <c r="J15" s="206"/>
    </row>
    <row r="16" spans="1:14" ht="18.75" customHeight="1" thickBot="1" x14ac:dyDescent="0.35">
      <c r="B16" s="197" t="s">
        <v>15</v>
      </c>
      <c r="C16" s="214">
        <v>13</v>
      </c>
      <c r="D16" s="83">
        <v>266</v>
      </c>
      <c r="E16" s="83">
        <v>206</v>
      </c>
      <c r="F16" s="207">
        <v>42</v>
      </c>
      <c r="G16" s="221"/>
      <c r="H16" s="10"/>
      <c r="I16" s="10"/>
      <c r="J16" s="206"/>
    </row>
    <row r="17" spans="2:10" ht="18.75" customHeight="1" thickBot="1" x14ac:dyDescent="0.35">
      <c r="B17" s="199" t="s">
        <v>16</v>
      </c>
      <c r="C17" s="215">
        <v>5</v>
      </c>
      <c r="D17" s="216"/>
      <c r="E17" s="216"/>
      <c r="F17" s="217"/>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row r="31" spans="2:10" x14ac:dyDescent="0.25">
      <c r="H31">
        <f>252*650</f>
        <v>163800</v>
      </c>
    </row>
  </sheetData>
  <mergeCells count="6">
    <mergeCell ref="C13:C14"/>
    <mergeCell ref="D1:G1"/>
    <mergeCell ref="D2:F2"/>
    <mergeCell ref="G3:H3"/>
    <mergeCell ref="C7:C8"/>
    <mergeCell ref="C9:C10"/>
  </mergeCells>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D15" sqref="D15:F1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43349</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2180</v>
      </c>
      <c r="E5" s="203">
        <v>930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1887.155</v>
      </c>
      <c r="E7" s="155">
        <v>1227.155</v>
      </c>
      <c r="F7" s="207">
        <v>72</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3.2</v>
      </c>
      <c r="F11" s="207">
        <v>0</v>
      </c>
      <c r="G11" s="224"/>
      <c r="H11" s="10"/>
      <c r="I11" s="11"/>
      <c r="J11" s="206"/>
    </row>
    <row r="12" spans="1:14" ht="20.25" customHeight="1" thickBot="1" x14ac:dyDescent="0.35">
      <c r="B12" s="197" t="s">
        <v>10</v>
      </c>
      <c r="C12" s="210">
        <v>5</v>
      </c>
      <c r="D12" s="83">
        <v>25.905000000000001</v>
      </c>
      <c r="E12" s="83">
        <v>1.2490000000000001</v>
      </c>
      <c r="F12" s="207">
        <v>1</v>
      </c>
      <c r="G12" s="221"/>
      <c r="H12" s="10"/>
      <c r="I12" s="10"/>
      <c r="J12" s="206"/>
    </row>
    <row r="13" spans="1:14" ht="20.25" customHeight="1" thickBot="1" x14ac:dyDescent="0.35">
      <c r="B13" s="197" t="s">
        <v>63</v>
      </c>
      <c r="C13" s="282">
        <v>18</v>
      </c>
      <c r="D13" s="94">
        <v>230.19499999999999</v>
      </c>
      <c r="E13" s="94">
        <v>47.634999999999998</v>
      </c>
      <c r="F13" s="211">
        <v>11.76</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30.303000000000001</v>
      </c>
      <c r="E15" s="84">
        <v>0</v>
      </c>
      <c r="F15" s="213">
        <v>0</v>
      </c>
      <c r="G15" s="224"/>
      <c r="H15" s="10"/>
      <c r="I15" s="11"/>
      <c r="J15" s="206"/>
    </row>
    <row r="16" spans="1:14" ht="18.75" customHeight="1" thickBot="1" x14ac:dyDescent="0.35">
      <c r="B16" s="197" t="s">
        <v>15</v>
      </c>
      <c r="C16" s="214">
        <v>13</v>
      </c>
      <c r="D16" s="83">
        <v>262</v>
      </c>
      <c r="E16" s="83">
        <v>202</v>
      </c>
      <c r="F16" s="207">
        <v>42</v>
      </c>
      <c r="G16" s="221"/>
      <c r="H16" s="10"/>
      <c r="I16" s="10"/>
      <c r="J16" s="206"/>
    </row>
    <row r="17" spans="2:10" ht="18.75" customHeight="1" thickBot="1" x14ac:dyDescent="0.35">
      <c r="B17" s="199" t="s">
        <v>16</v>
      </c>
      <c r="C17" s="215">
        <v>5</v>
      </c>
      <c r="D17" s="216">
        <v>158.6</v>
      </c>
      <c r="E17" s="216">
        <v>156.1</v>
      </c>
      <c r="F17" s="217">
        <v>78</v>
      </c>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row r="31" spans="2:10" x14ac:dyDescent="0.25">
      <c r="H31">
        <f>252*650</f>
        <v>163800</v>
      </c>
    </row>
  </sheetData>
  <mergeCells count="6">
    <mergeCell ref="C13:C14"/>
    <mergeCell ref="D1:G1"/>
    <mergeCell ref="D2:F2"/>
    <mergeCell ref="G3:H3"/>
    <mergeCell ref="C7:C8"/>
    <mergeCell ref="C9:C10"/>
  </mergeCells>
  <pageMargins left="0.7" right="0.7" top="0.75" bottom="0.75" header="0.3" footer="0.3"/>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D17" sqref="D17:F17"/>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43350</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2180</v>
      </c>
      <c r="E5" s="203">
        <v>930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1590</v>
      </c>
      <c r="E7" s="155">
        <v>930.5</v>
      </c>
      <c r="F7" s="207">
        <v>54</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5</v>
      </c>
      <c r="D12" s="83">
        <v>25.905000000000001</v>
      </c>
      <c r="E12" s="83">
        <v>1.2490000000000001</v>
      </c>
      <c r="F12" s="207">
        <v>1</v>
      </c>
      <c r="G12" s="221"/>
      <c r="H12" s="10"/>
      <c r="I12" s="10"/>
      <c r="J12" s="206"/>
    </row>
    <row r="13" spans="1:14" ht="20.25" customHeight="1" thickBot="1" x14ac:dyDescent="0.35">
      <c r="B13" s="197" t="s">
        <v>63</v>
      </c>
      <c r="C13" s="282">
        <v>18</v>
      </c>
      <c r="D13" s="94">
        <v>222.285</v>
      </c>
      <c r="E13" s="94">
        <v>39.725000000000001</v>
      </c>
      <c r="F13" s="211">
        <v>9.81</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0</v>
      </c>
      <c r="E15" s="84">
        <v>0</v>
      </c>
      <c r="F15" s="213">
        <v>0</v>
      </c>
      <c r="G15" s="224"/>
      <c r="H15" s="10"/>
      <c r="I15" s="11"/>
      <c r="J15" s="206"/>
    </row>
    <row r="16" spans="1:14" ht="18.75" customHeight="1" thickBot="1" x14ac:dyDescent="0.35">
      <c r="B16" s="197" t="s">
        <v>15</v>
      </c>
      <c r="C16" s="214">
        <v>13</v>
      </c>
      <c r="D16" s="83">
        <v>255</v>
      </c>
      <c r="E16" s="83">
        <v>195</v>
      </c>
      <c r="F16" s="207">
        <v>40</v>
      </c>
      <c r="G16" s="221"/>
      <c r="H16" s="10"/>
      <c r="I16" s="10"/>
      <c r="J16" s="206"/>
    </row>
    <row r="17" spans="2:10" ht="18.75" customHeight="1" thickBot="1" x14ac:dyDescent="0.35">
      <c r="B17" s="199" t="s">
        <v>16</v>
      </c>
      <c r="C17" s="215">
        <v>5</v>
      </c>
      <c r="D17" s="216">
        <v>154.19999999999999</v>
      </c>
      <c r="E17" s="216">
        <v>152.19999999999999</v>
      </c>
      <c r="F17" s="217">
        <v>75</v>
      </c>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row r="31" spans="2:10" x14ac:dyDescent="0.25">
      <c r="H31">
        <f>252*650</f>
        <v>163800</v>
      </c>
    </row>
  </sheetData>
  <mergeCells count="6">
    <mergeCell ref="C13:C14"/>
    <mergeCell ref="D1:G1"/>
    <mergeCell ref="D2:F2"/>
    <mergeCell ref="G3:H3"/>
    <mergeCell ref="C7:C8"/>
    <mergeCell ref="C9:C10"/>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M21"/>
  <sheetViews>
    <sheetView topLeftCell="A7" workbookViewId="0">
      <selection activeCell="J15" sqref="H15:J15"/>
    </sheetView>
  </sheetViews>
  <sheetFormatPr baseColWidth="10" defaultRowHeight="15" x14ac:dyDescent="0.25"/>
  <cols>
    <col min="4" max="4" width="5" customWidth="1"/>
    <col min="5" max="5" width="16.7109375" customWidth="1"/>
    <col min="6" max="6" width="14.5703125" customWidth="1"/>
    <col min="7" max="7" width="16.28515625" customWidth="1"/>
    <col min="8" max="8" width="16.7109375" customWidth="1"/>
    <col min="9" max="9" width="23.5703125" customWidth="1"/>
    <col min="10" max="10" width="17.85546875" customWidth="1"/>
  </cols>
  <sheetData>
    <row r="6" spans="5:13" ht="23.25" x14ac:dyDescent="0.35">
      <c r="F6" s="250"/>
      <c r="G6" s="250"/>
      <c r="H6" s="250"/>
    </row>
    <row r="7" spans="5:13" ht="33" customHeight="1" x14ac:dyDescent="0.35">
      <c r="E7" s="15"/>
      <c r="G7" s="250" t="s">
        <v>99</v>
      </c>
      <c r="H7" s="250"/>
      <c r="I7" s="250"/>
    </row>
    <row r="8" spans="5:13" x14ac:dyDescent="0.25">
      <c r="F8" s="15"/>
      <c r="G8" s="15"/>
      <c r="H8" s="15"/>
      <c r="I8" s="15"/>
      <c r="J8" s="15"/>
    </row>
    <row r="9" spans="5:13" ht="36" customHeight="1" x14ac:dyDescent="0.35">
      <c r="G9" s="253" t="s">
        <v>33</v>
      </c>
      <c r="H9" s="253"/>
      <c r="I9" s="253"/>
      <c r="L9" t="s">
        <v>97</v>
      </c>
      <c r="M9" t="s">
        <v>96</v>
      </c>
    </row>
    <row r="10" spans="5:13" ht="51" customHeight="1" thickBot="1" x14ac:dyDescent="0.3"/>
    <row r="11" spans="5:13" ht="60" customHeight="1" thickBot="1" x14ac:dyDescent="0.3">
      <c r="F11" s="16" t="s">
        <v>0</v>
      </c>
      <c r="G11" s="2" t="s">
        <v>1</v>
      </c>
      <c r="H11" s="2" t="s">
        <v>66</v>
      </c>
      <c r="I11" s="2" t="s">
        <v>64</v>
      </c>
      <c r="J11" s="2" t="s">
        <v>65</v>
      </c>
    </row>
    <row r="12" spans="5:13" ht="20.25" thickTop="1" thickBot="1" x14ac:dyDescent="0.3">
      <c r="F12" s="3" t="s">
        <v>5</v>
      </c>
      <c r="G12" s="10">
        <v>80</v>
      </c>
      <c r="H12" s="10"/>
      <c r="I12" s="10">
        <v>875</v>
      </c>
      <c r="J12" s="10">
        <v>40</v>
      </c>
    </row>
    <row r="13" spans="5:13" ht="19.5" thickBot="1" x14ac:dyDescent="0.3">
      <c r="F13" s="4" t="s">
        <v>6</v>
      </c>
      <c r="G13" s="11">
        <v>64</v>
      </c>
      <c r="H13" s="11">
        <v>1477</v>
      </c>
      <c r="I13" s="17">
        <v>777</v>
      </c>
      <c r="J13" s="11">
        <v>45.7</v>
      </c>
    </row>
    <row r="14" spans="5:13" ht="19.5" thickBot="1" x14ac:dyDescent="0.3">
      <c r="F14" s="3" t="s">
        <v>7</v>
      </c>
      <c r="G14" s="10">
        <v>12</v>
      </c>
      <c r="H14" s="10">
        <v>310.64999999999998</v>
      </c>
      <c r="I14" s="10">
        <v>120.65</v>
      </c>
      <c r="J14" s="10">
        <v>40</v>
      </c>
    </row>
    <row r="15" spans="5:13" ht="19.5" thickBot="1" x14ac:dyDescent="0.3">
      <c r="F15" s="4" t="s">
        <v>8</v>
      </c>
      <c r="G15" s="11">
        <v>6.2</v>
      </c>
      <c r="H15" s="11">
        <v>172</v>
      </c>
      <c r="I15" s="13">
        <v>156</v>
      </c>
      <c r="J15" s="11">
        <v>102</v>
      </c>
    </row>
    <row r="16" spans="5:13" ht="19.5" thickBot="1" x14ac:dyDescent="0.3">
      <c r="F16" s="3" t="s">
        <v>10</v>
      </c>
      <c r="G16" s="10">
        <v>7.6</v>
      </c>
      <c r="H16" s="10">
        <v>187.864</v>
      </c>
      <c r="I16" s="10">
        <v>171.50399999999999</v>
      </c>
      <c r="J16" s="10">
        <v>95</v>
      </c>
    </row>
    <row r="17" spans="6:10" ht="19.5" thickBot="1" x14ac:dyDescent="0.3">
      <c r="F17" s="4" t="s">
        <v>63</v>
      </c>
      <c r="G17" s="257">
        <v>6</v>
      </c>
      <c r="H17" s="11">
        <v>258.02</v>
      </c>
      <c r="I17" s="11">
        <v>61.533999999999999</v>
      </c>
      <c r="J17" s="11">
        <v>43.64</v>
      </c>
    </row>
    <row r="18" spans="6:10" ht="19.5" thickBot="1" x14ac:dyDescent="0.3">
      <c r="F18" s="3" t="s">
        <v>12</v>
      </c>
      <c r="G18" s="258"/>
      <c r="H18" s="10">
        <v>119.7</v>
      </c>
      <c r="I18" s="10">
        <v>79.7</v>
      </c>
      <c r="J18" s="10">
        <v>56.53</v>
      </c>
    </row>
    <row r="19" spans="6:10" ht="19.5" thickBot="1" x14ac:dyDescent="0.3">
      <c r="F19" s="4" t="s">
        <v>13</v>
      </c>
      <c r="G19" s="11">
        <v>40</v>
      </c>
      <c r="H19" s="11">
        <v>210.23</v>
      </c>
      <c r="I19" s="11">
        <v>135.22999999999999</v>
      </c>
      <c r="J19" s="11">
        <v>11.16</v>
      </c>
    </row>
    <row r="20" spans="6:10" ht="23.25" customHeight="1" thickBot="1" x14ac:dyDescent="0.3">
      <c r="F20" s="3" t="s">
        <v>15</v>
      </c>
      <c r="G20" s="10">
        <v>17</v>
      </c>
      <c r="H20" s="10">
        <v>454.38799999999998</v>
      </c>
      <c r="I20" s="10">
        <v>374.38799999999998</v>
      </c>
      <c r="J20" s="10">
        <v>80</v>
      </c>
    </row>
    <row r="21" spans="6:10" ht="19.5" thickBot="1" x14ac:dyDescent="0.3">
      <c r="F21" s="4" t="s">
        <v>16</v>
      </c>
      <c r="G21" s="11">
        <v>3</v>
      </c>
      <c r="H21" s="11"/>
      <c r="I21" s="11">
        <v>64.552000000000007</v>
      </c>
      <c r="J21" s="11">
        <v>64</v>
      </c>
    </row>
  </sheetData>
  <mergeCells count="4">
    <mergeCell ref="F6:H6"/>
    <mergeCell ref="G7:I7"/>
    <mergeCell ref="G9:I9"/>
    <mergeCell ref="G17:G18"/>
  </mergeCells>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D14" sqref="D14:F14"/>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43351</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2180</v>
      </c>
      <c r="E5" s="203">
        <v>930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1366</v>
      </c>
      <c r="E7" s="155">
        <v>706</v>
      </c>
      <c r="F7" s="207">
        <v>50</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5</v>
      </c>
      <c r="D12" s="83">
        <v>25.905000000000001</v>
      </c>
      <c r="E12" s="83">
        <v>1.2490000000000001</v>
      </c>
      <c r="F12" s="207">
        <v>1</v>
      </c>
      <c r="G12" s="221"/>
      <c r="H12" s="10"/>
      <c r="I12" s="10"/>
      <c r="J12" s="206"/>
    </row>
    <row r="13" spans="1:14" ht="20.25" customHeight="1" thickBot="1" x14ac:dyDescent="0.35">
      <c r="B13" s="197" t="s">
        <v>63</v>
      </c>
      <c r="C13" s="282">
        <v>18</v>
      </c>
      <c r="D13" s="94">
        <v>206.62</v>
      </c>
      <c r="E13" s="94">
        <v>24.26</v>
      </c>
      <c r="F13" s="211">
        <v>5.14</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30.303000000000001</v>
      </c>
      <c r="E15" s="84">
        <v>0</v>
      </c>
      <c r="F15" s="213">
        <v>0</v>
      </c>
      <c r="G15" s="224"/>
      <c r="H15" s="10"/>
      <c r="I15" s="11"/>
      <c r="J15" s="206"/>
    </row>
    <row r="16" spans="1:14" ht="18.75" customHeight="1" thickBot="1" x14ac:dyDescent="0.35">
      <c r="B16" s="197" t="s">
        <v>15</v>
      </c>
      <c r="C16" s="214">
        <v>13</v>
      </c>
      <c r="D16" s="83">
        <v>245</v>
      </c>
      <c r="E16" s="83">
        <v>185</v>
      </c>
      <c r="F16" s="207">
        <v>38</v>
      </c>
      <c r="G16" s="221"/>
      <c r="H16" s="10"/>
      <c r="I16" s="10"/>
      <c r="J16" s="206"/>
    </row>
    <row r="17" spans="2:10" ht="18.75" customHeight="1" thickBot="1" x14ac:dyDescent="0.35">
      <c r="B17" s="199" t="s">
        <v>16</v>
      </c>
      <c r="C17" s="215">
        <v>5</v>
      </c>
      <c r="D17" s="216">
        <v>154.19999999999999</v>
      </c>
      <c r="E17" s="216">
        <v>152.19999999999999</v>
      </c>
      <c r="F17" s="217">
        <v>75</v>
      </c>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row r="31" spans="2:10" x14ac:dyDescent="0.25">
      <c r="H31">
        <f>252*650</f>
        <v>163800</v>
      </c>
    </row>
  </sheetData>
  <mergeCells count="6">
    <mergeCell ref="C13:C14"/>
    <mergeCell ref="D1:G1"/>
    <mergeCell ref="D2:F2"/>
    <mergeCell ref="G3:H3"/>
    <mergeCell ref="C7:C8"/>
    <mergeCell ref="C9:C10"/>
  </mergeCells>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15" zoomScaleNormal="115" workbookViewId="0">
      <selection activeCell="F15" sqref="F15"/>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43352</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2180</v>
      </c>
      <c r="E5" s="203">
        <v>930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1285.0999999999999</v>
      </c>
      <c r="E7" s="155">
        <v>621.5</v>
      </c>
      <c r="F7" s="207">
        <v>44</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5</v>
      </c>
      <c r="D12" s="83">
        <v>25.905000000000001</v>
      </c>
      <c r="E12" s="83">
        <v>1.2490000000000001</v>
      </c>
      <c r="F12" s="207">
        <v>1</v>
      </c>
      <c r="G12" s="221"/>
      <c r="H12" s="10"/>
      <c r="I12" s="10"/>
      <c r="J12" s="206"/>
    </row>
    <row r="13" spans="1:14" ht="20.25" customHeight="1" thickBot="1" x14ac:dyDescent="0.35">
      <c r="B13" s="197" t="s">
        <v>63</v>
      </c>
      <c r="C13" s="282">
        <v>18</v>
      </c>
      <c r="D13" s="94">
        <v>192.482</v>
      </c>
      <c r="E13" s="94">
        <v>9.9220000000000006</v>
      </c>
      <c r="F13" s="211">
        <v>2.4500000000000002</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30.303000000000001</v>
      </c>
      <c r="E15" s="84">
        <v>0</v>
      </c>
      <c r="F15" s="213">
        <v>0</v>
      </c>
      <c r="G15" s="224"/>
      <c r="H15" s="10"/>
      <c r="I15" s="11"/>
      <c r="J15" s="206"/>
    </row>
    <row r="16" spans="1:14" ht="18.75" customHeight="1" thickBot="1" x14ac:dyDescent="0.35">
      <c r="B16" s="197" t="s">
        <v>15</v>
      </c>
      <c r="C16" s="214">
        <v>13</v>
      </c>
      <c r="D16" s="83">
        <v>240</v>
      </c>
      <c r="E16" s="83">
        <v>180</v>
      </c>
      <c r="F16" s="207">
        <v>37</v>
      </c>
      <c r="G16" s="221"/>
      <c r="H16" s="10"/>
      <c r="I16" s="10"/>
      <c r="J16" s="206"/>
    </row>
    <row r="17" spans="2:10" ht="18.75" customHeight="1" thickBot="1" x14ac:dyDescent="0.35">
      <c r="B17" s="199" t="s">
        <v>16</v>
      </c>
      <c r="C17" s="215">
        <v>5</v>
      </c>
      <c r="D17" s="216">
        <v>154.19999999999999</v>
      </c>
      <c r="E17" s="216">
        <v>152.19999999999999</v>
      </c>
      <c r="F17" s="217">
        <v>75</v>
      </c>
      <c r="G17" s="226"/>
      <c r="H17" s="227"/>
      <c r="I17" s="228"/>
      <c r="J17" s="229"/>
    </row>
    <row r="18" spans="2:10" ht="19.5" customHeight="1" x14ac:dyDescent="0.25"/>
    <row r="26" spans="2:10" x14ac:dyDescent="0.25">
      <c r="I26">
        <f>170000/650</f>
        <v>261.53846153846155</v>
      </c>
    </row>
    <row r="27" spans="2:10" x14ac:dyDescent="0.25">
      <c r="G27">
        <f>300*650</f>
        <v>195000</v>
      </c>
    </row>
    <row r="29" spans="2:10" x14ac:dyDescent="0.25">
      <c r="J29">
        <f>14*650</f>
        <v>9100</v>
      </c>
    </row>
    <row r="31" spans="2:10" x14ac:dyDescent="0.25">
      <c r="H31">
        <f>252*650</f>
        <v>163800</v>
      </c>
    </row>
  </sheetData>
  <mergeCells count="6">
    <mergeCell ref="C13:C14"/>
    <mergeCell ref="D1:G1"/>
    <mergeCell ref="D2:F2"/>
    <mergeCell ref="G3:H3"/>
    <mergeCell ref="C7:C8"/>
    <mergeCell ref="C9:C10"/>
  </mergeCells>
  <pageMargins left="0.7" right="0.7" top="0.75" bottom="0.75" header="0.3" footer="0.3"/>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A10" zoomScale="115" zoomScaleNormal="115" workbookViewId="0">
      <selection activeCell="G32" sqref="G32"/>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43353</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2180</v>
      </c>
      <c r="E5" s="203">
        <v>930</v>
      </c>
      <c r="F5" s="204">
        <v>53</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1190</v>
      </c>
      <c r="E7" s="155">
        <v>560</v>
      </c>
      <c r="F7" s="207">
        <v>38</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5</v>
      </c>
      <c r="D12" s="83">
        <v>25.905000000000001</v>
      </c>
      <c r="E12" s="83">
        <v>1.2490000000000001</v>
      </c>
      <c r="F12" s="207">
        <v>1</v>
      </c>
      <c r="G12" s="221"/>
      <c r="H12" s="10"/>
      <c r="I12" s="10"/>
      <c r="J12" s="206"/>
    </row>
    <row r="13" spans="1:14" ht="20.25" customHeight="1" thickBot="1" x14ac:dyDescent="0.35">
      <c r="B13" s="197" t="s">
        <v>63</v>
      </c>
      <c r="C13" s="282">
        <v>18</v>
      </c>
      <c r="D13" s="94">
        <v>184.989</v>
      </c>
      <c r="E13" s="94">
        <v>2.4289999999999998</v>
      </c>
      <c r="F13" s="211">
        <v>0.6</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30.303000000000001</v>
      </c>
      <c r="E15" s="84">
        <v>0</v>
      </c>
      <c r="F15" s="213">
        <v>0</v>
      </c>
      <c r="G15" s="224"/>
      <c r="H15" s="10"/>
      <c r="I15" s="11"/>
      <c r="J15" s="206"/>
    </row>
    <row r="16" spans="1:14" ht="18.75" customHeight="1" thickBot="1" x14ac:dyDescent="0.35">
      <c r="B16" s="197" t="s">
        <v>15</v>
      </c>
      <c r="C16" s="214">
        <v>13</v>
      </c>
      <c r="D16" s="83"/>
      <c r="E16" s="83"/>
      <c r="F16" s="207"/>
      <c r="G16" s="221"/>
      <c r="H16" s="10"/>
      <c r="I16" s="10"/>
      <c r="J16" s="206"/>
    </row>
    <row r="17" spans="2:10" ht="18.75" customHeight="1" thickBot="1" x14ac:dyDescent="0.35">
      <c r="B17" s="199" t="s">
        <v>16</v>
      </c>
      <c r="C17" s="215">
        <v>5</v>
      </c>
      <c r="D17" s="216">
        <v>154.19999999999999</v>
      </c>
      <c r="E17" s="216">
        <v>152.19999999999999</v>
      </c>
      <c r="F17" s="217">
        <v>75</v>
      </c>
      <c r="G17" s="226"/>
      <c r="H17" s="227"/>
      <c r="I17" s="228"/>
      <c r="J17" s="229"/>
    </row>
    <row r="18" spans="2:10" ht="19.5" customHeight="1" x14ac:dyDescent="0.25"/>
  </sheetData>
  <mergeCells count="6">
    <mergeCell ref="C13:C14"/>
    <mergeCell ref="D1:G1"/>
    <mergeCell ref="D2:F2"/>
    <mergeCell ref="G3:H3"/>
    <mergeCell ref="C7:C8"/>
    <mergeCell ref="C9:C10"/>
  </mergeCells>
  <pageMargins left="0.7" right="0.7" top="0.75" bottom="0.75" header="0.3" footer="0.3"/>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C10" zoomScale="115" zoomScaleNormal="115" workbookViewId="0">
      <selection activeCell="M27" sqref="M27"/>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43353</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c r="D5" s="203">
        <v>2170</v>
      </c>
      <c r="E5" s="203">
        <v>920</v>
      </c>
      <c r="F5" s="204">
        <v>52</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1110.424</v>
      </c>
      <c r="E7" s="155">
        <v>450.42399999999998</v>
      </c>
      <c r="F7" s="207">
        <v>26</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5</v>
      </c>
      <c r="D12" s="83">
        <v>25.905000000000001</v>
      </c>
      <c r="E12" s="83">
        <v>1.2490000000000001</v>
      </c>
      <c r="F12" s="207">
        <v>1</v>
      </c>
      <c r="G12" s="221"/>
      <c r="H12" s="10"/>
      <c r="I12" s="10"/>
      <c r="J12" s="206"/>
    </row>
    <row r="13" spans="1:14" ht="20.25" customHeight="1" thickBot="1" x14ac:dyDescent="0.35">
      <c r="B13" s="197" t="s">
        <v>63</v>
      </c>
      <c r="C13" s="282">
        <v>18</v>
      </c>
      <c r="D13" s="94">
        <v>184.989</v>
      </c>
      <c r="E13" s="94">
        <v>2.4289999999999998</v>
      </c>
      <c r="F13" s="211">
        <v>0.6</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30.303000000000001</v>
      </c>
      <c r="E15" s="84">
        <v>0</v>
      </c>
      <c r="F15" s="213">
        <v>0</v>
      </c>
      <c r="G15" s="224"/>
      <c r="H15" s="10"/>
      <c r="I15" s="11"/>
      <c r="J15" s="206"/>
    </row>
    <row r="16" spans="1:14" ht="18.75" customHeight="1" thickBot="1" x14ac:dyDescent="0.35">
      <c r="B16" s="197" t="s">
        <v>15</v>
      </c>
      <c r="C16" s="214">
        <v>13</v>
      </c>
      <c r="D16" s="83"/>
      <c r="E16" s="83"/>
      <c r="F16" s="207"/>
      <c r="G16" s="221"/>
      <c r="H16" s="10"/>
      <c r="I16" s="10"/>
      <c r="J16" s="206"/>
    </row>
    <row r="17" spans="2:13" ht="18.75" customHeight="1" thickBot="1" x14ac:dyDescent="0.35">
      <c r="B17" s="199" t="s">
        <v>16</v>
      </c>
      <c r="C17" s="215">
        <v>5</v>
      </c>
      <c r="D17" s="216">
        <v>154.19999999999999</v>
      </c>
      <c r="E17" s="216">
        <v>152.19999999999999</v>
      </c>
      <c r="F17" s="217">
        <v>75</v>
      </c>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115" zoomScaleNormal="115" workbookViewId="0">
      <selection activeCell="D13" sqref="D13:F14"/>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43355</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2190</v>
      </c>
      <c r="E5" s="203">
        <v>920</v>
      </c>
      <c r="F5" s="204">
        <v>49</v>
      </c>
      <c r="G5" s="218"/>
      <c r="H5" s="219"/>
      <c r="I5" s="219"/>
      <c r="J5" s="220"/>
      <c r="L5" s="159" t="s">
        <v>391</v>
      </c>
      <c r="M5" s="160">
        <v>325</v>
      </c>
      <c r="N5" s="161" t="s">
        <v>395</v>
      </c>
    </row>
    <row r="6" spans="1:14" ht="19.5" customHeight="1" thickBot="1" x14ac:dyDescent="0.35">
      <c r="B6" s="197" t="s">
        <v>388</v>
      </c>
      <c r="C6" s="205">
        <v>80</v>
      </c>
      <c r="D6" s="148">
        <v>320</v>
      </c>
      <c r="E6" s="148">
        <v>195</v>
      </c>
      <c r="F6" s="206">
        <v>9</v>
      </c>
      <c r="G6" s="221"/>
      <c r="H6" s="10"/>
      <c r="I6" s="10"/>
      <c r="J6" s="206"/>
      <c r="L6" s="162" t="s">
        <v>392</v>
      </c>
      <c r="M6" s="158">
        <v>87</v>
      </c>
      <c r="N6" s="163" t="s">
        <v>396</v>
      </c>
    </row>
    <row r="7" spans="1:14" ht="18" customHeight="1" thickBot="1" x14ac:dyDescent="0.35">
      <c r="B7" s="197" t="s">
        <v>390</v>
      </c>
      <c r="C7" s="286">
        <v>80</v>
      </c>
      <c r="D7" s="155">
        <v>1795.5</v>
      </c>
      <c r="E7" s="155">
        <v>1095.5</v>
      </c>
      <c r="F7" s="207">
        <v>64</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5</v>
      </c>
      <c r="D12" s="83">
        <v>25.905000000000001</v>
      </c>
      <c r="E12" s="83">
        <v>1.2490000000000001</v>
      </c>
      <c r="F12" s="207">
        <v>1</v>
      </c>
      <c r="G12" s="221"/>
      <c r="H12" s="10"/>
      <c r="I12" s="10"/>
      <c r="J12" s="206"/>
    </row>
    <row r="13" spans="1:14" ht="20.25" customHeight="1" thickBot="1" x14ac:dyDescent="0.35">
      <c r="B13" s="197" t="s">
        <v>63</v>
      </c>
      <c r="C13" s="282">
        <v>18</v>
      </c>
      <c r="D13" s="94">
        <v>184.989</v>
      </c>
      <c r="E13" s="94">
        <v>2.4289999999999998</v>
      </c>
      <c r="F13" s="211">
        <v>0.6</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30.303000000000001</v>
      </c>
      <c r="E15" s="84">
        <v>0</v>
      </c>
      <c r="F15" s="213">
        <v>0</v>
      </c>
      <c r="G15" s="224"/>
      <c r="H15" s="10"/>
      <c r="I15" s="11"/>
      <c r="J15" s="206"/>
    </row>
    <row r="16" spans="1:14" ht="18.75" customHeight="1" thickBot="1" x14ac:dyDescent="0.35">
      <c r="B16" s="197" t="s">
        <v>15</v>
      </c>
      <c r="C16" s="214">
        <v>13</v>
      </c>
      <c r="D16" s="83">
        <v>218</v>
      </c>
      <c r="E16" s="83">
        <v>158</v>
      </c>
      <c r="F16" s="207">
        <v>32</v>
      </c>
      <c r="G16" s="221"/>
      <c r="H16" s="10"/>
      <c r="I16" s="10"/>
      <c r="J16" s="206"/>
    </row>
    <row r="17" spans="2:13" ht="18.75" customHeight="1" thickBot="1" x14ac:dyDescent="0.35">
      <c r="B17" s="199" t="s">
        <v>16</v>
      </c>
      <c r="C17" s="215">
        <v>5</v>
      </c>
      <c r="D17" s="216">
        <v>154.19999999999999</v>
      </c>
      <c r="E17" s="216">
        <v>152.19999999999999</v>
      </c>
      <c r="F17" s="217">
        <v>75</v>
      </c>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6" sqref="D6:F6"/>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43356</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2180</v>
      </c>
      <c r="E5" s="203">
        <v>930</v>
      </c>
      <c r="F5" s="204">
        <v>50</v>
      </c>
      <c r="G5" s="218"/>
      <c r="H5" s="219"/>
      <c r="I5" s="219"/>
      <c r="J5" s="220"/>
      <c r="L5" s="159" t="s">
        <v>391</v>
      </c>
      <c r="M5" s="160">
        <v>325</v>
      </c>
      <c r="N5" s="161" t="s">
        <v>395</v>
      </c>
    </row>
    <row r="6" spans="1:14" ht="19.5" customHeight="1" thickBot="1" x14ac:dyDescent="0.35">
      <c r="B6" s="197" t="s">
        <v>388</v>
      </c>
      <c r="C6" s="205">
        <v>80</v>
      </c>
      <c r="D6" s="148"/>
      <c r="E6" s="148">
        <v>1851310</v>
      </c>
      <c r="F6" s="206">
        <v>8</v>
      </c>
      <c r="G6" s="221"/>
      <c r="H6" s="10"/>
      <c r="I6" s="10"/>
      <c r="J6" s="206"/>
      <c r="L6" s="162" t="s">
        <v>392</v>
      </c>
      <c r="M6" s="158">
        <v>87</v>
      </c>
      <c r="N6" s="163" t="s">
        <v>396</v>
      </c>
    </row>
    <row r="7" spans="1:14" ht="18" customHeight="1" thickBot="1" x14ac:dyDescent="0.35">
      <c r="B7" s="197" t="s">
        <v>390</v>
      </c>
      <c r="C7" s="286">
        <v>80</v>
      </c>
      <c r="D7" s="155">
        <v>1557</v>
      </c>
      <c r="E7" s="155">
        <v>1197</v>
      </c>
      <c r="F7" s="207">
        <v>52</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223.59700000000001</v>
      </c>
      <c r="E9" s="155">
        <v>28.561</v>
      </c>
      <c r="F9" s="207">
        <v>9</v>
      </c>
      <c r="G9" s="224"/>
      <c r="H9" s="11"/>
      <c r="I9" s="11"/>
      <c r="J9" s="206"/>
      <c r="M9" s="170"/>
    </row>
    <row r="10" spans="1:14" ht="21" customHeight="1" thickBot="1" x14ac:dyDescent="0.35">
      <c r="B10" s="197" t="s">
        <v>205</v>
      </c>
      <c r="C10" s="289"/>
      <c r="D10" s="85">
        <v>25.62</v>
      </c>
      <c r="E10" s="85">
        <v>0.50900000000000001</v>
      </c>
      <c r="F10" s="208">
        <v>0.5</v>
      </c>
      <c r="G10" s="221"/>
      <c r="H10" s="10"/>
      <c r="I10" s="10"/>
      <c r="J10" s="206"/>
    </row>
    <row r="11" spans="1:14" ht="21.75" customHeight="1" thickBot="1" x14ac:dyDescent="0.35">
      <c r="B11" s="197" t="s">
        <v>8</v>
      </c>
      <c r="C11" s="209">
        <v>7.6</v>
      </c>
      <c r="D11" s="83"/>
      <c r="E11" s="83">
        <v>0</v>
      </c>
      <c r="F11" s="207">
        <v>0</v>
      </c>
      <c r="G11" s="224"/>
      <c r="H11" s="10"/>
      <c r="I11" s="11"/>
      <c r="J11" s="206"/>
    </row>
    <row r="12" spans="1:14" ht="20.25" customHeight="1" thickBot="1" x14ac:dyDescent="0.35">
      <c r="B12" s="197" t="s">
        <v>10</v>
      </c>
      <c r="C12" s="210">
        <v>5</v>
      </c>
      <c r="D12" s="83">
        <v>25.905000000000001</v>
      </c>
      <c r="E12" s="83">
        <v>1.2490000000000001</v>
      </c>
      <c r="F12" s="207">
        <v>1</v>
      </c>
      <c r="G12" s="221"/>
      <c r="H12" s="10"/>
      <c r="I12" s="10"/>
      <c r="J12" s="206"/>
    </row>
    <row r="13" spans="1:14" ht="20.25" customHeight="1" thickBot="1" x14ac:dyDescent="0.35">
      <c r="B13" s="197" t="s">
        <v>63</v>
      </c>
      <c r="C13" s="282">
        <v>18</v>
      </c>
      <c r="D13" s="94">
        <v>184.989</v>
      </c>
      <c r="E13" s="94">
        <v>2.4289999999999998</v>
      </c>
      <c r="F13" s="211">
        <v>0.6</v>
      </c>
      <c r="G13" s="224" t="s">
        <v>467</v>
      </c>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c r="E15" s="84">
        <v>0</v>
      </c>
      <c r="F15" s="213">
        <v>2</v>
      </c>
      <c r="G15" s="224"/>
      <c r="H15" s="10"/>
      <c r="I15" s="11"/>
      <c r="J15" s="206"/>
    </row>
    <row r="16" spans="1:14" ht="18.75" customHeight="1" thickBot="1" x14ac:dyDescent="0.35">
      <c r="B16" s="197" t="s">
        <v>15</v>
      </c>
      <c r="C16" s="214">
        <v>13</v>
      </c>
      <c r="D16" s="83">
        <v>212</v>
      </c>
      <c r="E16" s="83">
        <v>152</v>
      </c>
      <c r="F16" s="207">
        <v>31</v>
      </c>
      <c r="G16" s="221"/>
      <c r="H16" s="10"/>
      <c r="I16" s="10"/>
      <c r="J16" s="206"/>
    </row>
    <row r="17" spans="2:13" ht="18.75" customHeight="1" thickBot="1" x14ac:dyDescent="0.35">
      <c r="B17" s="199" t="s">
        <v>16</v>
      </c>
      <c r="C17" s="215">
        <v>5</v>
      </c>
      <c r="D17" s="216">
        <v>143.30000000000001</v>
      </c>
      <c r="E17" s="216">
        <v>141.30000000000001</v>
      </c>
      <c r="F17" s="217">
        <v>70</v>
      </c>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14" sqref="D14:F14"/>
    </sheetView>
  </sheetViews>
  <sheetFormatPr baseColWidth="10" defaultRowHeight="15" x14ac:dyDescent="0.25"/>
  <cols>
    <col min="1" max="1" width="11.5703125" customWidth="1"/>
    <col min="2" max="2" width="18.28515625" customWidth="1"/>
    <col min="3" max="6" width="16.5703125" customWidth="1"/>
    <col min="7" max="7" width="26.28515625" customWidth="1"/>
    <col min="8" max="10" width="16.5703125" customWidth="1"/>
  </cols>
  <sheetData>
    <row r="1" spans="1:14" ht="23.25" x14ac:dyDescent="0.35">
      <c r="D1" s="268">
        <v>43356</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3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2150</v>
      </c>
      <c r="E5" s="203">
        <v>900</v>
      </c>
      <c r="F5" s="204">
        <v>48</v>
      </c>
      <c r="G5" s="218"/>
      <c r="H5" s="219"/>
      <c r="I5" s="219"/>
      <c r="J5" s="220"/>
      <c r="L5" s="159" t="s">
        <v>391</v>
      </c>
      <c r="M5" s="160">
        <v>325</v>
      </c>
      <c r="N5" s="161" t="s">
        <v>395</v>
      </c>
    </row>
    <row r="6" spans="1:14" ht="19.5" customHeight="1" thickBot="1" x14ac:dyDescent="0.35">
      <c r="B6" s="197" t="s">
        <v>388</v>
      </c>
      <c r="C6" s="205">
        <v>80</v>
      </c>
      <c r="D6" s="148"/>
      <c r="E6" s="148">
        <v>1851310</v>
      </c>
      <c r="F6" s="206">
        <v>8</v>
      </c>
      <c r="G6" s="221"/>
      <c r="H6" s="10"/>
      <c r="I6" s="10"/>
      <c r="J6" s="206"/>
      <c r="L6" s="162" t="s">
        <v>392</v>
      </c>
      <c r="M6" s="158">
        <v>87</v>
      </c>
      <c r="N6" s="163" t="s">
        <v>396</v>
      </c>
    </row>
    <row r="7" spans="1:14" ht="18" customHeight="1" thickBot="1" x14ac:dyDescent="0.35">
      <c r="B7" s="197" t="s">
        <v>390</v>
      </c>
      <c r="C7" s="286">
        <v>80</v>
      </c>
      <c r="D7" s="155">
        <v>1322.307</v>
      </c>
      <c r="E7" s="155">
        <v>662.30700000000002</v>
      </c>
      <c r="F7" s="207">
        <v>38</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c r="E9" s="155"/>
      <c r="F9" s="207"/>
      <c r="G9" s="224"/>
      <c r="H9" s="11"/>
      <c r="I9" s="11"/>
      <c r="J9" s="206"/>
      <c r="M9" s="170"/>
    </row>
    <row r="10" spans="1:14" ht="21" customHeight="1" thickBot="1" x14ac:dyDescent="0.35">
      <c r="B10" s="197" t="s">
        <v>205</v>
      </c>
      <c r="C10" s="289"/>
      <c r="D10" s="85"/>
      <c r="E10" s="85"/>
      <c r="F10" s="208"/>
      <c r="G10" s="221"/>
      <c r="H10" s="10"/>
      <c r="I10" s="10"/>
      <c r="J10" s="206"/>
    </row>
    <row r="11" spans="1:14" ht="21.75" customHeight="1" thickBot="1" x14ac:dyDescent="0.35">
      <c r="B11" s="197" t="s">
        <v>8</v>
      </c>
      <c r="C11" s="209">
        <v>7.6</v>
      </c>
      <c r="D11" s="83"/>
      <c r="E11" s="83"/>
      <c r="F11" s="207"/>
      <c r="G11" s="224"/>
      <c r="H11" s="10"/>
      <c r="I11" s="11"/>
      <c r="J11" s="206"/>
    </row>
    <row r="12" spans="1:14" ht="20.25" customHeight="1" thickBot="1" x14ac:dyDescent="0.35">
      <c r="B12" s="197" t="s">
        <v>10</v>
      </c>
      <c r="C12" s="210">
        <v>5</v>
      </c>
      <c r="D12" s="83">
        <v>25.545999999999999</v>
      </c>
      <c r="E12" s="83">
        <v>0.89</v>
      </c>
      <c r="F12" s="207" t="s">
        <v>468</v>
      </c>
      <c r="G12" s="221"/>
      <c r="H12" s="10"/>
      <c r="I12" s="10"/>
      <c r="J12" s="206"/>
    </row>
    <row r="13" spans="1:14" ht="20.25" customHeight="1" thickBot="1" x14ac:dyDescent="0.35">
      <c r="B13" s="197" t="s">
        <v>63</v>
      </c>
      <c r="C13" s="282">
        <v>18</v>
      </c>
      <c r="D13" s="94">
        <v>218.898</v>
      </c>
      <c r="E13" s="94">
        <v>36.338000000000001</v>
      </c>
      <c r="F13" s="211">
        <v>8.9700000000000006</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0</v>
      </c>
      <c r="E15" s="84">
        <v>0</v>
      </c>
      <c r="F15" s="213">
        <v>0</v>
      </c>
      <c r="G15" s="224"/>
      <c r="H15" s="10"/>
      <c r="I15" s="11"/>
      <c r="J15" s="206"/>
    </row>
    <row r="16" spans="1:14" ht="18.75" customHeight="1" thickBot="1" x14ac:dyDescent="0.35">
      <c r="B16" s="197" t="s">
        <v>15</v>
      </c>
      <c r="C16" s="214">
        <v>13</v>
      </c>
      <c r="D16" s="83">
        <v>205</v>
      </c>
      <c r="E16" s="83">
        <v>145</v>
      </c>
      <c r="F16" s="207">
        <v>30</v>
      </c>
      <c r="G16" s="221"/>
      <c r="H16" s="10"/>
      <c r="I16" s="10"/>
      <c r="J16" s="206"/>
    </row>
    <row r="17" spans="2:13" ht="18.75" customHeight="1" thickBot="1" x14ac:dyDescent="0.35">
      <c r="B17" s="199" t="s">
        <v>16</v>
      </c>
      <c r="C17" s="215">
        <v>5</v>
      </c>
      <c r="D17" s="216">
        <v>139.9</v>
      </c>
      <c r="E17" s="216">
        <v>137.9</v>
      </c>
      <c r="F17" s="217">
        <v>68</v>
      </c>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10" sqref="D10"/>
    </sheetView>
  </sheetViews>
  <sheetFormatPr baseColWidth="10" defaultRowHeight="15" x14ac:dyDescent="0.25"/>
  <cols>
    <col min="1" max="1" width="11.5703125" customWidth="1"/>
    <col min="2" max="2" width="18.28515625" customWidth="1"/>
    <col min="3" max="6" width="16.5703125" customWidth="1"/>
    <col min="7" max="7" width="36.85546875" customWidth="1"/>
    <col min="8" max="8" width="25.140625" customWidth="1"/>
    <col min="9" max="9" width="22.42578125" customWidth="1"/>
    <col min="10" max="10" width="16.5703125" customWidth="1"/>
  </cols>
  <sheetData>
    <row r="1" spans="1:14" ht="23.25" x14ac:dyDescent="0.35">
      <c r="D1" s="268">
        <v>43358</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4"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2220</v>
      </c>
      <c r="E5" s="203">
        <v>970</v>
      </c>
      <c r="F5" s="204">
        <v>55</v>
      </c>
      <c r="G5" s="218"/>
      <c r="H5" s="219"/>
      <c r="I5" s="219"/>
      <c r="J5" s="220"/>
      <c r="L5" s="159" t="s">
        <v>391</v>
      </c>
      <c r="M5" s="160">
        <v>325</v>
      </c>
      <c r="N5" s="161" t="s">
        <v>395</v>
      </c>
    </row>
    <row r="6" spans="1:14" ht="19.5" customHeight="1" thickBot="1" x14ac:dyDescent="0.35">
      <c r="B6" s="197" t="s">
        <v>388</v>
      </c>
      <c r="C6" s="205">
        <v>80</v>
      </c>
      <c r="D6" s="148">
        <v>310</v>
      </c>
      <c r="E6" s="148">
        <v>185</v>
      </c>
      <c r="F6" s="206">
        <v>8</v>
      </c>
      <c r="G6" s="221"/>
      <c r="H6" s="10"/>
      <c r="I6" s="10"/>
      <c r="J6" s="206"/>
      <c r="L6" s="162" t="s">
        <v>392</v>
      </c>
      <c r="M6" s="158">
        <v>87</v>
      </c>
      <c r="N6" s="163" t="s">
        <v>396</v>
      </c>
    </row>
    <row r="7" spans="1:14" ht="18" customHeight="1" thickBot="1" x14ac:dyDescent="0.35">
      <c r="B7" s="197" t="s">
        <v>390</v>
      </c>
      <c r="C7" s="286">
        <v>80</v>
      </c>
      <c r="D7" s="155">
        <v>1032</v>
      </c>
      <c r="E7" s="155">
        <v>372</v>
      </c>
      <c r="F7" s="207">
        <v>21</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v>0</v>
      </c>
      <c r="F10" s="208">
        <v>0</v>
      </c>
      <c r="G10" s="221"/>
      <c r="H10" s="10"/>
      <c r="I10" s="10"/>
      <c r="J10" s="206"/>
    </row>
    <row r="11" spans="1:14" ht="21.75" customHeight="1" thickBot="1" x14ac:dyDescent="0.35">
      <c r="B11" s="197" t="s">
        <v>8</v>
      </c>
      <c r="C11" s="209">
        <v>7.6</v>
      </c>
      <c r="D11" s="83"/>
      <c r="E11" s="83"/>
      <c r="F11" s="207"/>
      <c r="G11" s="224"/>
      <c r="H11" s="10"/>
      <c r="I11" s="11"/>
      <c r="J11" s="206"/>
    </row>
    <row r="12" spans="1:14" ht="20.25" customHeight="1" thickBot="1" x14ac:dyDescent="0.35">
      <c r="B12" s="197" t="s">
        <v>10</v>
      </c>
      <c r="C12" s="210">
        <v>5</v>
      </c>
      <c r="D12" s="83"/>
      <c r="E12" s="83">
        <v>0</v>
      </c>
      <c r="F12" s="207" t="s">
        <v>471</v>
      </c>
      <c r="G12" s="221"/>
      <c r="H12" s="10"/>
      <c r="I12" s="10"/>
      <c r="J12" s="206"/>
    </row>
    <row r="13" spans="1:14" ht="20.25" customHeight="1" thickBot="1" x14ac:dyDescent="0.35">
      <c r="B13" s="197" t="s">
        <v>63</v>
      </c>
      <c r="C13" s="282">
        <v>18</v>
      </c>
      <c r="D13" s="94">
        <v>204.38399999999999</v>
      </c>
      <c r="E13" s="94">
        <v>21.824000000000002</v>
      </c>
      <c r="F13" s="211" t="s">
        <v>442</v>
      </c>
      <c r="G13" s="224" t="s">
        <v>469</v>
      </c>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36.427</v>
      </c>
      <c r="E15" s="84">
        <v>11.427</v>
      </c>
      <c r="F15" s="213" t="s">
        <v>470</v>
      </c>
      <c r="G15" s="224"/>
      <c r="H15" s="10"/>
      <c r="I15" s="11"/>
      <c r="J15" s="206"/>
    </row>
    <row r="16" spans="1:14" ht="18.75" customHeight="1" thickBot="1" x14ac:dyDescent="0.35">
      <c r="B16" s="197" t="s">
        <v>15</v>
      </c>
      <c r="C16" s="214">
        <v>13</v>
      </c>
      <c r="D16" s="83">
        <v>200</v>
      </c>
      <c r="E16" s="83">
        <v>140</v>
      </c>
      <c r="F16" s="207">
        <v>28</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20" sqref="D20"/>
    </sheetView>
  </sheetViews>
  <sheetFormatPr baseColWidth="10" defaultRowHeight="15" x14ac:dyDescent="0.25"/>
  <cols>
    <col min="1" max="1" width="11.5703125" customWidth="1"/>
    <col min="2" max="2" width="18.28515625" customWidth="1"/>
    <col min="3" max="6" width="16.5703125" customWidth="1"/>
    <col min="7" max="7" width="36.85546875" customWidth="1"/>
    <col min="8" max="8" width="25.140625" customWidth="1"/>
    <col min="9" max="9" width="22.42578125" customWidth="1"/>
    <col min="10" max="10" width="16.5703125" customWidth="1"/>
  </cols>
  <sheetData>
    <row r="1" spans="1:14" ht="23.25" x14ac:dyDescent="0.35">
      <c r="D1" s="268">
        <v>43359</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4"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2220</v>
      </c>
      <c r="E5" s="203">
        <v>970</v>
      </c>
      <c r="F5" s="204">
        <v>55</v>
      </c>
      <c r="G5" s="218"/>
      <c r="H5" s="219"/>
      <c r="I5" s="219"/>
      <c r="J5" s="220"/>
      <c r="L5" s="159" t="s">
        <v>391</v>
      </c>
      <c r="M5" s="160">
        <v>325</v>
      </c>
      <c r="N5" s="161" t="s">
        <v>395</v>
      </c>
    </row>
    <row r="6" spans="1:14" ht="19.5" customHeight="1" thickBot="1" x14ac:dyDescent="0.35">
      <c r="B6" s="197" t="s">
        <v>388</v>
      </c>
      <c r="C6" s="205">
        <v>80</v>
      </c>
      <c r="D6" s="148">
        <v>310</v>
      </c>
      <c r="E6" s="148">
        <v>185</v>
      </c>
      <c r="F6" s="206">
        <v>8</v>
      </c>
      <c r="G6" s="221"/>
      <c r="H6" s="10"/>
      <c r="I6" s="10"/>
      <c r="J6" s="206"/>
      <c r="L6" s="162" t="s">
        <v>392</v>
      </c>
      <c r="M6" s="158">
        <v>87</v>
      </c>
      <c r="N6" s="163" t="s">
        <v>396</v>
      </c>
    </row>
    <row r="7" spans="1:14" ht="18" customHeight="1" thickBot="1" x14ac:dyDescent="0.35">
      <c r="B7" s="197" t="s">
        <v>390</v>
      </c>
      <c r="C7" s="286">
        <v>80</v>
      </c>
      <c r="D7" s="155">
        <v>1732</v>
      </c>
      <c r="E7" s="155">
        <v>1072</v>
      </c>
      <c r="F7" s="207">
        <v>63</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v>0</v>
      </c>
      <c r="F10" s="208">
        <v>0</v>
      </c>
      <c r="G10" s="221"/>
      <c r="H10" s="10"/>
      <c r="I10" s="10"/>
      <c r="J10" s="206"/>
    </row>
    <row r="11" spans="1:14" ht="21.75" customHeight="1" thickBot="1" x14ac:dyDescent="0.35">
      <c r="B11" s="197" t="s">
        <v>8</v>
      </c>
      <c r="C11" s="209">
        <v>7.6</v>
      </c>
      <c r="D11" s="83"/>
      <c r="E11" s="83"/>
      <c r="F11" s="207"/>
      <c r="G11" s="224"/>
      <c r="H11" s="10"/>
      <c r="I11" s="11"/>
      <c r="J11" s="206"/>
    </row>
    <row r="12" spans="1:14" ht="20.25" customHeight="1" thickBot="1" x14ac:dyDescent="0.35">
      <c r="B12" s="197" t="s">
        <v>10</v>
      </c>
      <c r="C12" s="210">
        <v>5</v>
      </c>
      <c r="D12" s="83"/>
      <c r="E12" s="83">
        <v>0</v>
      </c>
      <c r="F12" s="207" t="s">
        <v>471</v>
      </c>
      <c r="G12" s="221"/>
      <c r="H12" s="10"/>
      <c r="I12" s="10"/>
      <c r="J12" s="206"/>
    </row>
    <row r="13" spans="1:14" ht="20.25" customHeight="1" thickBot="1" x14ac:dyDescent="0.35">
      <c r="B13" s="197" t="s">
        <v>63</v>
      </c>
      <c r="C13" s="282">
        <v>18</v>
      </c>
      <c r="D13" s="94">
        <v>264.20400000000001</v>
      </c>
      <c r="E13" s="94">
        <v>81.744</v>
      </c>
      <c r="F13" s="211">
        <v>20</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36.427</v>
      </c>
      <c r="E15" s="84">
        <v>11.427</v>
      </c>
      <c r="F15" s="213" t="s">
        <v>472</v>
      </c>
      <c r="G15" s="224"/>
      <c r="H15" s="10"/>
      <c r="I15" s="11"/>
      <c r="J15" s="206"/>
    </row>
    <row r="16" spans="1:14" ht="18.75" customHeight="1" thickBot="1" x14ac:dyDescent="0.35">
      <c r="B16" s="197" t="s">
        <v>15</v>
      </c>
      <c r="C16" s="214">
        <v>13</v>
      </c>
      <c r="D16" s="83">
        <v>195</v>
      </c>
      <c r="E16" s="83">
        <v>135</v>
      </c>
      <c r="F16" s="207">
        <v>27</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5" sqref="F5"/>
    </sheetView>
  </sheetViews>
  <sheetFormatPr baseColWidth="10" defaultRowHeight="15" x14ac:dyDescent="0.25"/>
  <cols>
    <col min="1" max="1" width="11.5703125" customWidth="1"/>
    <col min="2" max="2" width="18.28515625" customWidth="1"/>
    <col min="3" max="6" width="16.5703125" customWidth="1"/>
    <col min="7" max="7" width="36.85546875" customWidth="1"/>
    <col min="8" max="8" width="25.140625" customWidth="1"/>
    <col min="9" max="9" width="22.42578125" customWidth="1"/>
    <col min="10" max="10" width="16.5703125" customWidth="1"/>
  </cols>
  <sheetData>
    <row r="1" spans="1:14" ht="23.25" x14ac:dyDescent="0.35">
      <c r="D1" s="268">
        <v>43360</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4"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2220</v>
      </c>
      <c r="E5" s="203">
        <v>990</v>
      </c>
      <c r="F5" s="204">
        <v>56.27</v>
      </c>
      <c r="G5" s="218"/>
      <c r="H5" s="219"/>
      <c r="I5" s="219"/>
      <c r="J5" s="220"/>
      <c r="L5" s="159" t="s">
        <v>391</v>
      </c>
      <c r="M5" s="160">
        <v>325</v>
      </c>
      <c r="N5" s="161" t="s">
        <v>395</v>
      </c>
    </row>
    <row r="6" spans="1:14" ht="19.5" customHeight="1" thickBot="1" x14ac:dyDescent="0.35">
      <c r="B6" s="197" t="s">
        <v>388</v>
      </c>
      <c r="C6" s="205">
        <v>80</v>
      </c>
      <c r="D6" s="148">
        <v>310</v>
      </c>
      <c r="E6" s="148">
        <v>185</v>
      </c>
      <c r="F6" s="206">
        <v>8</v>
      </c>
      <c r="G6" s="221"/>
      <c r="H6" s="10"/>
      <c r="I6" s="10"/>
      <c r="J6" s="206"/>
      <c r="L6" s="162" t="s">
        <v>392</v>
      </c>
      <c r="M6" s="158">
        <v>87</v>
      </c>
      <c r="N6" s="163" t="s">
        <v>396</v>
      </c>
    </row>
    <row r="7" spans="1:14" ht="18" customHeight="1" thickBot="1" x14ac:dyDescent="0.35">
      <c r="B7" s="197" t="s">
        <v>390</v>
      </c>
      <c r="C7" s="286">
        <v>80</v>
      </c>
      <c r="D7" s="155">
        <v>1732</v>
      </c>
      <c r="E7" s="155">
        <v>1072</v>
      </c>
      <c r="F7" s="207">
        <v>63</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v>0</v>
      </c>
      <c r="F10" s="208">
        <v>0</v>
      </c>
      <c r="G10" s="221"/>
      <c r="H10" s="10"/>
      <c r="I10" s="10"/>
      <c r="J10" s="206"/>
    </row>
    <row r="11" spans="1:14" ht="21.75" customHeight="1" thickBot="1" x14ac:dyDescent="0.35">
      <c r="B11" s="197" t="s">
        <v>8</v>
      </c>
      <c r="C11" s="209">
        <v>7.6</v>
      </c>
      <c r="D11" s="83"/>
      <c r="E11" s="83"/>
      <c r="F11" s="207"/>
      <c r="G11" s="224"/>
      <c r="H11" s="10"/>
      <c r="I11" s="11"/>
      <c r="J11" s="206"/>
    </row>
    <row r="12" spans="1:14" ht="20.25" customHeight="1" thickBot="1" x14ac:dyDescent="0.35">
      <c r="B12" s="197" t="s">
        <v>10</v>
      </c>
      <c r="C12" s="210">
        <v>5</v>
      </c>
      <c r="D12" s="83"/>
      <c r="E12" s="83">
        <v>0</v>
      </c>
      <c r="F12" s="207" t="s">
        <v>471</v>
      </c>
      <c r="G12" s="221"/>
      <c r="H12" s="10"/>
      <c r="I12" s="10"/>
      <c r="J12" s="206"/>
    </row>
    <row r="13" spans="1:14" ht="20.25" customHeight="1" thickBot="1" x14ac:dyDescent="0.35">
      <c r="B13" s="197" t="s">
        <v>63</v>
      </c>
      <c r="C13" s="282">
        <v>18</v>
      </c>
      <c r="D13" s="94">
        <v>251.29</v>
      </c>
      <c r="E13" s="94">
        <v>68.149000000000001</v>
      </c>
      <c r="F13" s="211">
        <v>16.95</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28.945</v>
      </c>
      <c r="E15" s="84">
        <v>3.47</v>
      </c>
      <c r="F15" s="213" t="s">
        <v>472</v>
      </c>
      <c r="G15" s="224"/>
      <c r="H15" s="10"/>
      <c r="I15" s="11"/>
      <c r="J15" s="206"/>
    </row>
    <row r="16" spans="1:14" ht="18.75" customHeight="1" thickBot="1" x14ac:dyDescent="0.35">
      <c r="B16" s="197" t="s">
        <v>15</v>
      </c>
      <c r="C16" s="214">
        <v>13</v>
      </c>
      <c r="D16" s="83">
        <v>185</v>
      </c>
      <c r="E16" s="83">
        <v>125</v>
      </c>
      <c r="F16" s="207">
        <v>25</v>
      </c>
      <c r="G16" s="221"/>
      <c r="H16" s="10"/>
      <c r="I16" s="10"/>
      <c r="J16" s="206"/>
    </row>
    <row r="17" spans="2:13" ht="18.75" customHeight="1" thickBot="1" x14ac:dyDescent="0.35">
      <c r="B17" s="199" t="s">
        <v>16</v>
      </c>
      <c r="C17" s="215">
        <v>5</v>
      </c>
      <c r="D17" s="216">
        <v>128.4</v>
      </c>
      <c r="E17" s="216">
        <v>126.4</v>
      </c>
      <c r="F17" s="217">
        <v>63</v>
      </c>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opLeftCell="B1" workbookViewId="0">
      <selection activeCell="E20" sqref="E20"/>
    </sheetView>
  </sheetViews>
  <sheetFormatPr baseColWidth="10" defaultRowHeight="15" x14ac:dyDescent="0.25"/>
  <cols>
    <col min="2" max="6" width="17.140625" customWidth="1"/>
  </cols>
  <sheetData>
    <row r="3" spans="2:6" ht="21" x14ac:dyDescent="0.35">
      <c r="D3" s="252" t="s">
        <v>27</v>
      </c>
      <c r="E3" s="252"/>
    </row>
    <row r="4" spans="2:6" x14ac:dyDescent="0.25">
      <c r="B4" s="7"/>
      <c r="D4" s="8"/>
      <c r="E4" s="9"/>
    </row>
    <row r="5" spans="2:6" ht="26.25" x14ac:dyDescent="0.4">
      <c r="D5" s="251" t="s">
        <v>24</v>
      </c>
      <c r="E5" s="251"/>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v>1500</v>
      </c>
      <c r="E8" s="5">
        <v>288</v>
      </c>
      <c r="F8" s="5">
        <v>16</v>
      </c>
    </row>
    <row r="9" spans="2:6" ht="20.25" customHeight="1" thickBot="1" x14ac:dyDescent="0.3">
      <c r="B9" s="4" t="s">
        <v>6</v>
      </c>
      <c r="C9" s="6">
        <v>80</v>
      </c>
      <c r="D9" s="6">
        <v>1200</v>
      </c>
      <c r="E9" s="6">
        <v>551</v>
      </c>
      <c r="F9" s="6">
        <v>32</v>
      </c>
    </row>
    <row r="10" spans="2:6" ht="20.25" customHeight="1" thickBot="1" x14ac:dyDescent="0.3">
      <c r="B10" s="3" t="s">
        <v>7</v>
      </c>
      <c r="C10" s="5">
        <v>12</v>
      </c>
      <c r="D10" s="5">
        <v>212.92</v>
      </c>
      <c r="E10" s="5">
        <v>22.92</v>
      </c>
      <c r="F10" s="5">
        <v>7</v>
      </c>
    </row>
    <row r="11" spans="2:6" ht="20.25" customHeight="1" thickBot="1" x14ac:dyDescent="0.3">
      <c r="B11" s="4" t="s">
        <v>8</v>
      </c>
      <c r="C11" s="6">
        <v>6.2</v>
      </c>
      <c r="D11" s="6"/>
      <c r="E11" s="6">
        <v>120</v>
      </c>
      <c r="F11" s="6">
        <v>79</v>
      </c>
    </row>
    <row r="12" spans="2:6" ht="20.25" customHeight="1" thickBot="1" x14ac:dyDescent="0.3">
      <c r="B12" s="3" t="s">
        <v>10</v>
      </c>
      <c r="C12" s="5">
        <v>7.6</v>
      </c>
      <c r="D12" s="5">
        <v>21.157</v>
      </c>
      <c r="E12" s="5">
        <v>193.797</v>
      </c>
      <c r="F12" s="5">
        <v>107</v>
      </c>
    </row>
    <row r="13" spans="2:6" ht="20.25" customHeight="1" thickBot="1" x14ac:dyDescent="0.3">
      <c r="B13" s="4" t="s">
        <v>11</v>
      </c>
      <c r="C13" s="248">
        <v>6</v>
      </c>
      <c r="D13" s="6">
        <v>388.31</v>
      </c>
      <c r="E13" s="6">
        <v>113.3</v>
      </c>
      <c r="F13" s="6">
        <v>80</v>
      </c>
    </row>
    <row r="14" spans="2:6" ht="20.25" customHeight="1" thickBot="1" x14ac:dyDescent="0.3">
      <c r="B14" s="3" t="s">
        <v>12</v>
      </c>
      <c r="C14" s="249"/>
      <c r="D14" s="5">
        <v>119.83</v>
      </c>
      <c r="E14" s="5">
        <v>79.83</v>
      </c>
      <c r="F14" s="5">
        <v>56.6</v>
      </c>
    </row>
    <row r="15" spans="2:6" ht="20.25" customHeight="1" thickBot="1" x14ac:dyDescent="0.3">
      <c r="B15" s="4" t="s">
        <v>13</v>
      </c>
      <c r="C15" s="6">
        <v>40</v>
      </c>
      <c r="D15" s="6">
        <v>200</v>
      </c>
      <c r="E15" s="6">
        <v>125.13</v>
      </c>
      <c r="F15" s="6">
        <v>10</v>
      </c>
    </row>
    <row r="16" spans="2:6" ht="20.25" customHeight="1" thickBot="1" x14ac:dyDescent="0.3">
      <c r="B16" s="3" t="s">
        <v>15</v>
      </c>
      <c r="C16" s="5">
        <v>17</v>
      </c>
      <c r="D16" s="5">
        <v>266</v>
      </c>
      <c r="E16" s="5">
        <v>186</v>
      </c>
      <c r="F16" s="5">
        <v>40</v>
      </c>
    </row>
    <row r="17" spans="2:6" ht="20.25" customHeight="1" thickBot="1" x14ac:dyDescent="0.3">
      <c r="B17" s="4" t="s">
        <v>16</v>
      </c>
      <c r="C17" s="6">
        <v>3</v>
      </c>
      <c r="D17" s="6"/>
      <c r="E17" s="6">
        <v>46.16</v>
      </c>
      <c r="F17" s="6">
        <v>60</v>
      </c>
    </row>
  </sheetData>
  <mergeCells count="3">
    <mergeCell ref="D3:E3"/>
    <mergeCell ref="D5:E5"/>
    <mergeCell ref="C13:C1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M21"/>
  <sheetViews>
    <sheetView topLeftCell="A7" workbookViewId="0">
      <selection activeCell="H18" sqref="H18:J18"/>
    </sheetView>
  </sheetViews>
  <sheetFormatPr baseColWidth="10" defaultRowHeight="15" x14ac:dyDescent="0.25"/>
  <cols>
    <col min="4" max="4" width="5" customWidth="1"/>
    <col min="5" max="5" width="16.7109375" customWidth="1"/>
    <col min="6" max="6" width="14.5703125" customWidth="1"/>
    <col min="7" max="7" width="16.28515625" customWidth="1"/>
    <col min="8" max="8" width="16.7109375" customWidth="1"/>
    <col min="9" max="9" width="23.5703125" customWidth="1"/>
    <col min="10" max="10" width="17.85546875" customWidth="1"/>
  </cols>
  <sheetData>
    <row r="6" spans="5:13" ht="23.25" x14ac:dyDescent="0.35">
      <c r="F6" s="250"/>
      <c r="G6" s="250"/>
      <c r="H6" s="250"/>
    </row>
    <row r="7" spans="5:13" ht="33" customHeight="1" x14ac:dyDescent="0.35">
      <c r="E7" s="15"/>
      <c r="G7" s="250" t="s">
        <v>100</v>
      </c>
      <c r="H7" s="250"/>
      <c r="I7" s="250"/>
    </row>
    <row r="8" spans="5:13" x14ac:dyDescent="0.25">
      <c r="F8" s="15"/>
      <c r="G8" s="15"/>
      <c r="H8" s="15"/>
      <c r="I8" s="15"/>
      <c r="J8" s="15"/>
    </row>
    <row r="9" spans="5:13" ht="36" customHeight="1" x14ac:dyDescent="0.35">
      <c r="G9" s="253" t="s">
        <v>61</v>
      </c>
      <c r="H9" s="253"/>
      <c r="I9" s="253"/>
      <c r="L9" t="s">
        <v>97</v>
      </c>
      <c r="M9" t="s">
        <v>96</v>
      </c>
    </row>
    <row r="10" spans="5:13" ht="51" customHeight="1" thickBot="1" x14ac:dyDescent="0.3"/>
    <row r="11" spans="5:13" ht="60" customHeight="1" thickBot="1" x14ac:dyDescent="0.3">
      <c r="F11" s="16" t="s">
        <v>0</v>
      </c>
      <c r="G11" s="2" t="s">
        <v>1</v>
      </c>
      <c r="H11" s="2" t="s">
        <v>66</v>
      </c>
      <c r="I11" s="2" t="s">
        <v>64</v>
      </c>
      <c r="J11" s="2" t="s">
        <v>65</v>
      </c>
    </row>
    <row r="12" spans="5:13" ht="20.25" thickTop="1" thickBot="1" x14ac:dyDescent="0.3">
      <c r="F12" s="3" t="s">
        <v>5</v>
      </c>
      <c r="G12" s="10">
        <v>80</v>
      </c>
      <c r="H12" s="10"/>
      <c r="I12" s="10">
        <v>924</v>
      </c>
      <c r="J12" s="10">
        <v>49</v>
      </c>
    </row>
    <row r="13" spans="5:13" ht="19.5" thickBot="1" x14ac:dyDescent="0.3">
      <c r="F13" s="4" t="s">
        <v>6</v>
      </c>
      <c r="G13" s="11">
        <v>64</v>
      </c>
      <c r="H13" s="11">
        <v>1418</v>
      </c>
      <c r="I13" s="17">
        <v>718</v>
      </c>
      <c r="J13" s="11">
        <v>42.23</v>
      </c>
    </row>
    <row r="14" spans="5:13" ht="19.5" thickBot="1" x14ac:dyDescent="0.3">
      <c r="F14" s="3" t="s">
        <v>7</v>
      </c>
      <c r="G14" s="10">
        <v>12</v>
      </c>
      <c r="H14" s="10">
        <v>310.65600000000001</v>
      </c>
      <c r="I14" s="10">
        <v>120.65600000000001</v>
      </c>
      <c r="J14" s="10">
        <v>40</v>
      </c>
    </row>
    <row r="15" spans="5:13" ht="19.5" thickBot="1" x14ac:dyDescent="0.3">
      <c r="F15" s="4" t="s">
        <v>8</v>
      </c>
      <c r="G15" s="11">
        <v>6.2</v>
      </c>
      <c r="H15" s="11">
        <v>172</v>
      </c>
      <c r="I15" s="13">
        <v>156</v>
      </c>
      <c r="J15" s="11">
        <v>102</v>
      </c>
    </row>
    <row r="16" spans="5:13" ht="19.5" thickBot="1" x14ac:dyDescent="0.3">
      <c r="F16" s="3" t="s">
        <v>10</v>
      </c>
      <c r="G16" s="10">
        <v>7.6</v>
      </c>
      <c r="H16" s="10">
        <v>186.32</v>
      </c>
      <c r="I16" s="10">
        <v>169.96</v>
      </c>
      <c r="J16" s="10">
        <v>94.42</v>
      </c>
    </row>
    <row r="17" spans="6:10" ht="19.5" thickBot="1" x14ac:dyDescent="0.3">
      <c r="F17" s="4" t="s">
        <v>63</v>
      </c>
      <c r="G17" s="257">
        <v>6</v>
      </c>
      <c r="H17" s="11">
        <v>255.31</v>
      </c>
      <c r="I17" s="11">
        <v>58.82</v>
      </c>
      <c r="J17" s="11">
        <v>41</v>
      </c>
    </row>
    <row r="18" spans="6:10" ht="19.5" thickBot="1" x14ac:dyDescent="0.3">
      <c r="F18" s="3" t="s">
        <v>12</v>
      </c>
      <c r="G18" s="258"/>
      <c r="H18" s="10">
        <v>119.7</v>
      </c>
      <c r="I18" s="10">
        <v>79.7</v>
      </c>
      <c r="J18" s="10">
        <v>56.53</v>
      </c>
    </row>
    <row r="19" spans="6:10" ht="19.5" thickBot="1" x14ac:dyDescent="0.3">
      <c r="F19" s="4" t="s">
        <v>13</v>
      </c>
      <c r="G19" s="11">
        <v>40</v>
      </c>
      <c r="H19" s="11">
        <v>207.99799999999999</v>
      </c>
      <c r="I19" s="11">
        <v>162.99799999999999</v>
      </c>
      <c r="J19" s="11" t="s">
        <v>101</v>
      </c>
    </row>
    <row r="20" spans="6:10" ht="23.25" customHeight="1" thickBot="1" x14ac:dyDescent="0.3">
      <c r="F20" s="3" t="s">
        <v>15</v>
      </c>
      <c r="G20" s="10">
        <v>17</v>
      </c>
      <c r="H20" s="10">
        <v>446.26900000000001</v>
      </c>
      <c r="I20" s="10">
        <v>366.29</v>
      </c>
      <c r="J20" s="10">
        <v>78</v>
      </c>
    </row>
    <row r="21" spans="6:10" ht="19.5" thickBot="1" x14ac:dyDescent="0.3">
      <c r="F21" s="4" t="s">
        <v>16</v>
      </c>
      <c r="G21" s="11">
        <v>3</v>
      </c>
      <c r="H21" s="11"/>
      <c r="I21" s="11">
        <v>60209</v>
      </c>
      <c r="J21" s="11">
        <v>56</v>
      </c>
    </row>
  </sheetData>
  <mergeCells count="4">
    <mergeCell ref="F6:H6"/>
    <mergeCell ref="G7:I7"/>
    <mergeCell ref="G9:I9"/>
    <mergeCell ref="G17:G18"/>
  </mergeCells>
  <pageMargins left="0.7" right="0.7" top="0.75" bottom="0.75" header="0.3" footer="0.3"/>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6" sqref="D6:F6"/>
    </sheetView>
  </sheetViews>
  <sheetFormatPr baseColWidth="10" defaultRowHeight="15" x14ac:dyDescent="0.25"/>
  <cols>
    <col min="1" max="1" width="11.5703125" customWidth="1"/>
    <col min="2" max="2" width="18.28515625" customWidth="1"/>
    <col min="3" max="6" width="16.5703125" customWidth="1"/>
    <col min="7" max="7" width="36.85546875" customWidth="1"/>
    <col min="8" max="8" width="25.140625" customWidth="1"/>
    <col min="9" max="9" width="22.42578125" customWidth="1"/>
    <col min="10" max="10" width="16.5703125" customWidth="1"/>
  </cols>
  <sheetData>
    <row r="1" spans="1:14" ht="23.25" x14ac:dyDescent="0.35">
      <c r="D1" s="268">
        <v>43361</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4"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2150</v>
      </c>
      <c r="E5" s="203">
        <v>900</v>
      </c>
      <c r="F5" s="204">
        <v>48.6</v>
      </c>
      <c r="G5" s="218"/>
      <c r="H5" s="219"/>
      <c r="I5" s="219"/>
      <c r="J5" s="220"/>
      <c r="L5" s="159" t="s">
        <v>391</v>
      </c>
      <c r="M5" s="160">
        <v>325</v>
      </c>
      <c r="N5" s="161" t="s">
        <v>395</v>
      </c>
    </row>
    <row r="6" spans="1:14" ht="19.5" customHeight="1" thickBot="1" x14ac:dyDescent="0.35">
      <c r="B6" s="197" t="s">
        <v>388</v>
      </c>
      <c r="C6" s="205">
        <v>80</v>
      </c>
      <c r="D6" s="148">
        <v>310</v>
      </c>
      <c r="E6" s="148">
        <v>185</v>
      </c>
      <c r="F6" s="206">
        <v>8</v>
      </c>
      <c r="G6" s="221"/>
      <c r="H6" s="10"/>
      <c r="I6" s="10"/>
      <c r="J6" s="206"/>
      <c r="L6" s="162" t="s">
        <v>392</v>
      </c>
      <c r="M6" s="158">
        <v>87</v>
      </c>
      <c r="N6" s="163" t="s">
        <v>396</v>
      </c>
    </row>
    <row r="7" spans="1:14" ht="18" customHeight="1" thickBot="1" x14ac:dyDescent="0.35">
      <c r="B7" s="197" t="s">
        <v>390</v>
      </c>
      <c r="C7" s="286">
        <v>80</v>
      </c>
      <c r="D7" s="155">
        <v>1542</v>
      </c>
      <c r="E7" s="155">
        <v>882</v>
      </c>
      <c r="F7" s="207">
        <v>52</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v>0</v>
      </c>
      <c r="F10" s="208">
        <v>0</v>
      </c>
      <c r="G10" s="221"/>
      <c r="H10" s="10"/>
      <c r="I10" s="10"/>
      <c r="J10" s="206"/>
    </row>
    <row r="11" spans="1:14" ht="21.75" customHeight="1" thickBot="1" x14ac:dyDescent="0.35">
      <c r="B11" s="197" t="s">
        <v>8</v>
      </c>
      <c r="C11" s="209">
        <v>7.6</v>
      </c>
      <c r="D11" s="83"/>
      <c r="E11" s="83"/>
      <c r="F11" s="207"/>
      <c r="G11" s="224"/>
      <c r="H11" s="10"/>
      <c r="I11" s="11"/>
      <c r="J11" s="206"/>
    </row>
    <row r="12" spans="1:14" ht="20.25" customHeight="1" thickBot="1" x14ac:dyDescent="0.35">
      <c r="B12" s="197" t="s">
        <v>10</v>
      </c>
      <c r="C12" s="210">
        <v>5</v>
      </c>
      <c r="D12" s="83"/>
      <c r="E12" s="83">
        <v>0</v>
      </c>
      <c r="F12" s="207" t="s">
        <v>471</v>
      </c>
      <c r="G12" s="221"/>
      <c r="H12" s="10"/>
      <c r="I12" s="10"/>
      <c r="J12" s="206"/>
    </row>
    <row r="13" spans="1:14" ht="20.25" customHeight="1" thickBot="1" x14ac:dyDescent="0.35">
      <c r="B13" s="197" t="s">
        <v>63</v>
      </c>
      <c r="C13" s="282">
        <v>18</v>
      </c>
      <c r="D13" s="94">
        <v>240.5</v>
      </c>
      <c r="E13" s="94">
        <v>57.994</v>
      </c>
      <c r="F13" s="211">
        <v>14.32</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28.945</v>
      </c>
      <c r="E15" s="84">
        <v>3.47</v>
      </c>
      <c r="F15" s="213" t="s">
        <v>472</v>
      </c>
      <c r="G15" s="224"/>
      <c r="H15" s="10"/>
      <c r="I15" s="11"/>
      <c r="J15" s="206"/>
    </row>
    <row r="16" spans="1:14" ht="18.75" customHeight="1" thickBot="1" x14ac:dyDescent="0.35">
      <c r="B16" s="197" t="s">
        <v>15</v>
      </c>
      <c r="C16" s="214">
        <v>13</v>
      </c>
      <c r="D16" s="83">
        <v>177</v>
      </c>
      <c r="E16" s="83">
        <v>117</v>
      </c>
      <c r="F16" s="207">
        <v>24</v>
      </c>
      <c r="G16" s="221"/>
      <c r="H16" s="10"/>
      <c r="I16" s="10"/>
      <c r="J16" s="206"/>
    </row>
    <row r="17" spans="2:13" ht="18.75" customHeight="1" thickBot="1" x14ac:dyDescent="0.35">
      <c r="B17" s="199" t="s">
        <v>16</v>
      </c>
      <c r="C17" s="215">
        <v>5</v>
      </c>
      <c r="D17" s="216">
        <v>128.4</v>
      </c>
      <c r="E17" s="216">
        <v>126.4</v>
      </c>
      <c r="F17" s="217">
        <v>63</v>
      </c>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C13" sqref="C13:C14"/>
    </sheetView>
  </sheetViews>
  <sheetFormatPr baseColWidth="10" defaultRowHeight="15" x14ac:dyDescent="0.25"/>
  <cols>
    <col min="1" max="1" width="11.5703125" customWidth="1"/>
    <col min="2" max="2" width="18.28515625" customWidth="1"/>
    <col min="3" max="6" width="16.5703125" customWidth="1"/>
    <col min="7" max="7" width="36.85546875" customWidth="1"/>
    <col min="8" max="8" width="25.140625" customWidth="1"/>
    <col min="9" max="9" width="22.42578125" customWidth="1"/>
    <col min="10" max="10" width="16.5703125" customWidth="1"/>
  </cols>
  <sheetData>
    <row r="1" spans="1:14" ht="23.25" x14ac:dyDescent="0.35">
      <c r="D1" s="268">
        <v>43362</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4"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2800</v>
      </c>
      <c r="E5" s="203">
        <v>850</v>
      </c>
      <c r="F5" s="204">
        <v>45</v>
      </c>
      <c r="G5" s="218"/>
      <c r="H5" s="219"/>
      <c r="I5" s="219"/>
      <c r="J5" s="220"/>
      <c r="L5" s="159" t="s">
        <v>391</v>
      </c>
      <c r="M5" s="160">
        <v>325</v>
      </c>
      <c r="N5" s="161" t="s">
        <v>395</v>
      </c>
    </row>
    <row r="6" spans="1:14" ht="19.5" customHeight="1" thickBot="1" x14ac:dyDescent="0.35">
      <c r="B6" s="197" t="s">
        <v>388</v>
      </c>
      <c r="C6" s="205">
        <v>80</v>
      </c>
      <c r="D6" s="148">
        <v>310</v>
      </c>
      <c r="E6" s="148">
        <v>185</v>
      </c>
      <c r="F6" s="206">
        <v>8</v>
      </c>
      <c r="G6" s="221"/>
      <c r="H6" s="10"/>
      <c r="I6" s="10"/>
      <c r="J6" s="206"/>
      <c r="L6" s="162" t="s">
        <v>392</v>
      </c>
      <c r="M6" s="158">
        <v>87</v>
      </c>
      <c r="N6" s="163" t="s">
        <v>396</v>
      </c>
    </row>
    <row r="7" spans="1:14" ht="18" customHeight="1" thickBot="1" x14ac:dyDescent="0.35">
      <c r="B7" s="197" t="s">
        <v>390</v>
      </c>
      <c r="C7" s="286">
        <v>80</v>
      </c>
      <c r="D7" s="155">
        <v>1390.5</v>
      </c>
      <c r="E7" s="155">
        <v>690.5</v>
      </c>
      <c r="F7" s="207">
        <v>40</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v>0</v>
      </c>
      <c r="F10" s="208">
        <v>0</v>
      </c>
      <c r="G10" s="221"/>
      <c r="H10" s="10"/>
      <c r="I10" s="10"/>
      <c r="J10" s="206"/>
    </row>
    <row r="11" spans="1:14" ht="21.75" customHeight="1" thickBot="1" x14ac:dyDescent="0.35">
      <c r="B11" s="197" t="s">
        <v>8</v>
      </c>
      <c r="C11" s="209">
        <v>7.6</v>
      </c>
      <c r="D11" s="83"/>
      <c r="E11" s="83"/>
      <c r="F11" s="207"/>
      <c r="G11" s="224"/>
      <c r="H11" s="10"/>
      <c r="I11" s="11"/>
      <c r="J11" s="206"/>
    </row>
    <row r="12" spans="1:14" ht="20.25" customHeight="1" thickBot="1" x14ac:dyDescent="0.35">
      <c r="B12" s="197" t="s">
        <v>10</v>
      </c>
      <c r="C12" s="210">
        <v>10.199999999999999</v>
      </c>
      <c r="D12" s="83"/>
      <c r="E12" s="83">
        <v>0</v>
      </c>
      <c r="F12" s="207">
        <v>5</v>
      </c>
      <c r="G12" s="221"/>
      <c r="H12" s="10"/>
      <c r="I12" s="10"/>
      <c r="J12" s="206"/>
    </row>
    <row r="13" spans="1:14" ht="20.25" customHeight="1" thickBot="1" x14ac:dyDescent="0.35">
      <c r="B13" s="197" t="s">
        <v>63</v>
      </c>
      <c r="C13" s="282">
        <v>18</v>
      </c>
      <c r="D13" s="94">
        <v>223.26</v>
      </c>
      <c r="E13" s="94">
        <v>40.700000000000003</v>
      </c>
      <c r="F13" s="211">
        <v>10.050000000000001</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28.945</v>
      </c>
      <c r="E15" s="84">
        <v>3.47</v>
      </c>
      <c r="F15" s="213" t="s">
        <v>472</v>
      </c>
      <c r="G15" s="224"/>
      <c r="H15" s="10"/>
      <c r="I15" s="11"/>
      <c r="J15" s="206"/>
    </row>
    <row r="16" spans="1:14" ht="18.75" customHeight="1" thickBot="1" x14ac:dyDescent="0.35">
      <c r="B16" s="197" t="s">
        <v>15</v>
      </c>
      <c r="C16" s="214">
        <v>13</v>
      </c>
      <c r="D16" s="83">
        <v>170</v>
      </c>
      <c r="E16" s="83">
        <v>110</v>
      </c>
      <c r="F16" s="207">
        <v>22</v>
      </c>
      <c r="G16" s="221"/>
      <c r="H16" s="10"/>
      <c r="I16" s="10"/>
      <c r="J16" s="206"/>
    </row>
    <row r="17" spans="2:13" ht="18.75" customHeight="1" thickBot="1" x14ac:dyDescent="0.35">
      <c r="B17" s="199" t="s">
        <v>16</v>
      </c>
      <c r="C17" s="215">
        <v>5</v>
      </c>
      <c r="D17" s="216">
        <v>125.6</v>
      </c>
      <c r="E17" s="216">
        <v>123.6</v>
      </c>
      <c r="F17" s="217">
        <v>61</v>
      </c>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6" sqref="D6:F6"/>
    </sheetView>
  </sheetViews>
  <sheetFormatPr baseColWidth="10" defaultRowHeight="15" x14ac:dyDescent="0.25"/>
  <cols>
    <col min="1" max="1" width="11.5703125" customWidth="1"/>
    <col min="2" max="2" width="18.28515625" customWidth="1"/>
    <col min="3" max="6" width="16.5703125" customWidth="1"/>
    <col min="7" max="7" width="36.85546875" customWidth="1"/>
    <col min="8" max="8" width="25.140625" customWidth="1"/>
    <col min="9" max="9" width="22.42578125" customWidth="1"/>
    <col min="10" max="10" width="16.5703125" customWidth="1"/>
  </cols>
  <sheetData>
    <row r="1" spans="1:14" ht="23.25" x14ac:dyDescent="0.35">
      <c r="D1" s="268">
        <v>43363</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4"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2210</v>
      </c>
      <c r="E5" s="203">
        <v>960</v>
      </c>
      <c r="F5" s="204">
        <v>54</v>
      </c>
      <c r="G5" s="218"/>
      <c r="H5" s="219"/>
      <c r="I5" s="219"/>
      <c r="J5" s="220"/>
      <c r="L5" s="159" t="s">
        <v>391</v>
      </c>
      <c r="M5" s="160">
        <v>325</v>
      </c>
      <c r="N5" s="161" t="s">
        <v>395</v>
      </c>
    </row>
    <row r="6" spans="1:14" ht="19.5" customHeight="1" thickBot="1" x14ac:dyDescent="0.35">
      <c r="B6" s="197" t="s">
        <v>388</v>
      </c>
      <c r="C6" s="205">
        <v>80</v>
      </c>
      <c r="D6" s="148">
        <v>310</v>
      </c>
      <c r="E6" s="148">
        <v>185</v>
      </c>
      <c r="F6" s="206">
        <v>8</v>
      </c>
      <c r="G6" s="221"/>
      <c r="H6" s="10"/>
      <c r="I6" s="10"/>
      <c r="J6" s="206"/>
      <c r="L6" s="162" t="s">
        <v>392</v>
      </c>
      <c r="M6" s="158">
        <v>87</v>
      </c>
      <c r="N6" s="163" t="s">
        <v>396</v>
      </c>
    </row>
    <row r="7" spans="1:14" ht="18" customHeight="1" thickBot="1" x14ac:dyDescent="0.35">
      <c r="B7" s="197" t="s">
        <v>390</v>
      </c>
      <c r="C7" s="286">
        <v>80</v>
      </c>
      <c r="D7" s="155">
        <v>1265.297</v>
      </c>
      <c r="E7" s="155">
        <v>605.29700000000003</v>
      </c>
      <c r="F7" s="207">
        <v>35</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v>0</v>
      </c>
      <c r="F10" s="208">
        <v>0</v>
      </c>
      <c r="G10" s="221"/>
      <c r="H10" s="10"/>
      <c r="I10" s="10"/>
      <c r="J10" s="206"/>
    </row>
    <row r="11" spans="1:14" ht="21.75" customHeight="1" thickBot="1" x14ac:dyDescent="0.35">
      <c r="B11" s="197" t="s">
        <v>8</v>
      </c>
      <c r="C11" s="209">
        <v>7.6</v>
      </c>
      <c r="D11" s="83"/>
      <c r="E11" s="83"/>
      <c r="F11" s="207">
        <v>11</v>
      </c>
      <c r="G11" s="224"/>
      <c r="H11" s="10"/>
      <c r="I11" s="11"/>
      <c r="J11" s="206"/>
    </row>
    <row r="12" spans="1:14" ht="20.25" customHeight="1" thickBot="1" x14ac:dyDescent="0.35">
      <c r="B12" s="197" t="s">
        <v>10</v>
      </c>
      <c r="C12" s="210">
        <v>10.199999999999999</v>
      </c>
      <c r="D12" s="83">
        <v>38.049999999999997</v>
      </c>
      <c r="E12" s="83">
        <v>13.401999999999999</v>
      </c>
      <c r="F12" s="207">
        <v>5.5</v>
      </c>
      <c r="G12" s="221"/>
      <c r="H12" s="10"/>
      <c r="I12" s="10"/>
      <c r="J12" s="206"/>
    </row>
    <row r="13" spans="1:14" ht="20.25" customHeight="1" thickBot="1" x14ac:dyDescent="0.35">
      <c r="B13" s="197" t="s">
        <v>63</v>
      </c>
      <c r="C13" s="282">
        <v>18</v>
      </c>
      <c r="D13" s="94">
        <v>208</v>
      </c>
      <c r="E13" s="94">
        <v>25.7</v>
      </c>
      <c r="F13" s="211">
        <v>6.35</v>
      </c>
      <c r="G13" s="224"/>
      <c r="H13" s="11"/>
      <c r="I13" s="11"/>
      <c r="J13" s="225"/>
    </row>
    <row r="14" spans="1:14" ht="18" customHeight="1" thickBot="1" x14ac:dyDescent="0.35">
      <c r="B14" s="197" t="s">
        <v>12</v>
      </c>
      <c r="C14" s="283"/>
      <c r="D14" s="94">
        <v>137.89500000000001</v>
      </c>
      <c r="E14" s="94">
        <v>94.5</v>
      </c>
      <c r="F14" s="212">
        <v>23.33</v>
      </c>
      <c r="G14" s="221"/>
      <c r="H14" s="10"/>
      <c r="I14" s="10"/>
      <c r="J14" s="206"/>
    </row>
    <row r="15" spans="1:14" ht="19.5" thickBot="1" x14ac:dyDescent="0.35">
      <c r="B15" s="197" t="s">
        <v>13</v>
      </c>
      <c r="C15" s="209">
        <v>40</v>
      </c>
      <c r="D15" s="84">
        <v>28.945</v>
      </c>
      <c r="E15" s="84">
        <v>3.47</v>
      </c>
      <c r="F15" s="213">
        <v>2</v>
      </c>
      <c r="G15" s="224"/>
      <c r="H15" s="10"/>
      <c r="I15" s="11"/>
      <c r="J15" s="206"/>
    </row>
    <row r="16" spans="1:14" ht="18.75" customHeight="1" thickBot="1" x14ac:dyDescent="0.35">
      <c r="B16" s="197" t="s">
        <v>15</v>
      </c>
      <c r="C16" s="214">
        <v>13</v>
      </c>
      <c r="D16" s="83"/>
      <c r="E16" s="83"/>
      <c r="F16" s="207"/>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4" spans="2:13" x14ac:dyDescent="0.25">
      <c r="G24">
        <f>160000/650</f>
        <v>246.15384615384616</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9" sqref="D9:F9"/>
    </sheetView>
  </sheetViews>
  <sheetFormatPr baseColWidth="10" defaultRowHeight="15" x14ac:dyDescent="0.25"/>
  <cols>
    <col min="1" max="1" width="11.5703125" customWidth="1"/>
    <col min="2" max="2" width="18.28515625" customWidth="1"/>
    <col min="3" max="6" width="16.5703125" customWidth="1"/>
    <col min="7" max="7" width="36.85546875" customWidth="1"/>
    <col min="8" max="8" width="25.140625" customWidth="1"/>
    <col min="9" max="9" width="22.42578125" customWidth="1"/>
    <col min="10" max="10" width="16.5703125" customWidth="1"/>
  </cols>
  <sheetData>
    <row r="1" spans="1:14" ht="23.25" x14ac:dyDescent="0.35">
      <c r="D1" s="268">
        <v>43364</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4"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2080</v>
      </c>
      <c r="E5" s="203">
        <v>830</v>
      </c>
      <c r="F5" s="204">
        <v>47</v>
      </c>
      <c r="G5" s="218"/>
      <c r="H5" s="219"/>
      <c r="I5" s="219"/>
      <c r="J5" s="220"/>
      <c r="L5" s="159" t="s">
        <v>391</v>
      </c>
      <c r="M5" s="160">
        <v>325</v>
      </c>
      <c r="N5" s="161" t="s">
        <v>395</v>
      </c>
    </row>
    <row r="6" spans="1:14" ht="19.5" customHeight="1" thickBot="1" x14ac:dyDescent="0.35">
      <c r="B6" s="197" t="s">
        <v>388</v>
      </c>
      <c r="C6" s="205">
        <v>80</v>
      </c>
      <c r="D6" s="148">
        <v>310</v>
      </c>
      <c r="E6" s="148">
        <v>185</v>
      </c>
      <c r="F6" s="206">
        <v>8</v>
      </c>
      <c r="G6" s="221"/>
      <c r="H6" s="10"/>
      <c r="I6" s="10"/>
      <c r="J6" s="206"/>
      <c r="L6" s="162" t="s">
        <v>392</v>
      </c>
      <c r="M6" s="158">
        <v>87</v>
      </c>
      <c r="N6" s="163" t="s">
        <v>396</v>
      </c>
    </row>
    <row r="7" spans="1:14" ht="18" customHeight="1" thickBot="1" x14ac:dyDescent="0.35">
      <c r="B7" s="197" t="s">
        <v>390</v>
      </c>
      <c r="C7" s="286">
        <v>80</v>
      </c>
      <c r="D7" s="155">
        <v>952</v>
      </c>
      <c r="E7" s="155">
        <v>292</v>
      </c>
      <c r="F7" s="207">
        <v>17</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v>0</v>
      </c>
      <c r="F10" s="208">
        <v>0</v>
      </c>
      <c r="G10" s="221"/>
      <c r="H10" s="10"/>
      <c r="I10" s="10"/>
      <c r="J10" s="206"/>
    </row>
    <row r="11" spans="1:14" ht="21.75" customHeight="1" thickBot="1" x14ac:dyDescent="0.35">
      <c r="B11" s="197" t="s">
        <v>8</v>
      </c>
      <c r="C11" s="209">
        <v>7.6</v>
      </c>
      <c r="D11" s="85">
        <v>34</v>
      </c>
      <c r="E11" s="85">
        <v>16</v>
      </c>
      <c r="F11" s="208">
        <v>8</v>
      </c>
      <c r="G11" s="224"/>
      <c r="H11" s="10"/>
      <c r="I11" s="11"/>
      <c r="J11" s="206"/>
    </row>
    <row r="12" spans="1:14" ht="20.25" customHeight="1" thickBot="1" x14ac:dyDescent="0.35">
      <c r="B12" s="197" t="s">
        <v>10</v>
      </c>
      <c r="C12" s="210">
        <v>10.199999999999999</v>
      </c>
      <c r="D12" s="83">
        <v>32.679000000000002</v>
      </c>
      <c r="E12" s="83">
        <v>8.0229999999999997</v>
      </c>
      <c r="F12" s="207">
        <v>3</v>
      </c>
      <c r="G12" s="221"/>
      <c r="H12" s="10"/>
      <c r="I12" s="10"/>
      <c r="J12" s="206"/>
    </row>
    <row r="13" spans="1:14" ht="20.25" customHeight="1" thickBot="1" x14ac:dyDescent="0.35">
      <c r="B13" s="197" t="s">
        <v>63</v>
      </c>
      <c r="C13" s="282">
        <v>18</v>
      </c>
      <c r="D13" s="94">
        <v>238</v>
      </c>
      <c r="E13" s="94">
        <v>55.451000000000001</v>
      </c>
      <c r="F13" s="211">
        <v>13.69</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43.576999999999998</v>
      </c>
      <c r="E15" s="84">
        <v>18.577000000000002</v>
      </c>
      <c r="F15" s="213" t="s">
        <v>473</v>
      </c>
      <c r="G15" s="224"/>
      <c r="H15" s="10"/>
      <c r="I15" s="11"/>
      <c r="J15" s="206"/>
    </row>
    <row r="16" spans="1:14" ht="18.75" customHeight="1" thickBot="1" x14ac:dyDescent="0.35">
      <c r="B16" s="197" t="s">
        <v>15</v>
      </c>
      <c r="C16" s="214">
        <v>13</v>
      </c>
      <c r="D16" s="83"/>
      <c r="E16" s="83"/>
      <c r="F16" s="207"/>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4" spans="2:13" x14ac:dyDescent="0.25">
      <c r="G24">
        <f>160000/650</f>
        <v>246.15384615384616</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9" sqref="D9:F9"/>
    </sheetView>
  </sheetViews>
  <sheetFormatPr baseColWidth="10" defaultRowHeight="15" x14ac:dyDescent="0.25"/>
  <cols>
    <col min="1" max="1" width="11.5703125" customWidth="1"/>
    <col min="2" max="2" width="18.28515625" customWidth="1"/>
    <col min="3" max="6" width="16.5703125" customWidth="1"/>
    <col min="7" max="7" width="36.85546875" customWidth="1"/>
    <col min="8" max="8" width="25.140625" customWidth="1"/>
    <col min="9" max="9" width="22.42578125" customWidth="1"/>
    <col min="10" max="10" width="16.5703125" customWidth="1"/>
  </cols>
  <sheetData>
    <row r="1" spans="1:14" ht="23.25" x14ac:dyDescent="0.35">
      <c r="D1" s="268">
        <v>43374</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5"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1937</v>
      </c>
      <c r="E5" s="203">
        <v>685</v>
      </c>
      <c r="F5" s="204">
        <v>38</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1165</v>
      </c>
      <c r="E7" s="203">
        <v>505</v>
      </c>
      <c r="F7" s="204">
        <v>29</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c r="F10" s="208"/>
      <c r="G10" s="221"/>
      <c r="H10" s="10"/>
      <c r="I10" s="10"/>
      <c r="J10" s="206"/>
    </row>
    <row r="11" spans="1:14" ht="21.75" customHeight="1" thickBot="1" x14ac:dyDescent="0.35">
      <c r="B11" s="197" t="s">
        <v>8</v>
      </c>
      <c r="C11" s="209">
        <v>7.6</v>
      </c>
      <c r="D11" s="85"/>
      <c r="E11" s="85">
        <v>14</v>
      </c>
      <c r="F11" s="208">
        <v>7</v>
      </c>
      <c r="G11" s="224"/>
      <c r="H11" s="10"/>
      <c r="I11" s="11"/>
      <c r="J11" s="206"/>
    </row>
    <row r="12" spans="1:14" ht="20.25" customHeight="1" thickBot="1" x14ac:dyDescent="0.35">
      <c r="B12" s="197" t="s">
        <v>10</v>
      </c>
      <c r="C12" s="210">
        <v>10.199999999999999</v>
      </c>
      <c r="D12" s="83">
        <v>33.475999999999999</v>
      </c>
      <c r="E12" s="83">
        <v>18.82</v>
      </c>
      <c r="F12" s="207">
        <v>3.6</v>
      </c>
      <c r="G12" s="221"/>
      <c r="H12" s="10"/>
      <c r="I12" s="10"/>
      <c r="J12" s="206"/>
    </row>
    <row r="13" spans="1:14" ht="20.25" customHeight="1" thickBot="1" x14ac:dyDescent="0.35">
      <c r="B13" s="197" t="s">
        <v>63</v>
      </c>
      <c r="C13" s="282">
        <v>18</v>
      </c>
      <c r="D13" s="94">
        <v>269.613</v>
      </c>
      <c r="E13" s="94">
        <v>87.051000000000002</v>
      </c>
      <c r="F13" s="211">
        <v>21</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54.731999999999999</v>
      </c>
      <c r="E15" s="84">
        <v>29.762</v>
      </c>
      <c r="F15" s="213" t="s">
        <v>474</v>
      </c>
      <c r="G15" s="224"/>
      <c r="H15" s="10"/>
      <c r="I15" s="11"/>
      <c r="J15" s="206"/>
    </row>
    <row r="16" spans="1:14" ht="18.75" customHeight="1" thickBot="1" x14ac:dyDescent="0.35">
      <c r="B16" s="197" t="s">
        <v>15</v>
      </c>
      <c r="C16" s="214">
        <v>13</v>
      </c>
      <c r="D16" s="83">
        <v>139</v>
      </c>
      <c r="E16" s="83">
        <v>79</v>
      </c>
      <c r="F16" s="207">
        <v>16</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4" spans="2:13" x14ac:dyDescent="0.25">
      <c r="G24">
        <f>160000/650</f>
        <v>246.15384615384616</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15" sqref="D15"/>
    </sheetView>
  </sheetViews>
  <sheetFormatPr baseColWidth="10" defaultRowHeight="15" x14ac:dyDescent="0.25"/>
  <cols>
    <col min="1" max="1" width="11.5703125" customWidth="1"/>
    <col min="2" max="2" width="18.28515625" customWidth="1"/>
    <col min="3" max="6" width="16.5703125" customWidth="1"/>
    <col min="7" max="7" width="36.85546875" customWidth="1"/>
    <col min="8" max="8" width="25.140625" customWidth="1"/>
    <col min="9" max="9" width="22.42578125" customWidth="1"/>
    <col min="10" max="10" width="16.5703125" customWidth="1"/>
  </cols>
  <sheetData>
    <row r="1" spans="1:14" ht="23.25" x14ac:dyDescent="0.35">
      <c r="D1" s="268">
        <v>43375</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5"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1950</v>
      </c>
      <c r="E5" s="203">
        <v>700</v>
      </c>
      <c r="F5" s="204">
        <v>37</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1563</v>
      </c>
      <c r="E7" s="203">
        <v>903</v>
      </c>
      <c r="F7" s="204">
        <v>53</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c r="F10" s="208"/>
      <c r="G10" s="221"/>
      <c r="H10" s="10"/>
      <c r="I10" s="10"/>
      <c r="J10" s="206"/>
    </row>
    <row r="11" spans="1:14" ht="21.75" customHeight="1" thickBot="1" x14ac:dyDescent="0.35">
      <c r="B11" s="197" t="s">
        <v>8</v>
      </c>
      <c r="C11" s="209">
        <v>7.6</v>
      </c>
      <c r="D11" s="85">
        <v>829</v>
      </c>
      <c r="E11" s="85">
        <v>11</v>
      </c>
      <c r="F11" s="208">
        <v>5</v>
      </c>
      <c r="G11" s="224"/>
      <c r="H11" s="10"/>
      <c r="I11" s="11"/>
      <c r="J11" s="206"/>
    </row>
    <row r="12" spans="1:14" ht="20.25" customHeight="1" thickBot="1" x14ac:dyDescent="0.35">
      <c r="B12" s="197" t="s">
        <v>10</v>
      </c>
      <c r="C12" s="210">
        <v>10.199999999999999</v>
      </c>
      <c r="D12" s="83">
        <v>30.832000000000001</v>
      </c>
      <c r="E12" s="83">
        <v>6.2</v>
      </c>
      <c r="F12" s="207">
        <v>2.5</v>
      </c>
      <c r="G12" s="221"/>
      <c r="H12" s="10"/>
      <c r="I12" s="10"/>
      <c r="J12" s="206"/>
    </row>
    <row r="13" spans="1:14" ht="20.25" customHeight="1" thickBot="1" x14ac:dyDescent="0.35">
      <c r="B13" s="197" t="s">
        <v>63</v>
      </c>
      <c r="C13" s="282">
        <v>18</v>
      </c>
      <c r="D13" s="94">
        <v>250.959</v>
      </c>
      <c r="E13" s="94">
        <v>68.3</v>
      </c>
      <c r="F13" s="211">
        <v>16.89</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48.8</v>
      </c>
      <c r="E15" s="84">
        <v>23.8</v>
      </c>
      <c r="F15" s="213">
        <v>1</v>
      </c>
      <c r="G15" s="224"/>
      <c r="H15" s="10"/>
      <c r="I15" s="11"/>
      <c r="J15" s="206"/>
    </row>
    <row r="16" spans="1:14" ht="18.75" customHeight="1" thickBot="1" x14ac:dyDescent="0.35">
      <c r="B16" s="197" t="s">
        <v>15</v>
      </c>
      <c r="C16" s="214">
        <v>13</v>
      </c>
      <c r="D16" s="83">
        <v>133</v>
      </c>
      <c r="E16" s="83">
        <v>76</v>
      </c>
      <c r="F16" s="207">
        <v>15</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4" spans="2:13" x14ac:dyDescent="0.25">
      <c r="G24">
        <f>160000/650</f>
        <v>246.15384615384616</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12" sqref="D12:F12"/>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43376</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5"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1900</v>
      </c>
      <c r="E5" s="203">
        <v>650</v>
      </c>
      <c r="F5" s="204">
        <v>35</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1372.5</v>
      </c>
      <c r="E7" s="203">
        <v>672.5</v>
      </c>
      <c r="F7" s="204">
        <v>39</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318.35500000000002</v>
      </c>
      <c r="E9" s="155">
        <v>123.319</v>
      </c>
      <c r="F9" s="207">
        <v>39</v>
      </c>
      <c r="G9" s="224"/>
      <c r="H9" s="11"/>
      <c r="I9" s="11"/>
      <c r="J9" s="206"/>
      <c r="M9" s="170"/>
    </row>
    <row r="10" spans="1:14" ht="21" customHeight="1" thickBot="1" x14ac:dyDescent="0.35">
      <c r="B10" s="197" t="s">
        <v>205</v>
      </c>
      <c r="C10" s="289"/>
      <c r="D10" s="85"/>
      <c r="E10" s="85"/>
      <c r="F10" s="208"/>
      <c r="G10" s="221"/>
      <c r="H10" s="10"/>
      <c r="I10" s="10"/>
      <c r="J10" s="206"/>
    </row>
    <row r="11" spans="1:14" ht="21.75" customHeight="1" thickBot="1" x14ac:dyDescent="0.35">
      <c r="B11" s="197" t="s">
        <v>8</v>
      </c>
      <c r="C11" s="209">
        <v>7.6</v>
      </c>
      <c r="D11" s="85"/>
      <c r="E11" s="85">
        <v>28</v>
      </c>
      <c r="F11" s="208">
        <v>11</v>
      </c>
      <c r="G11" s="224"/>
      <c r="H11" s="10"/>
      <c r="I11" s="11"/>
      <c r="J11" s="206"/>
    </row>
    <row r="12" spans="1:14" ht="20.25" customHeight="1" thickBot="1" x14ac:dyDescent="0.35">
      <c r="B12" s="197" t="s">
        <v>10</v>
      </c>
      <c r="C12" s="210">
        <v>10.199999999999999</v>
      </c>
      <c r="D12" s="83">
        <v>25.7</v>
      </c>
      <c r="E12" s="83">
        <v>1.2</v>
      </c>
      <c r="F12" s="207" t="s">
        <v>475</v>
      </c>
      <c r="G12" s="221"/>
      <c r="H12" s="10"/>
      <c r="I12" s="10"/>
      <c r="J12" s="206"/>
    </row>
    <row r="13" spans="1:14" ht="20.25" customHeight="1" thickBot="1" x14ac:dyDescent="0.35">
      <c r="B13" s="197" t="s">
        <v>63</v>
      </c>
      <c r="C13" s="282">
        <v>18</v>
      </c>
      <c r="D13" s="94">
        <v>237.8</v>
      </c>
      <c r="E13" s="94">
        <v>55.3</v>
      </c>
      <c r="F13" s="211">
        <v>13.66</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43.384</v>
      </c>
      <c r="E15" s="84">
        <v>18.384</v>
      </c>
      <c r="F15" s="213">
        <v>1.5</v>
      </c>
      <c r="G15" s="224"/>
      <c r="H15" s="10"/>
      <c r="I15" s="11"/>
      <c r="J15" s="206"/>
    </row>
    <row r="16" spans="1:14" ht="18.75" customHeight="1" thickBot="1" x14ac:dyDescent="0.35">
      <c r="B16" s="197" t="s">
        <v>15</v>
      </c>
      <c r="C16" s="214">
        <v>13</v>
      </c>
      <c r="D16" s="83">
        <v>127</v>
      </c>
      <c r="E16" s="83">
        <v>71</v>
      </c>
      <c r="F16" s="207">
        <v>14</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4" spans="2:13" x14ac:dyDescent="0.25">
      <c r="G24">
        <f>160000/650</f>
        <v>246.15384615384616</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9" sqref="D9:F9"/>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43377</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5"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1950</v>
      </c>
      <c r="E5" s="203">
        <v>700</v>
      </c>
      <c r="F5" s="204">
        <v>39</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1748.1579999999999</v>
      </c>
      <c r="E7" s="203">
        <v>1088.1579999999999</v>
      </c>
      <c r="F7" s="204">
        <v>64</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391.03100000000001</v>
      </c>
      <c r="E9" s="155">
        <v>195.995</v>
      </c>
      <c r="F9" s="207">
        <v>62</v>
      </c>
      <c r="G9" s="224"/>
      <c r="H9" s="11"/>
      <c r="I9" s="11"/>
      <c r="J9" s="206"/>
      <c r="M9" s="170"/>
    </row>
    <row r="10" spans="1:14" ht="21" customHeight="1" thickBot="1" x14ac:dyDescent="0.35">
      <c r="B10" s="197" t="s">
        <v>205</v>
      </c>
      <c r="C10" s="289"/>
      <c r="D10" s="85"/>
      <c r="E10" s="85"/>
      <c r="F10" s="208"/>
      <c r="G10" s="221"/>
      <c r="H10" s="10"/>
      <c r="I10" s="10"/>
      <c r="J10" s="206"/>
    </row>
    <row r="11" spans="1:14" ht="21.75" customHeight="1" thickBot="1" x14ac:dyDescent="0.35">
      <c r="B11" s="197" t="s">
        <v>8</v>
      </c>
      <c r="C11" s="209">
        <v>7.6</v>
      </c>
      <c r="D11" s="85"/>
      <c r="E11" s="85">
        <v>22</v>
      </c>
      <c r="F11" s="208">
        <v>8</v>
      </c>
      <c r="G11" s="224"/>
      <c r="H11" s="10"/>
      <c r="I11" s="11"/>
      <c r="J11" s="206"/>
    </row>
    <row r="12" spans="1:14" ht="20.25" customHeight="1" thickBot="1" x14ac:dyDescent="0.35">
      <c r="B12" s="197" t="s">
        <v>10</v>
      </c>
      <c r="C12" s="210">
        <v>10.199999999999999</v>
      </c>
      <c r="D12" s="83">
        <v>48.884999999999998</v>
      </c>
      <c r="E12" s="83">
        <v>21.126999999999999</v>
      </c>
      <c r="F12" s="207">
        <v>8</v>
      </c>
      <c r="G12" s="221"/>
      <c r="H12" s="10"/>
      <c r="I12" s="10"/>
      <c r="J12" s="206"/>
    </row>
    <row r="13" spans="1:14" ht="20.25" customHeight="1" thickBot="1" x14ac:dyDescent="0.35">
      <c r="B13" s="197" t="s">
        <v>63</v>
      </c>
      <c r="C13" s="282">
        <v>18</v>
      </c>
      <c r="D13" s="94">
        <v>227.35</v>
      </c>
      <c r="E13" s="94">
        <v>44.79</v>
      </c>
      <c r="F13" s="211">
        <v>11.06</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35.345999999999997</v>
      </c>
      <c r="E15" s="84">
        <v>6.3460000000000001</v>
      </c>
      <c r="F15" s="213" t="s">
        <v>476</v>
      </c>
      <c r="G15" s="224"/>
      <c r="H15" s="10"/>
      <c r="I15" s="11"/>
      <c r="J15" s="206"/>
    </row>
    <row r="16" spans="1:14" ht="18.75" customHeight="1" thickBot="1" x14ac:dyDescent="0.35">
      <c r="B16" s="197" t="s">
        <v>15</v>
      </c>
      <c r="C16" s="214">
        <v>13</v>
      </c>
      <c r="D16" s="83"/>
      <c r="E16" s="83"/>
      <c r="F16" s="207">
        <v>11</v>
      </c>
      <c r="G16" s="221"/>
      <c r="H16" s="10"/>
      <c r="I16" s="10"/>
      <c r="J16" s="206"/>
    </row>
    <row r="17" spans="2:13" ht="18.75" customHeight="1" thickBot="1" x14ac:dyDescent="0.35">
      <c r="B17" s="199" t="s">
        <v>16</v>
      </c>
      <c r="C17" s="215">
        <v>5</v>
      </c>
      <c r="D17" s="216">
        <v>71.8</v>
      </c>
      <c r="E17" s="216">
        <v>69.8</v>
      </c>
      <c r="F17" s="217">
        <v>34</v>
      </c>
      <c r="G17" s="226"/>
      <c r="H17" s="227"/>
      <c r="I17" s="228"/>
      <c r="J17" s="229"/>
    </row>
    <row r="18" spans="2:13" ht="19.5" customHeight="1" x14ac:dyDescent="0.25"/>
    <row r="24" spans="2:13" x14ac:dyDescent="0.25">
      <c r="G24">
        <f>160000/650</f>
        <v>246.15384615384616</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11" sqref="F11"/>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43378</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5"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1939</v>
      </c>
      <c r="E5" s="203">
        <v>689</v>
      </c>
      <c r="F5" s="204">
        <v>39</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1561</v>
      </c>
      <c r="E7" s="203">
        <v>901</v>
      </c>
      <c r="F7" s="204">
        <v>53</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391.03100000000001</v>
      </c>
      <c r="E9" s="155">
        <v>195.995</v>
      </c>
      <c r="F9" s="207">
        <v>62</v>
      </c>
      <c r="G9" s="224"/>
      <c r="H9" s="11"/>
      <c r="I9" s="11"/>
      <c r="J9" s="206"/>
      <c r="M9" s="170"/>
    </row>
    <row r="10" spans="1:14" ht="21" customHeight="1" thickBot="1" x14ac:dyDescent="0.35">
      <c r="B10" s="197" t="s">
        <v>205</v>
      </c>
      <c r="C10" s="289"/>
      <c r="D10" s="85"/>
      <c r="E10" s="85"/>
      <c r="F10" s="208"/>
      <c r="G10" s="221"/>
      <c r="H10" s="10"/>
      <c r="I10" s="10"/>
      <c r="J10" s="206"/>
    </row>
    <row r="11" spans="1:14" ht="21.75" customHeight="1" thickBot="1" x14ac:dyDescent="0.35">
      <c r="B11" s="197" t="s">
        <v>8</v>
      </c>
      <c r="C11" s="209">
        <v>7.6</v>
      </c>
      <c r="D11" s="85"/>
      <c r="E11" s="85">
        <v>16</v>
      </c>
      <c r="F11" s="208">
        <v>8</v>
      </c>
      <c r="G11" s="224"/>
      <c r="H11" s="10"/>
      <c r="I11" s="11"/>
      <c r="J11" s="206"/>
    </row>
    <row r="12" spans="1:14" ht="20.25" customHeight="1" thickBot="1" x14ac:dyDescent="0.35">
      <c r="B12" s="197" t="s">
        <v>10</v>
      </c>
      <c r="C12" s="210">
        <v>10.199999999999999</v>
      </c>
      <c r="D12" s="83">
        <v>41.223999999999997</v>
      </c>
      <c r="E12" s="83">
        <v>16.568000000000001</v>
      </c>
      <c r="F12" s="207">
        <v>6.9</v>
      </c>
      <c r="G12" s="221"/>
      <c r="H12" s="10"/>
      <c r="I12" s="10"/>
      <c r="J12" s="206"/>
    </row>
    <row r="13" spans="1:14" ht="20.25" customHeight="1" thickBot="1" x14ac:dyDescent="0.35">
      <c r="B13" s="197" t="s">
        <v>63</v>
      </c>
      <c r="C13" s="282">
        <v>18</v>
      </c>
      <c r="D13" s="94">
        <v>273</v>
      </c>
      <c r="E13" s="94">
        <v>91.37</v>
      </c>
      <c r="F13" s="211">
        <v>22.5</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65.346000000000004</v>
      </c>
      <c r="E15" s="84">
        <v>30.346</v>
      </c>
      <c r="F15" s="213" t="s">
        <v>477</v>
      </c>
      <c r="G15" s="224"/>
      <c r="H15" s="10"/>
      <c r="I15" s="11"/>
      <c r="J15" s="206"/>
    </row>
    <row r="16" spans="1:14" ht="18.75" customHeight="1" thickBot="1" x14ac:dyDescent="0.35">
      <c r="B16" s="197" t="s">
        <v>15</v>
      </c>
      <c r="C16" s="214">
        <v>13</v>
      </c>
      <c r="D16" s="83">
        <v>116</v>
      </c>
      <c r="E16" s="83">
        <v>56</v>
      </c>
      <c r="F16" s="207">
        <v>11</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4" spans="2:13" x14ac:dyDescent="0.25">
      <c r="G24">
        <f>160000/650</f>
        <v>246.15384615384616</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sqref="A1:XFD1048576"/>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43379</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5"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1930</v>
      </c>
      <c r="E5" s="203">
        <v>680</v>
      </c>
      <c r="F5" s="204">
        <v>36</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1389</v>
      </c>
      <c r="E7" s="203">
        <v>729</v>
      </c>
      <c r="F7" s="204">
        <v>42</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391.03100000000001</v>
      </c>
      <c r="E9" s="155">
        <v>195.995</v>
      </c>
      <c r="F9" s="207">
        <v>62</v>
      </c>
      <c r="G9" s="224"/>
      <c r="H9" s="11"/>
      <c r="I9" s="11"/>
      <c r="J9" s="206"/>
      <c r="M9" s="170"/>
    </row>
    <row r="10" spans="1:14" ht="21" customHeight="1" thickBot="1" x14ac:dyDescent="0.35">
      <c r="B10" s="197" t="s">
        <v>205</v>
      </c>
      <c r="C10" s="289"/>
      <c r="D10" s="85"/>
      <c r="E10" s="85"/>
      <c r="F10" s="208"/>
      <c r="G10" s="221"/>
      <c r="H10" s="10"/>
      <c r="I10" s="10"/>
      <c r="J10" s="206"/>
    </row>
    <row r="11" spans="1:14" ht="21.75" customHeight="1" thickBot="1" x14ac:dyDescent="0.35">
      <c r="B11" s="197" t="s">
        <v>8</v>
      </c>
      <c r="C11" s="209">
        <v>7.6</v>
      </c>
      <c r="D11" s="85"/>
      <c r="E11" s="85"/>
      <c r="F11" s="208"/>
      <c r="G11" s="224"/>
      <c r="H11" s="10"/>
      <c r="I11" s="11"/>
      <c r="J11" s="206"/>
    </row>
    <row r="12" spans="1:14" ht="20.25" customHeight="1" thickBot="1" x14ac:dyDescent="0.35">
      <c r="B12" s="197" t="s">
        <v>10</v>
      </c>
      <c r="C12" s="210">
        <v>10.199999999999999</v>
      </c>
      <c r="D12" s="83">
        <v>37.320999999999998</v>
      </c>
      <c r="E12" s="83">
        <v>12.164999999999999</v>
      </c>
      <c r="F12" s="207">
        <v>5.27</v>
      </c>
      <c r="G12" s="221"/>
      <c r="H12" s="10"/>
      <c r="I12" s="10"/>
      <c r="J12" s="206"/>
    </row>
    <row r="13" spans="1:14" ht="20.25" customHeight="1" thickBot="1" x14ac:dyDescent="0.35">
      <c r="B13" s="197" t="s">
        <v>63</v>
      </c>
      <c r="C13" s="282">
        <v>18</v>
      </c>
      <c r="D13" s="94"/>
      <c r="E13" s="94"/>
      <c r="F13" s="211"/>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65.346000000000004</v>
      </c>
      <c r="E15" s="84">
        <v>30.346</v>
      </c>
      <c r="F15" s="213" t="s">
        <v>477</v>
      </c>
      <c r="G15" s="224"/>
      <c r="H15" s="10"/>
      <c r="I15" s="11"/>
      <c r="J15" s="206"/>
    </row>
    <row r="16" spans="1:14" ht="18.75" customHeight="1" thickBot="1" x14ac:dyDescent="0.35">
      <c r="B16" s="197" t="s">
        <v>15</v>
      </c>
      <c r="C16" s="214">
        <v>13</v>
      </c>
      <c r="D16" s="83">
        <v>143</v>
      </c>
      <c r="E16" s="83">
        <v>88</v>
      </c>
      <c r="F16" s="207">
        <v>8</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4" spans="2:13" x14ac:dyDescent="0.25">
      <c r="G24">
        <f>160000/650</f>
        <v>246.15384615384616</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M21"/>
  <sheetViews>
    <sheetView topLeftCell="A7" workbookViewId="0">
      <selection activeCell="H18" sqref="H18:J18"/>
    </sheetView>
  </sheetViews>
  <sheetFormatPr baseColWidth="10" defaultRowHeight="15" x14ac:dyDescent="0.25"/>
  <cols>
    <col min="4" max="4" width="5" customWidth="1"/>
    <col min="5" max="5" width="16.7109375" customWidth="1"/>
    <col min="6" max="6" width="14.5703125" customWidth="1"/>
    <col min="7" max="7" width="16.28515625" customWidth="1"/>
    <col min="8" max="8" width="16.7109375" customWidth="1"/>
    <col min="9" max="9" width="23.5703125" customWidth="1"/>
    <col min="10" max="10" width="17.85546875" customWidth="1"/>
  </cols>
  <sheetData>
    <row r="6" spans="5:13" ht="23.25" x14ac:dyDescent="0.35">
      <c r="F6" s="250"/>
      <c r="G6" s="250"/>
      <c r="H6" s="250"/>
    </row>
    <row r="7" spans="5:13" ht="33" customHeight="1" x14ac:dyDescent="0.35">
      <c r="E7" s="15"/>
      <c r="G7" s="250" t="s">
        <v>102</v>
      </c>
      <c r="H7" s="250"/>
      <c r="I7" s="250"/>
    </row>
    <row r="8" spans="5:13" x14ac:dyDescent="0.25">
      <c r="F8" s="15"/>
      <c r="G8" s="15"/>
      <c r="H8" s="15"/>
      <c r="I8" s="15"/>
      <c r="J8" s="15"/>
    </row>
    <row r="9" spans="5:13" ht="36" customHeight="1" x14ac:dyDescent="0.35">
      <c r="G9" s="253" t="s">
        <v>61</v>
      </c>
      <c r="H9" s="253"/>
      <c r="I9" s="253"/>
      <c r="L9" t="s">
        <v>97</v>
      </c>
      <c r="M9" t="s">
        <v>96</v>
      </c>
    </row>
    <row r="10" spans="5:13" ht="51" customHeight="1" thickBot="1" x14ac:dyDescent="0.3"/>
    <row r="11" spans="5:13" ht="60" customHeight="1" thickBot="1" x14ac:dyDescent="0.3">
      <c r="F11" s="16" t="s">
        <v>0</v>
      </c>
      <c r="G11" s="2" t="s">
        <v>1</v>
      </c>
      <c r="H11" s="2" t="s">
        <v>66</v>
      </c>
      <c r="I11" s="2" t="s">
        <v>64</v>
      </c>
      <c r="J11" s="2" t="s">
        <v>65</v>
      </c>
    </row>
    <row r="12" spans="5:13" ht="20.25" thickTop="1" thickBot="1" x14ac:dyDescent="0.3">
      <c r="F12" s="3" t="s">
        <v>5</v>
      </c>
      <c r="G12" s="10">
        <v>80</v>
      </c>
      <c r="H12" s="10"/>
      <c r="I12" s="10">
        <v>860</v>
      </c>
      <c r="J12" s="10">
        <v>48</v>
      </c>
    </row>
    <row r="13" spans="5:13" ht="19.5" thickBot="1" x14ac:dyDescent="0.3">
      <c r="F13" s="4" t="s">
        <v>6</v>
      </c>
      <c r="G13" s="11">
        <v>64</v>
      </c>
      <c r="H13" s="11">
        <v>1337</v>
      </c>
      <c r="I13" s="17">
        <v>637</v>
      </c>
      <c r="J13" s="11">
        <v>37</v>
      </c>
    </row>
    <row r="14" spans="5:13" ht="19.5" thickBot="1" x14ac:dyDescent="0.3">
      <c r="F14" s="3" t="s">
        <v>7</v>
      </c>
      <c r="G14" s="10">
        <v>12</v>
      </c>
      <c r="H14" s="10">
        <v>310.65600000000001</v>
      </c>
      <c r="I14" s="10">
        <v>120.65600000000001</v>
      </c>
      <c r="J14" s="10">
        <v>40</v>
      </c>
    </row>
    <row r="15" spans="5:13" ht="19.5" thickBot="1" x14ac:dyDescent="0.3">
      <c r="F15" s="4" t="s">
        <v>8</v>
      </c>
      <c r="G15" s="11">
        <v>6.2</v>
      </c>
      <c r="H15" s="11">
        <v>168</v>
      </c>
      <c r="I15" s="13">
        <v>152</v>
      </c>
      <c r="J15" s="11">
        <v>100</v>
      </c>
    </row>
    <row r="16" spans="5:13" ht="19.5" thickBot="1" x14ac:dyDescent="0.3">
      <c r="F16" s="3" t="s">
        <v>10</v>
      </c>
      <c r="G16" s="10">
        <v>7.6</v>
      </c>
      <c r="H16" s="10">
        <v>200.339</v>
      </c>
      <c r="I16" s="10">
        <v>183.97900000000001</v>
      </c>
      <c r="J16" s="10">
        <v>102.2</v>
      </c>
    </row>
    <row r="17" spans="6:10" ht="19.5" thickBot="1" x14ac:dyDescent="0.3">
      <c r="F17" s="4" t="s">
        <v>63</v>
      </c>
      <c r="G17" s="257">
        <v>6</v>
      </c>
      <c r="H17" s="11">
        <v>324.64400000000001</v>
      </c>
      <c r="I17" s="11">
        <v>128.154</v>
      </c>
      <c r="J17" s="11">
        <v>90.88</v>
      </c>
    </row>
    <row r="18" spans="6:10" ht="19.5" thickBot="1" x14ac:dyDescent="0.3">
      <c r="F18" s="3" t="s">
        <v>12</v>
      </c>
      <c r="G18" s="258"/>
      <c r="H18" s="10">
        <v>119.7</v>
      </c>
      <c r="I18" s="10">
        <v>79.7</v>
      </c>
      <c r="J18" s="10">
        <v>56.53</v>
      </c>
    </row>
    <row r="19" spans="6:10" ht="19.5" thickBot="1" x14ac:dyDescent="0.3">
      <c r="F19" s="4" t="s">
        <v>13</v>
      </c>
      <c r="G19" s="11">
        <v>40</v>
      </c>
      <c r="H19" s="11">
        <v>222.16800000000001</v>
      </c>
      <c r="I19" s="11">
        <v>147.16800000000001</v>
      </c>
      <c r="J19" s="11" t="s">
        <v>103</v>
      </c>
    </row>
    <row r="20" spans="6:10" ht="23.25" customHeight="1" thickBot="1" x14ac:dyDescent="0.3">
      <c r="F20" s="3" t="s">
        <v>15</v>
      </c>
      <c r="G20" s="10">
        <v>17</v>
      </c>
      <c r="H20" s="10">
        <v>430.63499999999999</v>
      </c>
      <c r="I20" s="10">
        <v>350.63499999999999</v>
      </c>
      <c r="J20" s="10">
        <v>75</v>
      </c>
    </row>
    <row r="21" spans="6:10" ht="19.5" thickBot="1" x14ac:dyDescent="0.3">
      <c r="F21" s="4" t="s">
        <v>16</v>
      </c>
      <c r="G21" s="11">
        <v>3</v>
      </c>
      <c r="H21" s="11"/>
      <c r="I21" s="11">
        <v>54.209000000000003</v>
      </c>
      <c r="J21" s="11">
        <v>52</v>
      </c>
    </row>
  </sheetData>
  <mergeCells count="4">
    <mergeCell ref="F6:H6"/>
    <mergeCell ref="G7:I7"/>
    <mergeCell ref="G9:I9"/>
    <mergeCell ref="G17:G18"/>
  </mergeCells>
  <pageMargins left="0.7" right="0.7" top="0.75" bottom="0.75" header="0.3" footer="0.3"/>
</worksheet>
</file>

<file path=xl/worksheets/sheet4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sqref="A1:XFD1048576"/>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43380</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5"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1939</v>
      </c>
      <c r="E5" s="203">
        <v>689</v>
      </c>
      <c r="F5" s="204">
        <v>39</v>
      </c>
      <c r="G5" s="218"/>
      <c r="H5" s="219"/>
      <c r="I5" s="219"/>
      <c r="J5" s="220"/>
      <c r="L5" s="159" t="s">
        <v>391</v>
      </c>
      <c r="M5" s="160">
        <v>325</v>
      </c>
      <c r="N5" s="161" t="s">
        <v>395</v>
      </c>
    </row>
    <row r="6" spans="1:14" ht="19.5" customHeight="1" thickBot="1" x14ac:dyDescent="0.35">
      <c r="B6" s="197" t="s">
        <v>388</v>
      </c>
      <c r="C6" s="205">
        <v>80</v>
      </c>
      <c r="D6" s="148">
        <v>310</v>
      </c>
      <c r="E6" s="148">
        <v>185</v>
      </c>
      <c r="F6" s="206">
        <v>8</v>
      </c>
      <c r="G6" s="221"/>
      <c r="H6" s="10"/>
      <c r="I6" s="10"/>
      <c r="J6" s="206"/>
      <c r="L6" s="162" t="s">
        <v>392</v>
      </c>
      <c r="M6" s="158">
        <v>87</v>
      </c>
      <c r="N6" s="163" t="s">
        <v>396</v>
      </c>
    </row>
    <row r="7" spans="1:14" ht="18" customHeight="1" thickBot="1" x14ac:dyDescent="0.35">
      <c r="B7" s="197" t="s">
        <v>390</v>
      </c>
      <c r="C7" s="286">
        <v>80</v>
      </c>
      <c r="D7" s="203">
        <v>1729</v>
      </c>
      <c r="E7" s="203">
        <v>1069</v>
      </c>
      <c r="F7" s="204">
        <v>62</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381.02600000000001</v>
      </c>
      <c r="E9" s="155">
        <v>195.99</v>
      </c>
      <c r="F9" s="207">
        <v>63</v>
      </c>
      <c r="G9" s="224"/>
      <c r="H9" s="11"/>
      <c r="I9" s="11"/>
      <c r="J9" s="206"/>
      <c r="M9" s="170"/>
    </row>
    <row r="10" spans="1:14" ht="21" customHeight="1" thickBot="1" x14ac:dyDescent="0.35">
      <c r="B10" s="197" t="s">
        <v>205</v>
      </c>
      <c r="C10" s="289"/>
      <c r="D10" s="85">
        <v>38.497</v>
      </c>
      <c r="E10" s="85">
        <v>13.497</v>
      </c>
      <c r="F10" s="208">
        <v>4.5</v>
      </c>
      <c r="G10" s="221"/>
      <c r="H10" s="10"/>
      <c r="I10" s="10"/>
      <c r="J10" s="206"/>
    </row>
    <row r="11" spans="1:14" ht="21.75" customHeight="1" thickBot="1" x14ac:dyDescent="0.35">
      <c r="B11" s="197" t="s">
        <v>8</v>
      </c>
      <c r="C11" s="209">
        <v>7.6</v>
      </c>
      <c r="D11" s="85">
        <v>23.303999999999998</v>
      </c>
      <c r="E11" s="85">
        <v>9</v>
      </c>
      <c r="F11" s="208">
        <v>5</v>
      </c>
      <c r="G11" s="224"/>
      <c r="H11" s="10"/>
      <c r="I11" s="11"/>
      <c r="J11" s="206"/>
    </row>
    <row r="12" spans="1:14" ht="20.25" customHeight="1" thickBot="1" x14ac:dyDescent="0.35">
      <c r="B12" s="197" t="s">
        <v>10</v>
      </c>
      <c r="C12" s="210">
        <v>10.199999999999999</v>
      </c>
      <c r="D12" s="83">
        <v>37.320999999999998</v>
      </c>
      <c r="E12" s="83">
        <v>12.664999999999999</v>
      </c>
      <c r="F12" s="207">
        <v>5</v>
      </c>
      <c r="G12" s="221"/>
      <c r="H12" s="10"/>
      <c r="I12" s="10"/>
      <c r="J12" s="206"/>
    </row>
    <row r="13" spans="1:14" ht="20.25" customHeight="1" thickBot="1" x14ac:dyDescent="0.35">
      <c r="B13" s="197" t="s">
        <v>63</v>
      </c>
      <c r="C13" s="282">
        <v>18</v>
      </c>
      <c r="D13" s="94">
        <v>342.40300000000002</v>
      </c>
      <c r="E13" s="94">
        <v>159.84299999999999</v>
      </c>
      <c r="F13" s="211">
        <v>39.47</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73.05</v>
      </c>
      <c r="E15" s="84">
        <v>48.05</v>
      </c>
      <c r="F15" s="213">
        <v>4</v>
      </c>
      <c r="G15" s="224"/>
      <c r="H15" s="10"/>
      <c r="I15" s="11"/>
      <c r="J15" s="206"/>
    </row>
    <row r="16" spans="1:14" ht="18.75" customHeight="1" thickBot="1" x14ac:dyDescent="0.35">
      <c r="B16" s="197" t="s">
        <v>15</v>
      </c>
      <c r="C16" s="214">
        <v>13</v>
      </c>
      <c r="D16" s="83">
        <v>144</v>
      </c>
      <c r="E16" s="83">
        <v>84</v>
      </c>
      <c r="F16" s="207">
        <v>17</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4" spans="2:13" x14ac:dyDescent="0.25">
      <c r="G24">
        <f>160000/650</f>
        <v>246.15384615384616</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6" sqref="D6:F6"/>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43380</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5"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2255</v>
      </c>
      <c r="E5" s="203">
        <v>695</v>
      </c>
      <c r="F5" s="204">
        <v>37</v>
      </c>
      <c r="G5" s="218"/>
      <c r="H5" s="219"/>
      <c r="I5" s="219"/>
      <c r="J5" s="220"/>
      <c r="L5" s="159" t="s">
        <v>391</v>
      </c>
      <c r="M5" s="160">
        <v>325</v>
      </c>
      <c r="N5" s="161" t="s">
        <v>395</v>
      </c>
    </row>
    <row r="6" spans="1:14" ht="19.5" customHeight="1" thickBot="1" x14ac:dyDescent="0.35">
      <c r="B6" s="197" t="s">
        <v>388</v>
      </c>
      <c r="C6" s="205">
        <v>80</v>
      </c>
      <c r="D6" s="148">
        <v>310</v>
      </c>
      <c r="E6" s="148">
        <v>185</v>
      </c>
      <c r="F6" s="206">
        <v>10</v>
      </c>
      <c r="G6" s="221"/>
      <c r="H6" s="10"/>
      <c r="I6" s="10"/>
      <c r="J6" s="206"/>
      <c r="L6" s="162" t="s">
        <v>392</v>
      </c>
      <c r="M6" s="158">
        <v>87</v>
      </c>
      <c r="N6" s="163" t="s">
        <v>396</v>
      </c>
    </row>
    <row r="7" spans="1:14" ht="18" customHeight="1" thickBot="1" x14ac:dyDescent="0.35">
      <c r="B7" s="197" t="s">
        <v>390</v>
      </c>
      <c r="C7" s="286">
        <v>80</v>
      </c>
      <c r="D7" s="203">
        <v>1649</v>
      </c>
      <c r="E7" s="203">
        <v>989</v>
      </c>
      <c r="F7" s="204">
        <v>58</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v>26</v>
      </c>
      <c r="E11" s="85">
        <v>8</v>
      </c>
      <c r="F11" s="208">
        <v>4</v>
      </c>
      <c r="G11" s="224"/>
      <c r="H11" s="10"/>
      <c r="I11" s="11"/>
      <c r="J11" s="206"/>
    </row>
    <row r="12" spans="1:14" ht="20.25" customHeight="1" thickBot="1" x14ac:dyDescent="0.35">
      <c r="B12" s="197" t="s">
        <v>10</v>
      </c>
      <c r="C12" s="210">
        <v>10.199999999999999</v>
      </c>
      <c r="D12" s="83">
        <v>30.524999999999999</v>
      </c>
      <c r="E12" s="83">
        <v>5.8689999999999998</v>
      </c>
      <c r="F12" s="207">
        <v>2.4</v>
      </c>
      <c r="G12" s="221"/>
      <c r="H12" s="10"/>
      <c r="I12" s="10"/>
      <c r="J12" s="206"/>
    </row>
    <row r="13" spans="1:14" ht="20.25" customHeight="1" thickBot="1" x14ac:dyDescent="0.35">
      <c r="B13" s="197" t="s">
        <v>63</v>
      </c>
      <c r="C13" s="282">
        <v>18</v>
      </c>
      <c r="D13" s="94">
        <v>333.58</v>
      </c>
      <c r="E13" s="94">
        <v>151.02000000000001</v>
      </c>
      <c r="F13" s="211">
        <v>37.29</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68.766999999999996</v>
      </c>
      <c r="E15" s="84">
        <v>43.767000000000003</v>
      </c>
      <c r="F15" s="213" t="s">
        <v>478</v>
      </c>
      <c r="G15" s="224"/>
      <c r="H15" s="10"/>
      <c r="I15" s="11"/>
      <c r="J15" s="206"/>
    </row>
    <row r="16" spans="1:14" ht="18.75" customHeight="1" thickBot="1" x14ac:dyDescent="0.35">
      <c r="B16" s="197" t="s">
        <v>15</v>
      </c>
      <c r="C16" s="214">
        <v>13</v>
      </c>
      <c r="D16" s="83">
        <v>141</v>
      </c>
      <c r="E16" s="83">
        <v>81</v>
      </c>
      <c r="F16" s="207">
        <v>17</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4" spans="2:13" x14ac:dyDescent="0.25">
      <c r="G24">
        <f>160000/650</f>
        <v>246.15384615384616</v>
      </c>
    </row>
    <row r="25" spans="2:13" x14ac:dyDescent="0.25">
      <c r="F25">
        <f>12+16</f>
        <v>28</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17" sqref="F17"/>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43380</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5"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1950</v>
      </c>
      <c r="E5" s="203">
        <v>700</v>
      </c>
      <c r="F5" s="204">
        <v>38</v>
      </c>
      <c r="G5" s="218"/>
      <c r="H5" s="219"/>
      <c r="I5" s="219"/>
      <c r="J5" s="220"/>
      <c r="L5" s="159" t="s">
        <v>391</v>
      </c>
      <c r="M5" s="160">
        <v>325</v>
      </c>
      <c r="N5" s="161" t="s">
        <v>395</v>
      </c>
    </row>
    <row r="6" spans="1:14" ht="19.5" customHeight="1" thickBot="1" x14ac:dyDescent="0.35">
      <c r="B6" s="197" t="s">
        <v>388</v>
      </c>
      <c r="C6" s="205">
        <v>80</v>
      </c>
      <c r="D6" s="148">
        <v>310</v>
      </c>
      <c r="E6" s="148">
        <v>185</v>
      </c>
      <c r="F6" s="206">
        <v>10</v>
      </c>
      <c r="G6" s="221"/>
      <c r="H6" s="10"/>
      <c r="I6" s="10"/>
      <c r="J6" s="206"/>
      <c r="L6" s="162" t="s">
        <v>392</v>
      </c>
      <c r="M6" s="158">
        <v>87</v>
      </c>
      <c r="N6" s="163" t="s">
        <v>396</v>
      </c>
    </row>
    <row r="7" spans="1:14" ht="18" customHeight="1" thickBot="1" x14ac:dyDescent="0.35">
      <c r="B7" s="197" t="s">
        <v>390</v>
      </c>
      <c r="C7" s="286">
        <v>80</v>
      </c>
      <c r="D7" s="203">
        <v>1489.5586000000001</v>
      </c>
      <c r="E7" s="203">
        <v>789</v>
      </c>
      <c r="F7" s="204">
        <v>46.44</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v>22</v>
      </c>
      <c r="E11" s="85">
        <v>4</v>
      </c>
      <c r="F11" s="208">
        <v>2</v>
      </c>
      <c r="G11" s="224"/>
      <c r="H11" s="10"/>
      <c r="I11" s="11"/>
      <c r="J11" s="206"/>
    </row>
    <row r="12" spans="1:14" ht="20.25" customHeight="1" thickBot="1" x14ac:dyDescent="0.35">
      <c r="B12" s="197" t="s">
        <v>10</v>
      </c>
      <c r="C12" s="210">
        <v>10.199999999999999</v>
      </c>
      <c r="D12" s="83">
        <v>27.100999999999999</v>
      </c>
      <c r="E12" s="83">
        <v>2.4449999999999998</v>
      </c>
      <c r="F12" s="207" t="s">
        <v>479</v>
      </c>
      <c r="G12" s="221"/>
      <c r="H12" s="10"/>
      <c r="I12" s="10"/>
      <c r="J12" s="206"/>
    </row>
    <row r="13" spans="1:14" ht="20.25" customHeight="1" thickBot="1" x14ac:dyDescent="0.35">
      <c r="B13" s="197" t="s">
        <v>63</v>
      </c>
      <c r="C13" s="282">
        <v>18</v>
      </c>
      <c r="D13" s="94">
        <v>322.29300000000001</v>
      </c>
      <c r="E13" s="94">
        <v>139.733</v>
      </c>
      <c r="F13" s="211">
        <v>34</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58.781999999999996</v>
      </c>
      <c r="E15" s="84">
        <v>33.781999999999996</v>
      </c>
      <c r="F15" s="213" t="s">
        <v>480</v>
      </c>
      <c r="G15" s="224"/>
      <c r="H15" s="10"/>
      <c r="I15" s="11"/>
      <c r="J15" s="206"/>
    </row>
    <row r="16" spans="1:14" ht="18.75" customHeight="1" thickBot="1" x14ac:dyDescent="0.35">
      <c r="B16" s="197" t="s">
        <v>15</v>
      </c>
      <c r="C16" s="214">
        <v>13</v>
      </c>
      <c r="D16" s="83">
        <v>135</v>
      </c>
      <c r="E16" s="83">
        <v>75</v>
      </c>
      <c r="F16" s="207">
        <v>15</v>
      </c>
      <c r="G16" s="221"/>
      <c r="H16" s="10"/>
      <c r="I16" s="10"/>
      <c r="J16" s="206"/>
    </row>
    <row r="17" spans="2:13" ht="18.75" customHeight="1" thickBot="1" x14ac:dyDescent="0.35">
      <c r="B17" s="199" t="s">
        <v>16</v>
      </c>
      <c r="C17" s="215">
        <v>5</v>
      </c>
      <c r="D17" s="216">
        <v>48.4</v>
      </c>
      <c r="E17" s="216">
        <v>46.4</v>
      </c>
      <c r="F17" s="217">
        <v>23</v>
      </c>
      <c r="G17" s="226"/>
      <c r="H17" s="227"/>
      <c r="I17" s="228"/>
      <c r="J17" s="229"/>
    </row>
    <row r="18" spans="2:13" ht="19.5" customHeight="1" x14ac:dyDescent="0.25"/>
    <row r="24" spans="2:13" x14ac:dyDescent="0.25">
      <c r="G24">
        <f>160000/650</f>
        <v>246.15384615384616</v>
      </c>
    </row>
    <row r="25" spans="2:13" x14ac:dyDescent="0.25">
      <c r="F25">
        <f>12+16</f>
        <v>28</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9" sqref="F9"/>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43383</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6"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2075</v>
      </c>
      <c r="E5" s="203">
        <v>825</v>
      </c>
      <c r="F5" s="204">
        <v>45</v>
      </c>
      <c r="G5" s="218"/>
      <c r="H5" s="219"/>
      <c r="I5" s="219"/>
      <c r="J5" s="220"/>
      <c r="L5" s="159" t="s">
        <v>391</v>
      </c>
      <c r="M5" s="160">
        <v>325</v>
      </c>
      <c r="N5" s="161" t="s">
        <v>395</v>
      </c>
    </row>
    <row r="6" spans="1:14" ht="19.5" customHeight="1" thickBot="1" x14ac:dyDescent="0.35">
      <c r="B6" s="197" t="s">
        <v>388</v>
      </c>
      <c r="C6" s="205">
        <v>80</v>
      </c>
      <c r="D6" s="148">
        <v>310</v>
      </c>
      <c r="E6" s="148">
        <v>185</v>
      </c>
      <c r="F6" s="206">
        <v>10</v>
      </c>
      <c r="G6" s="221"/>
      <c r="H6" s="10"/>
      <c r="I6" s="10"/>
      <c r="J6" s="206"/>
      <c r="L6" s="162" t="s">
        <v>392</v>
      </c>
      <c r="M6" s="158">
        <v>87</v>
      </c>
      <c r="N6" s="163" t="s">
        <v>396</v>
      </c>
    </row>
    <row r="7" spans="1:14" ht="18" customHeight="1" thickBot="1" x14ac:dyDescent="0.35">
      <c r="B7" s="197" t="s">
        <v>390</v>
      </c>
      <c r="C7" s="286">
        <v>80</v>
      </c>
      <c r="D7" s="203">
        <v>1489.5586000000001</v>
      </c>
      <c r="E7" s="203">
        <v>789</v>
      </c>
      <c r="F7" s="204">
        <v>46.44</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v>22</v>
      </c>
      <c r="E11" s="85">
        <v>4</v>
      </c>
      <c r="F11" s="208">
        <v>1</v>
      </c>
      <c r="G11" s="224"/>
      <c r="H11" s="10"/>
      <c r="I11" s="11"/>
      <c r="J11" s="206"/>
    </row>
    <row r="12" spans="1:14" ht="20.25" customHeight="1" thickBot="1" x14ac:dyDescent="0.35">
      <c r="B12" s="197" t="s">
        <v>10</v>
      </c>
      <c r="C12" s="210">
        <v>10.199999999999999</v>
      </c>
      <c r="D12" s="83">
        <v>24.655999999999999</v>
      </c>
      <c r="E12" s="83">
        <v>0</v>
      </c>
      <c r="F12" s="207">
        <v>0</v>
      </c>
      <c r="G12" s="221"/>
      <c r="H12" s="10"/>
      <c r="I12" s="10"/>
      <c r="J12" s="206"/>
    </row>
    <row r="13" spans="1:14" ht="20.25" customHeight="1" thickBot="1" x14ac:dyDescent="0.35">
      <c r="B13" s="197" t="s">
        <v>63</v>
      </c>
      <c r="C13" s="282">
        <v>18</v>
      </c>
      <c r="D13" s="94">
        <v>308.78199999999998</v>
      </c>
      <c r="E13" s="94">
        <v>126.22199999999999</v>
      </c>
      <c r="F13" s="211">
        <v>31</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58.781999999999996</v>
      </c>
      <c r="E15" s="84">
        <v>33.781999999999996</v>
      </c>
      <c r="F15" s="213" t="s">
        <v>312</v>
      </c>
      <c r="G15" s="224"/>
      <c r="H15" s="10"/>
      <c r="I15" s="11"/>
      <c r="J15" s="206"/>
    </row>
    <row r="16" spans="1:14" ht="18.75" customHeight="1" thickBot="1" x14ac:dyDescent="0.35">
      <c r="B16" s="197" t="s">
        <v>15</v>
      </c>
      <c r="C16" s="214">
        <v>13</v>
      </c>
      <c r="D16" s="83">
        <v>132</v>
      </c>
      <c r="E16" s="83">
        <v>72</v>
      </c>
      <c r="F16" s="207">
        <v>15</v>
      </c>
      <c r="G16" s="221"/>
      <c r="H16" s="10"/>
      <c r="I16" s="10"/>
      <c r="J16" s="206"/>
    </row>
    <row r="17" spans="2:13" ht="18.75" customHeight="1" thickBot="1" x14ac:dyDescent="0.35">
      <c r="B17" s="199" t="s">
        <v>16</v>
      </c>
      <c r="C17" s="215">
        <v>5</v>
      </c>
      <c r="D17" s="216">
        <v>48.4</v>
      </c>
      <c r="E17" s="216">
        <v>46.4</v>
      </c>
      <c r="F17" s="217">
        <v>23</v>
      </c>
      <c r="G17" s="226"/>
      <c r="H17" s="227"/>
      <c r="I17" s="228"/>
      <c r="J17" s="229"/>
    </row>
    <row r="18" spans="2:13" ht="19.5" customHeight="1" x14ac:dyDescent="0.25"/>
    <row r="24" spans="2:13" x14ac:dyDescent="0.25">
      <c r="G24">
        <f>160000/650</f>
        <v>246.15384615384616</v>
      </c>
    </row>
    <row r="25" spans="2:13" x14ac:dyDescent="0.25">
      <c r="F25">
        <f>12+16</f>
        <v>28</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C19" sqref="C19"/>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43384</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6"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2110</v>
      </c>
      <c r="E5" s="203">
        <v>860</v>
      </c>
      <c r="F5" s="204">
        <v>46.4</v>
      </c>
      <c r="G5" s="218"/>
      <c r="H5" s="219"/>
      <c r="I5" s="219"/>
      <c r="J5" s="220"/>
      <c r="L5" s="159" t="s">
        <v>391</v>
      </c>
      <c r="M5" s="160">
        <v>325</v>
      </c>
      <c r="N5" s="161" t="s">
        <v>395</v>
      </c>
    </row>
    <row r="6" spans="1:14" ht="19.5" customHeight="1" thickBot="1" x14ac:dyDescent="0.35">
      <c r="B6" s="197" t="s">
        <v>388</v>
      </c>
      <c r="C6" s="205">
        <v>80</v>
      </c>
      <c r="D6" s="148">
        <v>310</v>
      </c>
      <c r="E6" s="148">
        <v>185</v>
      </c>
      <c r="F6" s="206">
        <v>10</v>
      </c>
      <c r="G6" s="221"/>
      <c r="H6" s="10"/>
      <c r="I6" s="10"/>
      <c r="J6" s="206"/>
      <c r="L6" s="162" t="s">
        <v>392</v>
      </c>
      <c r="M6" s="158">
        <v>87</v>
      </c>
      <c r="N6" s="163" t="s">
        <v>396</v>
      </c>
    </row>
    <row r="7" spans="1:14" ht="18" customHeight="1" thickBot="1" x14ac:dyDescent="0.35">
      <c r="B7" s="197" t="s">
        <v>390</v>
      </c>
      <c r="C7" s="286">
        <v>80</v>
      </c>
      <c r="D7" s="203">
        <v>1489.5586000000001</v>
      </c>
      <c r="E7" s="203">
        <v>789</v>
      </c>
      <c r="F7" s="204">
        <v>46.44</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v>22</v>
      </c>
      <c r="E11" s="85">
        <v>4</v>
      </c>
      <c r="F11" s="208">
        <v>1</v>
      </c>
      <c r="G11" s="224"/>
      <c r="H11" s="10"/>
      <c r="I11" s="11"/>
      <c r="J11" s="206"/>
    </row>
    <row r="12" spans="1:14" ht="20.25" customHeight="1" thickBot="1" x14ac:dyDescent="0.35">
      <c r="B12" s="197" t="s">
        <v>10</v>
      </c>
      <c r="C12" s="210">
        <v>10.199999999999999</v>
      </c>
      <c r="D12" s="83">
        <v>24.655999999999999</v>
      </c>
      <c r="E12" s="83">
        <v>0</v>
      </c>
      <c r="F12" s="207">
        <v>0</v>
      </c>
      <c r="G12" s="221"/>
      <c r="H12" s="10"/>
      <c r="I12" s="10"/>
      <c r="J12" s="206"/>
    </row>
    <row r="13" spans="1:14" ht="20.25" customHeight="1" thickBot="1" x14ac:dyDescent="0.35">
      <c r="B13" s="197" t="s">
        <v>63</v>
      </c>
      <c r="C13" s="282">
        <v>18</v>
      </c>
      <c r="D13" s="94">
        <v>293.19900000000001</v>
      </c>
      <c r="E13" s="94">
        <v>110.239</v>
      </c>
      <c r="F13" s="211">
        <v>27.32</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58.781999999999996</v>
      </c>
      <c r="E15" s="84">
        <v>33.781999999999996</v>
      </c>
      <c r="F15" s="213" t="s">
        <v>312</v>
      </c>
      <c r="G15" s="224"/>
      <c r="H15" s="10"/>
      <c r="I15" s="11"/>
      <c r="J15" s="206"/>
    </row>
    <row r="16" spans="1:14" ht="18.75" customHeight="1" thickBot="1" x14ac:dyDescent="0.35">
      <c r="B16" s="197" t="s">
        <v>15</v>
      </c>
      <c r="C16" s="214">
        <v>13</v>
      </c>
      <c r="D16" s="83">
        <v>127</v>
      </c>
      <c r="E16" s="83">
        <v>67</v>
      </c>
      <c r="F16" s="207">
        <v>14</v>
      </c>
      <c r="G16" s="221"/>
      <c r="H16" s="10"/>
      <c r="I16" s="10"/>
      <c r="J16" s="206"/>
    </row>
    <row r="17" spans="2:13" ht="18.75" customHeight="1" thickBot="1" x14ac:dyDescent="0.35">
      <c r="B17" s="199" t="s">
        <v>16</v>
      </c>
      <c r="C17" s="215">
        <v>5</v>
      </c>
      <c r="D17" s="216">
        <v>48.4</v>
      </c>
      <c r="E17" s="216">
        <v>46.4</v>
      </c>
      <c r="F17" s="217">
        <v>23</v>
      </c>
      <c r="G17" s="226"/>
      <c r="H17" s="227"/>
      <c r="I17" s="228"/>
      <c r="J17" s="229"/>
    </row>
    <row r="18" spans="2:13" ht="19.5" customHeight="1" x14ac:dyDescent="0.25"/>
    <row r="24" spans="2:13" x14ac:dyDescent="0.25">
      <c r="G24">
        <f>160000/650</f>
        <v>246.15384615384616</v>
      </c>
    </row>
    <row r="25" spans="2:13" x14ac:dyDescent="0.25">
      <c r="F25">
        <f>12+16</f>
        <v>28</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D6" sqref="D6:F6"/>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43385</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6"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5035</v>
      </c>
      <c r="E5" s="203">
        <v>785</v>
      </c>
      <c r="F5" s="204">
        <v>44</v>
      </c>
      <c r="G5" s="218"/>
      <c r="H5" s="219"/>
      <c r="I5" s="219"/>
      <c r="J5" s="220"/>
      <c r="L5" s="159" t="s">
        <v>391</v>
      </c>
      <c r="M5" s="160">
        <v>325</v>
      </c>
      <c r="N5" s="161" t="s">
        <v>395</v>
      </c>
    </row>
    <row r="6" spans="1:14" ht="19.5" customHeight="1" thickBot="1" x14ac:dyDescent="0.35">
      <c r="B6" s="197" t="s">
        <v>388</v>
      </c>
      <c r="C6" s="205">
        <v>80</v>
      </c>
      <c r="D6" s="148">
        <v>310</v>
      </c>
      <c r="E6" s="148">
        <v>185</v>
      </c>
      <c r="F6" s="206">
        <v>10</v>
      </c>
      <c r="G6" s="221"/>
      <c r="H6" s="10"/>
      <c r="I6" s="10"/>
      <c r="J6" s="206"/>
      <c r="L6" s="162" t="s">
        <v>392</v>
      </c>
      <c r="M6" s="158">
        <v>87</v>
      </c>
      <c r="N6" s="163" t="s">
        <v>396</v>
      </c>
    </row>
    <row r="7" spans="1:14" ht="18" customHeight="1" thickBot="1" x14ac:dyDescent="0.35">
      <c r="B7" s="197" t="s">
        <v>390</v>
      </c>
      <c r="C7" s="286">
        <v>80</v>
      </c>
      <c r="D7" s="203">
        <v>1741.694</v>
      </c>
      <c r="E7" s="203">
        <v>181.69399999999999</v>
      </c>
      <c r="F7" s="204">
        <v>63</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v>22</v>
      </c>
      <c r="E11" s="85">
        <v>4</v>
      </c>
      <c r="F11" s="208">
        <v>1</v>
      </c>
      <c r="G11" s="224"/>
      <c r="H11" s="10"/>
      <c r="I11" s="11"/>
      <c r="J11" s="206"/>
    </row>
    <row r="12" spans="1:14" ht="20.25" customHeight="1" thickBot="1" x14ac:dyDescent="0.35">
      <c r="B12" s="197" t="s">
        <v>10</v>
      </c>
      <c r="C12" s="210">
        <v>10.199999999999999</v>
      </c>
      <c r="D12" s="83">
        <v>24.655999999999999</v>
      </c>
      <c r="E12" s="83">
        <v>0</v>
      </c>
      <c r="F12" s="207">
        <v>0</v>
      </c>
      <c r="G12" s="221"/>
      <c r="H12" s="10"/>
      <c r="I12" s="10"/>
      <c r="J12" s="206"/>
    </row>
    <row r="13" spans="1:14" ht="20.25" customHeight="1" thickBot="1" x14ac:dyDescent="0.35">
      <c r="B13" s="197" t="s">
        <v>63</v>
      </c>
      <c r="C13" s="282">
        <v>18</v>
      </c>
      <c r="D13" s="94">
        <v>364.13</v>
      </c>
      <c r="E13" s="94">
        <v>151.57</v>
      </c>
      <c r="F13" s="211">
        <v>37.43</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52.006</v>
      </c>
      <c r="E15" s="84">
        <v>25.006</v>
      </c>
      <c r="F15" s="213">
        <v>2.25</v>
      </c>
      <c r="G15" s="224"/>
      <c r="H15" s="10"/>
      <c r="I15" s="11"/>
      <c r="J15" s="206"/>
    </row>
    <row r="16" spans="1:14" ht="18.75" customHeight="1" thickBot="1" x14ac:dyDescent="0.35">
      <c r="B16" s="197" t="s">
        <v>15</v>
      </c>
      <c r="C16" s="214">
        <v>13</v>
      </c>
      <c r="D16" s="83">
        <v>119</v>
      </c>
      <c r="E16" s="83">
        <v>59</v>
      </c>
      <c r="F16" s="207">
        <v>12</v>
      </c>
      <c r="G16" s="221"/>
      <c r="H16" s="10"/>
      <c r="I16" s="10"/>
      <c r="J16" s="206"/>
    </row>
    <row r="17" spans="2:13" ht="18.75" customHeight="1" thickBot="1" x14ac:dyDescent="0.35">
      <c r="B17" s="199" t="s">
        <v>16</v>
      </c>
      <c r="C17" s="215">
        <v>5</v>
      </c>
      <c r="D17" s="216">
        <v>48.4</v>
      </c>
      <c r="E17" s="216">
        <v>46.4</v>
      </c>
      <c r="F17" s="217">
        <v>23</v>
      </c>
      <c r="G17" s="226"/>
      <c r="H17" s="227"/>
      <c r="I17" s="228"/>
      <c r="J17" s="229"/>
    </row>
    <row r="18" spans="2:13" ht="19.5" customHeight="1" x14ac:dyDescent="0.25"/>
    <row r="24" spans="2:13" x14ac:dyDescent="0.25">
      <c r="G24">
        <f>160000/650</f>
        <v>246.15384615384616</v>
      </c>
    </row>
    <row r="25" spans="2:13" x14ac:dyDescent="0.25">
      <c r="F25">
        <f>12+16</f>
        <v>28</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A2" workbookViewId="0">
      <selection activeCell="D9" sqref="D9:F10"/>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43385</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6"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1950</v>
      </c>
      <c r="E5" s="203">
        <v>700</v>
      </c>
      <c r="F5" s="204">
        <v>39</v>
      </c>
      <c r="G5" s="218"/>
      <c r="H5" s="219"/>
      <c r="I5" s="219"/>
      <c r="J5" s="220"/>
      <c r="L5" s="159" t="s">
        <v>391</v>
      </c>
      <c r="M5" s="160">
        <v>325</v>
      </c>
      <c r="N5" s="161" t="s">
        <v>395</v>
      </c>
    </row>
    <row r="6" spans="1:14" ht="19.5" customHeight="1" thickBot="1" x14ac:dyDescent="0.35">
      <c r="B6" s="197" t="s">
        <v>388</v>
      </c>
      <c r="C6" s="205">
        <v>80</v>
      </c>
      <c r="D6" s="148">
        <v>310</v>
      </c>
      <c r="E6" s="148">
        <v>185</v>
      </c>
      <c r="F6" s="206">
        <v>10</v>
      </c>
      <c r="G6" s="221"/>
      <c r="H6" s="10"/>
      <c r="I6" s="10"/>
      <c r="J6" s="206"/>
      <c r="L6" s="162" t="s">
        <v>392</v>
      </c>
      <c r="M6" s="158">
        <v>87</v>
      </c>
      <c r="N6" s="163" t="s">
        <v>396</v>
      </c>
    </row>
    <row r="7" spans="1:14" ht="18" customHeight="1" thickBot="1" x14ac:dyDescent="0.35">
      <c r="B7" s="197" t="s">
        <v>390</v>
      </c>
      <c r="C7" s="286">
        <v>80</v>
      </c>
      <c r="D7" s="203">
        <v>1429</v>
      </c>
      <c r="E7" s="203">
        <v>769</v>
      </c>
      <c r="F7" s="204">
        <v>45</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c r="E11" s="85"/>
      <c r="F11" s="208"/>
      <c r="G11" s="224"/>
      <c r="H11" s="10"/>
      <c r="I11" s="11"/>
      <c r="J11" s="206"/>
    </row>
    <row r="12" spans="1:14" ht="20.25" customHeight="1" thickBot="1" x14ac:dyDescent="0.35">
      <c r="B12" s="197" t="s">
        <v>10</v>
      </c>
      <c r="C12" s="210">
        <v>10.199999999999999</v>
      </c>
      <c r="D12" s="83">
        <v>24.655999999999999</v>
      </c>
      <c r="E12" s="83">
        <v>0</v>
      </c>
      <c r="F12" s="207">
        <v>0</v>
      </c>
      <c r="G12" s="221"/>
      <c r="H12" s="10"/>
      <c r="I12" s="10"/>
      <c r="J12" s="206"/>
    </row>
    <row r="13" spans="1:14" ht="20.25" customHeight="1" thickBot="1" x14ac:dyDescent="0.35">
      <c r="B13" s="197" t="s">
        <v>63</v>
      </c>
      <c r="C13" s="282">
        <v>18</v>
      </c>
      <c r="D13" s="94">
        <v>338.80099999999999</v>
      </c>
      <c r="E13" s="94">
        <v>156.24100000000001</v>
      </c>
      <c r="F13" s="211">
        <v>38.58</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c r="E15" s="84"/>
      <c r="F15" s="213"/>
      <c r="G15" s="224"/>
      <c r="H15" s="10"/>
      <c r="I15" s="11"/>
      <c r="J15" s="206"/>
    </row>
    <row r="16" spans="1:14" ht="18.75" customHeight="1" thickBot="1" x14ac:dyDescent="0.35">
      <c r="B16" s="197" t="s">
        <v>15</v>
      </c>
      <c r="C16" s="214">
        <v>13</v>
      </c>
      <c r="D16" s="83"/>
      <c r="E16" s="83"/>
      <c r="F16" s="207"/>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1" spans="2:13" x14ac:dyDescent="0.25">
      <c r="F21">
        <f>0.58*60</f>
        <v>34.799999999999997</v>
      </c>
    </row>
    <row r="24" spans="2:13" x14ac:dyDescent="0.25">
      <c r="G24">
        <f>160000/650</f>
        <v>246.15384615384616</v>
      </c>
    </row>
    <row r="25" spans="2:13" x14ac:dyDescent="0.25">
      <c r="F25">
        <f>12+16</f>
        <v>28</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16" sqref="F16"/>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43385</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6"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1950</v>
      </c>
      <c r="E5" s="203">
        <v>700</v>
      </c>
      <c r="F5" s="204">
        <v>37</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1760</v>
      </c>
      <c r="E7" s="203">
        <v>1100</v>
      </c>
      <c r="F7" s="204">
        <v>64</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v>0</v>
      </c>
      <c r="E11" s="85">
        <v>0</v>
      </c>
      <c r="F11" s="208">
        <v>0</v>
      </c>
      <c r="G11" s="224"/>
      <c r="H11" s="10"/>
      <c r="I11" s="11"/>
      <c r="J11" s="206"/>
    </row>
    <row r="12" spans="1:14" ht="20.25" customHeight="1" thickBot="1" x14ac:dyDescent="0.35">
      <c r="B12" s="197" t="s">
        <v>10</v>
      </c>
      <c r="C12" s="210">
        <v>10.199999999999999</v>
      </c>
      <c r="D12" s="83">
        <v>0</v>
      </c>
      <c r="E12" s="83">
        <v>0</v>
      </c>
      <c r="F12" s="207">
        <v>0</v>
      </c>
      <c r="G12" s="221"/>
      <c r="H12" s="10"/>
      <c r="I12" s="10"/>
      <c r="J12" s="206"/>
    </row>
    <row r="13" spans="1:14" ht="20.25" customHeight="1" thickBot="1" x14ac:dyDescent="0.35">
      <c r="B13" s="197" t="s">
        <v>63</v>
      </c>
      <c r="C13" s="282">
        <v>18</v>
      </c>
      <c r="D13" s="94">
        <v>328.56900000000002</v>
      </c>
      <c r="E13" s="94">
        <v>146.00899999999999</v>
      </c>
      <c r="F13" s="211">
        <v>36.049999999999997</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31</v>
      </c>
      <c r="E15" s="84">
        <v>0</v>
      </c>
      <c r="F15" s="213">
        <v>0</v>
      </c>
      <c r="G15" s="224"/>
      <c r="H15" s="10"/>
      <c r="I15" s="11"/>
      <c r="J15" s="206"/>
    </row>
    <row r="16" spans="1:14" ht="18.75" customHeight="1" thickBot="1" x14ac:dyDescent="0.35">
      <c r="B16" s="197" t="s">
        <v>15</v>
      </c>
      <c r="C16" s="214">
        <v>13</v>
      </c>
      <c r="D16" s="83"/>
      <c r="E16" s="83"/>
      <c r="F16" s="207"/>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1" spans="2:13" x14ac:dyDescent="0.25">
      <c r="F21">
        <f>0.58*60</f>
        <v>34.799999999999997</v>
      </c>
    </row>
    <row r="24" spans="2:13" x14ac:dyDescent="0.25">
      <c r="G24">
        <f>160000/650</f>
        <v>246.15384615384616</v>
      </c>
    </row>
    <row r="25" spans="2:13" x14ac:dyDescent="0.25">
      <c r="F25">
        <f>12+16</f>
        <v>28</v>
      </c>
    </row>
    <row r="26" spans="2:13" x14ac:dyDescent="0.25">
      <c r="H26">
        <f>298+128</f>
        <v>426</v>
      </c>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9" sqref="F9"/>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43389</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6"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1940</v>
      </c>
      <c r="E5" s="203">
        <v>690</v>
      </c>
      <c r="F5" s="204">
        <v>39</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1603</v>
      </c>
      <c r="E7" s="203">
        <v>943</v>
      </c>
      <c r="F7" s="204">
        <v>55</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c r="E11" s="85"/>
      <c r="F11" s="208"/>
      <c r="G11" s="224"/>
      <c r="H11" s="10"/>
      <c r="I11" s="11"/>
      <c r="J11" s="206"/>
    </row>
    <row r="12" spans="1:14" ht="20.25" customHeight="1" thickBot="1" x14ac:dyDescent="0.35">
      <c r="B12" s="197" t="s">
        <v>10</v>
      </c>
      <c r="C12" s="210">
        <v>10.199999999999999</v>
      </c>
      <c r="D12" s="83"/>
      <c r="E12" s="83"/>
      <c r="F12" s="207"/>
      <c r="G12" s="221"/>
      <c r="H12" s="10"/>
      <c r="I12" s="10"/>
      <c r="J12" s="206"/>
    </row>
    <row r="13" spans="1:14" ht="20.25" customHeight="1" thickBot="1" x14ac:dyDescent="0.35">
      <c r="B13" s="197" t="s">
        <v>63</v>
      </c>
      <c r="C13" s="282">
        <v>18</v>
      </c>
      <c r="D13" s="94">
        <v>318.01400000000001</v>
      </c>
      <c r="E13" s="94">
        <v>135.434</v>
      </c>
      <c r="F13" s="211">
        <v>33.450000000000003</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66.616</v>
      </c>
      <c r="E15" s="84">
        <v>41.616</v>
      </c>
      <c r="F15" s="213" t="s">
        <v>481</v>
      </c>
      <c r="G15" s="224"/>
      <c r="H15" s="10"/>
      <c r="I15" s="11"/>
      <c r="J15" s="206"/>
    </row>
    <row r="16" spans="1:14" ht="18.75" customHeight="1" thickBot="1" x14ac:dyDescent="0.35">
      <c r="B16" s="197" t="s">
        <v>15</v>
      </c>
      <c r="C16" s="214">
        <v>13</v>
      </c>
      <c r="D16" s="83"/>
      <c r="E16" s="83"/>
      <c r="F16" s="207"/>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6" spans="2:13" x14ac:dyDescent="0.25">
      <c r="M26">
        <f>750000*650</f>
        <v>487500000</v>
      </c>
    </row>
  </sheetData>
  <mergeCells count="6">
    <mergeCell ref="C13:C14"/>
    <mergeCell ref="D1:G1"/>
    <mergeCell ref="D2:F2"/>
    <mergeCell ref="G3:H3"/>
    <mergeCell ref="C7:C8"/>
    <mergeCell ref="C9:C10"/>
  </mergeCells>
  <pageMargins left="0.7" right="0.7" top="0.75" bottom="0.75" header="0.3" footer="0.3"/>
</worksheet>
</file>

<file path=xl/worksheets/sheet4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12" sqref="F12"/>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43390</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1940</v>
      </c>
      <c r="E5" s="203">
        <v>690</v>
      </c>
      <c r="F5" s="204">
        <v>39</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1503</v>
      </c>
      <c r="E7" s="203">
        <v>743</v>
      </c>
      <c r="F7" s="204">
        <v>43</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c r="E11" s="85"/>
      <c r="F11" s="208"/>
      <c r="G11" s="224"/>
      <c r="H11" s="10"/>
      <c r="I11" s="11"/>
      <c r="J11" s="206"/>
    </row>
    <row r="12" spans="1:14" ht="20.25" customHeight="1" thickBot="1" x14ac:dyDescent="0.35">
      <c r="B12" s="197" t="s">
        <v>10</v>
      </c>
      <c r="C12" s="210">
        <v>10.199999999999999</v>
      </c>
      <c r="D12" s="83">
        <v>43.87</v>
      </c>
      <c r="E12" s="83">
        <v>19.213999999999999</v>
      </c>
      <c r="F12" s="207">
        <v>8</v>
      </c>
      <c r="G12" s="221"/>
      <c r="H12" s="10"/>
      <c r="I12" s="10"/>
      <c r="J12" s="206"/>
    </row>
    <row r="13" spans="1:14" ht="20.25" customHeight="1" thickBot="1" x14ac:dyDescent="0.35">
      <c r="B13" s="197" t="s">
        <v>63</v>
      </c>
      <c r="C13" s="282">
        <v>18</v>
      </c>
      <c r="D13" s="94">
        <v>311.16800000000001</v>
      </c>
      <c r="E13" s="94">
        <v>128.61000000000001</v>
      </c>
      <c r="F13" s="211">
        <v>31.76</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50.942999999999998</v>
      </c>
      <c r="E15" s="84">
        <v>25.943000000000001</v>
      </c>
      <c r="F15" s="213" t="s">
        <v>185</v>
      </c>
      <c r="G15" s="224"/>
      <c r="H15" s="10"/>
      <c r="I15" s="11"/>
      <c r="J15" s="206"/>
    </row>
    <row r="16" spans="1:14" ht="18.75" customHeight="1" thickBot="1" x14ac:dyDescent="0.35">
      <c r="B16" s="197" t="s">
        <v>15</v>
      </c>
      <c r="C16" s="214">
        <v>13</v>
      </c>
      <c r="D16" s="83">
        <v>160</v>
      </c>
      <c r="E16" s="83">
        <v>100</v>
      </c>
      <c r="F16" s="207">
        <v>21</v>
      </c>
      <c r="G16" s="221"/>
      <c r="H16" s="10"/>
      <c r="I16" s="10"/>
      <c r="J16" s="206"/>
    </row>
    <row r="17" spans="2:13" ht="18.75" customHeight="1" thickBot="1" x14ac:dyDescent="0.35">
      <c r="B17" s="199" t="s">
        <v>16</v>
      </c>
      <c r="C17" s="215">
        <v>5</v>
      </c>
      <c r="D17" s="216">
        <v>81.8</v>
      </c>
      <c r="E17" s="216">
        <v>79.8</v>
      </c>
      <c r="F17" s="217">
        <v>39</v>
      </c>
      <c r="G17" s="226"/>
      <c r="H17" s="227"/>
      <c r="I17" s="228"/>
      <c r="J17" s="229"/>
    </row>
    <row r="18" spans="2:13" ht="19.5" customHeight="1" x14ac:dyDescent="0.25"/>
    <row r="26" spans="2:13" x14ac:dyDescent="0.25">
      <c r="M26">
        <f>750000*650</f>
        <v>487500000</v>
      </c>
    </row>
  </sheetData>
  <mergeCells count="6">
    <mergeCell ref="D1:G1"/>
    <mergeCell ref="D2:F2"/>
    <mergeCell ref="G3:H3"/>
    <mergeCell ref="C7:C8"/>
    <mergeCell ref="C9:C10"/>
    <mergeCell ref="C13:C1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M21"/>
  <sheetViews>
    <sheetView topLeftCell="A4" workbookViewId="0">
      <selection activeCell="A7" sqref="A1:IV65536"/>
    </sheetView>
  </sheetViews>
  <sheetFormatPr baseColWidth="10" defaultRowHeight="15" x14ac:dyDescent="0.25"/>
  <cols>
    <col min="4" max="4" width="5" customWidth="1"/>
    <col min="5" max="5" width="16.7109375" customWidth="1"/>
    <col min="6" max="6" width="14.5703125" customWidth="1"/>
    <col min="7" max="7" width="16.28515625" customWidth="1"/>
    <col min="8" max="8" width="16.7109375" customWidth="1"/>
    <col min="9" max="9" width="23.5703125" customWidth="1"/>
    <col min="10" max="10" width="17.85546875" customWidth="1"/>
  </cols>
  <sheetData>
    <row r="6" spans="5:13" ht="23.25" x14ac:dyDescent="0.35">
      <c r="F6" s="250"/>
      <c r="G6" s="250"/>
      <c r="H6" s="250"/>
    </row>
    <row r="7" spans="5:13" ht="33" customHeight="1" x14ac:dyDescent="0.35">
      <c r="E7" s="15"/>
      <c r="G7" s="250" t="s">
        <v>104</v>
      </c>
      <c r="H7" s="250"/>
      <c r="I7" s="250"/>
    </row>
    <row r="8" spans="5:13" x14ac:dyDescent="0.25">
      <c r="F8" s="15"/>
      <c r="G8" s="15"/>
      <c r="H8" s="15"/>
      <c r="I8" s="15"/>
      <c r="J8" s="15"/>
    </row>
    <row r="9" spans="5:13" ht="36" customHeight="1" x14ac:dyDescent="0.35">
      <c r="G9" s="253" t="s">
        <v>61</v>
      </c>
      <c r="H9" s="253"/>
      <c r="I9" s="253"/>
      <c r="L9" t="s">
        <v>97</v>
      </c>
      <c r="M9" t="s">
        <v>96</v>
      </c>
    </row>
    <row r="10" spans="5:13" ht="51" customHeight="1" thickBot="1" x14ac:dyDescent="0.3"/>
    <row r="11" spans="5:13" ht="60" customHeight="1" thickBot="1" x14ac:dyDescent="0.3">
      <c r="F11" s="16" t="s">
        <v>0</v>
      </c>
      <c r="G11" s="2" t="s">
        <v>1</v>
      </c>
      <c r="H11" s="2" t="s">
        <v>66</v>
      </c>
      <c r="I11" s="2" t="s">
        <v>64</v>
      </c>
      <c r="J11" s="2" t="s">
        <v>65</v>
      </c>
    </row>
    <row r="12" spans="5:13" ht="20.25" thickTop="1" thickBot="1" x14ac:dyDescent="0.3">
      <c r="F12" s="3" t="s">
        <v>5</v>
      </c>
      <c r="G12" s="10">
        <v>80</v>
      </c>
      <c r="H12" s="10"/>
      <c r="I12" s="10">
        <v>932</v>
      </c>
      <c r="J12" s="10">
        <v>52</v>
      </c>
    </row>
    <row r="13" spans="5:13" ht="19.5" thickBot="1" x14ac:dyDescent="0.3">
      <c r="F13" s="4" t="s">
        <v>6</v>
      </c>
      <c r="G13" s="11">
        <v>80</v>
      </c>
      <c r="H13" s="11">
        <v>1195</v>
      </c>
      <c r="I13" s="17">
        <v>495</v>
      </c>
      <c r="J13" s="11">
        <v>27</v>
      </c>
    </row>
    <row r="14" spans="5:13" ht="19.5" thickBot="1" x14ac:dyDescent="0.3">
      <c r="F14" s="3" t="s">
        <v>7</v>
      </c>
      <c r="G14" s="10">
        <v>12</v>
      </c>
      <c r="H14" s="10">
        <v>310.65600000000001</v>
      </c>
      <c r="I14" s="10">
        <v>120.65600000000001</v>
      </c>
      <c r="J14" s="10">
        <v>40</v>
      </c>
    </row>
    <row r="15" spans="5:13" ht="19.5" thickBot="1" x14ac:dyDescent="0.3">
      <c r="F15" s="4" t="s">
        <v>8</v>
      </c>
      <c r="G15" s="11">
        <v>6.2</v>
      </c>
      <c r="H15" s="11">
        <v>147</v>
      </c>
      <c r="I15" s="13">
        <v>133</v>
      </c>
      <c r="J15" s="11">
        <v>98</v>
      </c>
    </row>
    <row r="16" spans="5:13" ht="19.5" thickBot="1" x14ac:dyDescent="0.3">
      <c r="F16" s="3" t="s">
        <v>10</v>
      </c>
      <c r="G16" s="10">
        <v>7.6</v>
      </c>
      <c r="H16" s="10">
        <v>193496</v>
      </c>
      <c r="I16" s="10">
        <v>177136</v>
      </c>
      <c r="J16" s="10">
        <v>98</v>
      </c>
    </row>
    <row r="17" spans="6:10" ht="19.5" thickBot="1" x14ac:dyDescent="0.3">
      <c r="F17" s="4" t="s">
        <v>63</v>
      </c>
      <c r="G17" s="257">
        <v>6</v>
      </c>
      <c r="H17" s="11">
        <v>319.358</v>
      </c>
      <c r="I17" s="11">
        <v>122.86799999999999</v>
      </c>
      <c r="J17" s="11">
        <v>87.14</v>
      </c>
    </row>
    <row r="18" spans="6:10" ht="19.5" thickBot="1" x14ac:dyDescent="0.3">
      <c r="F18" s="3" t="s">
        <v>12</v>
      </c>
      <c r="G18" s="258"/>
      <c r="H18" s="10">
        <v>119.7</v>
      </c>
      <c r="I18" s="10">
        <v>79.7</v>
      </c>
      <c r="J18" s="10">
        <v>56.53</v>
      </c>
    </row>
    <row r="19" spans="6:10" ht="19.5" thickBot="1" x14ac:dyDescent="0.3">
      <c r="F19" s="4" t="s">
        <v>13</v>
      </c>
      <c r="G19" s="11">
        <v>40</v>
      </c>
      <c r="H19" s="11">
        <v>215.262</v>
      </c>
      <c r="I19" s="11">
        <v>140.262</v>
      </c>
      <c r="J19" s="11" t="s">
        <v>105</v>
      </c>
    </row>
    <row r="20" spans="6:10" ht="23.25" customHeight="1" thickBot="1" x14ac:dyDescent="0.3">
      <c r="F20" s="3" t="s">
        <v>15</v>
      </c>
      <c r="G20" s="10">
        <v>17</v>
      </c>
      <c r="H20" s="10">
        <v>422.62900000000002</v>
      </c>
      <c r="I20" s="10">
        <v>342.62900000000002</v>
      </c>
      <c r="J20" s="10">
        <v>73</v>
      </c>
    </row>
    <row r="21" spans="6:10" ht="19.5" thickBot="1" x14ac:dyDescent="0.3">
      <c r="F21" s="4" t="s">
        <v>16</v>
      </c>
      <c r="G21" s="11">
        <v>3</v>
      </c>
      <c r="H21" s="11"/>
      <c r="I21" s="11"/>
      <c r="J21" s="11"/>
    </row>
  </sheetData>
  <mergeCells count="4">
    <mergeCell ref="F6:H6"/>
    <mergeCell ref="G7:I7"/>
    <mergeCell ref="G9:I9"/>
    <mergeCell ref="G17:G18"/>
  </mergeCells>
  <pageMargins left="0.7" right="0.7" top="0.75" bottom="0.75" header="0.3" footer="0.3"/>
</worksheet>
</file>

<file path=xl/worksheets/sheet4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11" sqref="F11"/>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43391</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2050</v>
      </c>
      <c r="E5" s="203">
        <v>800</v>
      </c>
      <c r="F5" s="204">
        <v>43.18</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1664.5</v>
      </c>
      <c r="E7" s="203">
        <v>1004.5</v>
      </c>
      <c r="F7" s="204">
        <v>59</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391.02600000000001</v>
      </c>
      <c r="E9" s="155">
        <v>195.99</v>
      </c>
      <c r="F9" s="207">
        <v>62</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c r="E11" s="85">
        <v>25.582999999999998</v>
      </c>
      <c r="F11" s="208">
        <v>12</v>
      </c>
      <c r="G11" s="224"/>
      <c r="H11" s="10"/>
      <c r="I11" s="11"/>
      <c r="J11" s="206"/>
    </row>
    <row r="12" spans="1:14" ht="20.25" customHeight="1" thickBot="1" x14ac:dyDescent="0.35">
      <c r="B12" s="197" t="s">
        <v>10</v>
      </c>
      <c r="C12" s="210">
        <v>10.199999999999999</v>
      </c>
      <c r="D12" s="83">
        <v>41.063000000000002</v>
      </c>
      <c r="E12" s="83">
        <v>16.407</v>
      </c>
      <c r="F12" s="207">
        <v>6.84</v>
      </c>
      <c r="G12" s="221"/>
      <c r="H12" s="10"/>
      <c r="I12" s="10"/>
      <c r="J12" s="206"/>
    </row>
    <row r="13" spans="1:14" ht="20.25" customHeight="1" thickBot="1" x14ac:dyDescent="0.35">
      <c r="B13" s="197" t="s">
        <v>63</v>
      </c>
      <c r="C13" s="282">
        <v>18</v>
      </c>
      <c r="D13" s="94">
        <v>354</v>
      </c>
      <c r="E13" s="94">
        <v>172.114</v>
      </c>
      <c r="F13" s="211">
        <v>42</v>
      </c>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66.873000000000005</v>
      </c>
      <c r="E15" s="84">
        <v>15.872999999999999</v>
      </c>
      <c r="F15" s="213" t="s">
        <v>382</v>
      </c>
      <c r="G15" s="224"/>
      <c r="H15" s="10"/>
      <c r="I15" s="11"/>
      <c r="J15" s="206"/>
    </row>
    <row r="16" spans="1:14" ht="18.75" customHeight="1" thickBot="1" x14ac:dyDescent="0.35">
      <c r="B16" s="197" t="s">
        <v>15</v>
      </c>
      <c r="C16" s="214">
        <v>13</v>
      </c>
      <c r="D16" s="83">
        <v>155</v>
      </c>
      <c r="E16" s="83">
        <v>95</v>
      </c>
      <c r="F16" s="207">
        <v>19</v>
      </c>
      <c r="G16" s="221"/>
      <c r="H16" s="10"/>
      <c r="I16" s="10"/>
      <c r="J16" s="206"/>
    </row>
    <row r="17" spans="2:13" ht="18.75" customHeight="1" thickBot="1" x14ac:dyDescent="0.35">
      <c r="B17" s="199" t="s">
        <v>16</v>
      </c>
      <c r="C17" s="215">
        <v>5</v>
      </c>
      <c r="D17" s="216"/>
      <c r="E17" s="216"/>
      <c r="F17" s="217"/>
      <c r="G17" s="226"/>
      <c r="H17" s="227"/>
      <c r="I17" s="228"/>
      <c r="J17" s="229"/>
    </row>
    <row r="18" spans="2:13" ht="19.5" customHeight="1" x14ac:dyDescent="0.25"/>
    <row r="26" spans="2:13" x14ac:dyDescent="0.25">
      <c r="M26">
        <f>750000*650</f>
        <v>487500000</v>
      </c>
    </row>
  </sheetData>
  <mergeCells count="6">
    <mergeCell ref="D1:G1"/>
    <mergeCell ref="D2:F2"/>
    <mergeCell ref="G3:H3"/>
    <mergeCell ref="C7:C8"/>
    <mergeCell ref="C9:C10"/>
    <mergeCell ref="C13:C14"/>
  </mergeCells>
  <pageMargins left="0.7" right="0.7" top="0.75" bottom="0.75" header="0.3" footer="0.3"/>
</worksheet>
</file>

<file path=xl/worksheets/sheet4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workbookViewId="0">
      <selection activeCell="D14" sqref="D14"/>
    </sheetView>
  </sheetViews>
  <sheetFormatPr baseColWidth="10" defaultRowHeight="15" x14ac:dyDescent="0.25"/>
  <cols>
    <col min="1" max="1" width="11.5703125" customWidth="1"/>
    <col min="2" max="2" width="18.28515625" customWidth="1"/>
    <col min="3" max="5" width="16.5703125" customWidth="1"/>
    <col min="6" max="6" width="19.42578125" customWidth="1"/>
    <col min="7" max="7" width="36.85546875" customWidth="1"/>
    <col min="8" max="8" width="25.140625" customWidth="1"/>
    <col min="9" max="9" width="22.42578125" customWidth="1"/>
    <col min="10" max="10" width="16.5703125" customWidth="1"/>
  </cols>
  <sheetData>
    <row r="1" spans="1:14" ht="23.25" x14ac:dyDescent="0.35">
      <c r="D1" s="268">
        <v>43392</v>
      </c>
      <c r="E1" s="268"/>
      <c r="F1" s="268"/>
      <c r="G1" s="268"/>
    </row>
    <row r="2" spans="1:14" ht="24" thickBot="1" x14ac:dyDescent="0.4">
      <c r="D2" s="253" t="s">
        <v>355</v>
      </c>
      <c r="E2" s="253"/>
      <c r="F2" s="253"/>
    </row>
    <row r="3" spans="1:14" s="144" customFormat="1" ht="54.75" customHeight="1" thickBot="1" x14ac:dyDescent="0.3">
      <c r="A3" s="143"/>
      <c r="B3" s="230" t="s">
        <v>0</v>
      </c>
      <c r="C3" s="231" t="s">
        <v>1</v>
      </c>
      <c r="D3" s="231" t="s">
        <v>66</v>
      </c>
      <c r="E3" s="231" t="s">
        <v>64</v>
      </c>
      <c r="F3" s="232" t="s">
        <v>65</v>
      </c>
      <c r="G3" s="284" t="s">
        <v>174</v>
      </c>
      <c r="H3" s="285"/>
      <c r="I3" s="247" t="s">
        <v>175</v>
      </c>
      <c r="J3" s="238" t="s">
        <v>179</v>
      </c>
    </row>
    <row r="4" spans="1:14" ht="21.75" customHeight="1" thickTop="1" thickBot="1" x14ac:dyDescent="0.35">
      <c r="B4" s="233"/>
      <c r="C4" s="234"/>
      <c r="D4" s="234"/>
      <c r="E4" s="235"/>
      <c r="F4" s="236"/>
      <c r="G4" s="239" t="s">
        <v>177</v>
      </c>
      <c r="H4" s="240" t="s">
        <v>178</v>
      </c>
      <c r="I4" s="240"/>
      <c r="J4" s="241"/>
    </row>
    <row r="5" spans="1:14" ht="19.5" customHeight="1" thickBot="1" x14ac:dyDescent="0.35">
      <c r="B5" s="198" t="s">
        <v>389</v>
      </c>
      <c r="C5" s="202">
        <v>80</v>
      </c>
      <c r="D5" s="203">
        <v>2110</v>
      </c>
      <c r="E5" s="203">
        <v>860</v>
      </c>
      <c r="F5" s="204">
        <v>46.42</v>
      </c>
      <c r="G5" s="218"/>
      <c r="H5" s="219"/>
      <c r="I5" s="219"/>
      <c r="J5" s="220"/>
      <c r="L5" s="159" t="s">
        <v>391</v>
      </c>
      <c r="M5" s="160">
        <v>325</v>
      </c>
      <c r="N5" s="161" t="s">
        <v>395</v>
      </c>
    </row>
    <row r="6" spans="1:14" ht="19.5" customHeight="1" thickBot="1" x14ac:dyDescent="0.35">
      <c r="B6" s="197" t="s">
        <v>388</v>
      </c>
      <c r="C6" s="205">
        <v>80</v>
      </c>
      <c r="D6" s="148"/>
      <c r="E6" s="148"/>
      <c r="F6" s="206"/>
      <c r="G6" s="221"/>
      <c r="H6" s="10"/>
      <c r="I6" s="10"/>
      <c r="J6" s="206"/>
      <c r="L6" s="162" t="s">
        <v>392</v>
      </c>
      <c r="M6" s="158">
        <v>87</v>
      </c>
      <c r="N6" s="163" t="s">
        <v>396</v>
      </c>
    </row>
    <row r="7" spans="1:14" ht="18" customHeight="1" thickBot="1" x14ac:dyDescent="0.35">
      <c r="B7" s="197" t="s">
        <v>390</v>
      </c>
      <c r="C7" s="286">
        <v>80</v>
      </c>
      <c r="D7" s="203">
        <v>1483</v>
      </c>
      <c r="E7" s="203">
        <v>823</v>
      </c>
      <c r="F7" s="204">
        <v>48</v>
      </c>
      <c r="G7" s="222"/>
      <c r="H7" s="10"/>
      <c r="I7" s="11"/>
      <c r="J7" s="206"/>
      <c r="L7" s="164" t="s">
        <v>393</v>
      </c>
      <c r="M7" s="165">
        <v>240</v>
      </c>
      <c r="N7" s="166" t="s">
        <v>397</v>
      </c>
    </row>
    <row r="8" spans="1:14" ht="19.5" customHeight="1" thickBot="1" x14ac:dyDescent="0.35">
      <c r="B8" s="197" t="s">
        <v>197</v>
      </c>
      <c r="C8" s="287"/>
      <c r="D8" s="83"/>
      <c r="E8" s="83"/>
      <c r="F8" s="207"/>
      <c r="G8" s="223"/>
      <c r="H8" s="10"/>
      <c r="I8" s="11"/>
      <c r="J8" s="206"/>
      <c r="L8" s="167" t="s">
        <v>394</v>
      </c>
      <c r="M8" s="168">
        <f>1000*SQRT(SUM(POWER(M5,2),POWER(M6,2)))/(SQRT(3)*M7)</f>
        <v>809.3564544564839</v>
      </c>
      <c r="N8" s="169" t="s">
        <v>398</v>
      </c>
    </row>
    <row r="9" spans="1:14" ht="21.75" customHeight="1" thickBot="1" x14ac:dyDescent="0.35">
      <c r="B9" s="197" t="s">
        <v>7</v>
      </c>
      <c r="C9" s="288">
        <v>12</v>
      </c>
      <c r="D9" s="155">
        <v>433.923</v>
      </c>
      <c r="E9" s="155">
        <v>238.887</v>
      </c>
      <c r="F9" s="207">
        <v>76</v>
      </c>
      <c r="G9" s="224"/>
      <c r="H9" s="11"/>
      <c r="I9" s="11"/>
      <c r="J9" s="206"/>
      <c r="M9" s="170"/>
    </row>
    <row r="10" spans="1:14" ht="21" customHeight="1" thickBot="1" x14ac:dyDescent="0.35">
      <c r="B10" s="197" t="s">
        <v>205</v>
      </c>
      <c r="C10" s="289"/>
      <c r="D10" s="85">
        <v>38.497</v>
      </c>
      <c r="E10" s="85">
        <v>13.497</v>
      </c>
      <c r="F10" s="208">
        <v>4</v>
      </c>
      <c r="G10" s="221"/>
      <c r="H10" s="10"/>
      <c r="I10" s="10"/>
      <c r="J10" s="206"/>
    </row>
    <row r="11" spans="1:14" ht="21.75" customHeight="1" thickBot="1" x14ac:dyDescent="0.35">
      <c r="B11" s="197" t="s">
        <v>8</v>
      </c>
      <c r="C11" s="209">
        <v>7.6</v>
      </c>
      <c r="D11" s="85"/>
      <c r="E11" s="85"/>
      <c r="F11" s="208"/>
      <c r="G11" s="224"/>
      <c r="H11" s="10"/>
      <c r="I11" s="11"/>
      <c r="J11" s="206"/>
    </row>
    <row r="12" spans="1:14" ht="20.25" customHeight="1" thickBot="1" x14ac:dyDescent="0.35">
      <c r="B12" s="197" t="s">
        <v>10</v>
      </c>
      <c r="C12" s="210">
        <v>10.199999999999999</v>
      </c>
      <c r="D12" s="83">
        <v>61.040999999999997</v>
      </c>
      <c r="E12" s="83">
        <v>36.384999999999998</v>
      </c>
      <c r="F12" s="207">
        <v>15</v>
      </c>
      <c r="G12" s="221"/>
      <c r="H12" s="10"/>
      <c r="I12" s="10"/>
      <c r="J12" s="206"/>
    </row>
    <row r="13" spans="1:14" ht="20.25" customHeight="1" thickBot="1" x14ac:dyDescent="0.35">
      <c r="B13" s="197" t="s">
        <v>63</v>
      </c>
      <c r="C13" s="282">
        <v>18</v>
      </c>
      <c r="D13" s="94"/>
      <c r="E13" s="94"/>
      <c r="F13" s="211"/>
      <c r="G13" s="224"/>
      <c r="H13" s="11"/>
      <c r="I13" s="11"/>
      <c r="J13" s="225"/>
    </row>
    <row r="14" spans="1:14" ht="18" customHeight="1" thickBot="1" x14ac:dyDescent="0.35">
      <c r="B14" s="197" t="s">
        <v>12</v>
      </c>
      <c r="C14" s="283"/>
      <c r="D14" s="94"/>
      <c r="E14" s="94"/>
      <c r="F14" s="212"/>
      <c r="G14" s="221"/>
      <c r="H14" s="10"/>
      <c r="I14" s="10"/>
      <c r="J14" s="206"/>
    </row>
    <row r="15" spans="1:14" ht="19.5" thickBot="1" x14ac:dyDescent="0.35">
      <c r="B15" s="197" t="s">
        <v>13</v>
      </c>
      <c r="C15" s="209">
        <v>40</v>
      </c>
      <c r="D15" s="84">
        <v>28.78</v>
      </c>
      <c r="E15" s="84">
        <v>3.0779999999999998</v>
      </c>
      <c r="F15" s="213" t="s">
        <v>420</v>
      </c>
      <c r="G15" s="224"/>
      <c r="H15" s="10"/>
      <c r="I15" s="11"/>
      <c r="J15" s="206"/>
    </row>
    <row r="16" spans="1:14" ht="18.75" customHeight="1" thickBot="1" x14ac:dyDescent="0.35">
      <c r="B16" s="197" t="s">
        <v>15</v>
      </c>
      <c r="C16" s="214">
        <v>13</v>
      </c>
      <c r="D16" s="83">
        <v>148</v>
      </c>
      <c r="E16" s="83">
        <v>88</v>
      </c>
      <c r="F16" s="207">
        <v>18</v>
      </c>
      <c r="G16" s="221"/>
      <c r="H16" s="10"/>
      <c r="I16" s="10"/>
      <c r="J16" s="206"/>
    </row>
    <row r="17" spans="2:13" ht="18.75" customHeight="1" thickBot="1" x14ac:dyDescent="0.35">
      <c r="B17" s="199" t="s">
        <v>16</v>
      </c>
      <c r="C17" s="215">
        <v>5</v>
      </c>
      <c r="D17" s="216">
        <v>110</v>
      </c>
      <c r="E17" s="216">
        <v>108</v>
      </c>
      <c r="F17" s="217">
        <v>54</v>
      </c>
      <c r="G17" s="226"/>
      <c r="H17" s="227"/>
      <c r="I17" s="228"/>
      <c r="J17" s="229"/>
    </row>
    <row r="18" spans="2:13" ht="19.5" customHeight="1" x14ac:dyDescent="0.25"/>
    <row r="26" spans="2:13" x14ac:dyDescent="0.25">
      <c r="M26">
        <f>750000*650</f>
        <v>487500000</v>
      </c>
    </row>
  </sheetData>
  <mergeCells count="6">
    <mergeCell ref="D1:G1"/>
    <mergeCell ref="D2:F2"/>
    <mergeCell ref="G3:H3"/>
    <mergeCell ref="C7:C8"/>
    <mergeCell ref="C9:C10"/>
    <mergeCell ref="C13:C14"/>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J21"/>
  <sheetViews>
    <sheetView topLeftCell="A4" workbookViewId="0">
      <selection activeCell="A4" sqref="A1:IV65536"/>
    </sheetView>
  </sheetViews>
  <sheetFormatPr baseColWidth="10" defaultRowHeight="15" x14ac:dyDescent="0.25"/>
  <cols>
    <col min="4" max="4" width="5" customWidth="1"/>
    <col min="5" max="5" width="16.7109375" customWidth="1"/>
    <col min="6" max="6" width="14.5703125" customWidth="1"/>
    <col min="7" max="7" width="16.28515625" customWidth="1"/>
    <col min="8" max="8" width="16.7109375" customWidth="1"/>
    <col min="9" max="9" width="23.5703125" customWidth="1"/>
    <col min="10" max="10" width="17.85546875" customWidth="1"/>
  </cols>
  <sheetData>
    <row r="6" spans="5:10" ht="23.25" x14ac:dyDescent="0.35">
      <c r="F6" s="250"/>
      <c r="G6" s="250"/>
      <c r="H6" s="250"/>
    </row>
    <row r="7" spans="5:10" ht="33" customHeight="1" x14ac:dyDescent="0.35">
      <c r="E7" s="15"/>
      <c r="G7" s="250" t="s">
        <v>106</v>
      </c>
      <c r="H7" s="250"/>
      <c r="I7" s="250"/>
    </row>
    <row r="8" spans="5:10" x14ac:dyDescent="0.25">
      <c r="F8" s="15"/>
      <c r="G8" s="15"/>
      <c r="H8" s="15"/>
      <c r="I8" s="15"/>
      <c r="J8" s="15"/>
    </row>
    <row r="9" spans="5:10" ht="36" customHeight="1" x14ac:dyDescent="0.35">
      <c r="G9" s="253" t="s">
        <v>20</v>
      </c>
      <c r="H9" s="253"/>
      <c r="I9" s="253"/>
    </row>
    <row r="10" spans="5:10" ht="51" customHeight="1" thickBot="1" x14ac:dyDescent="0.3"/>
    <row r="11" spans="5:10" ht="60" customHeight="1" thickBot="1" x14ac:dyDescent="0.3">
      <c r="F11" s="16" t="s">
        <v>0</v>
      </c>
      <c r="G11" s="2" t="s">
        <v>1</v>
      </c>
      <c r="H11" s="2" t="s">
        <v>66</v>
      </c>
      <c r="I11" s="2" t="s">
        <v>64</v>
      </c>
      <c r="J11" s="2" t="s">
        <v>65</v>
      </c>
    </row>
    <row r="12" spans="5:10" ht="20.25" thickTop="1" thickBot="1" x14ac:dyDescent="0.3">
      <c r="F12" s="3" t="s">
        <v>5</v>
      </c>
      <c r="G12" s="10">
        <v>80</v>
      </c>
      <c r="H12" s="10"/>
      <c r="I12" s="10">
        <v>832</v>
      </c>
      <c r="J12" s="10">
        <v>47</v>
      </c>
    </row>
    <row r="13" spans="5:10" ht="19.5" thickBot="1" x14ac:dyDescent="0.3">
      <c r="F13" s="4" t="s">
        <v>6</v>
      </c>
      <c r="G13" s="11">
        <v>80</v>
      </c>
      <c r="H13" s="11">
        <v>1012</v>
      </c>
      <c r="I13" s="17">
        <v>312</v>
      </c>
      <c r="J13" s="11">
        <v>18</v>
      </c>
    </row>
    <row r="14" spans="5:10" ht="19.5" thickBot="1" x14ac:dyDescent="0.3">
      <c r="F14" s="3" t="s">
        <v>7</v>
      </c>
      <c r="G14" s="10">
        <v>12</v>
      </c>
      <c r="H14" s="10">
        <v>310.65600000000001</v>
      </c>
      <c r="I14" s="10">
        <v>120.65600000000001</v>
      </c>
      <c r="J14" s="10">
        <v>40</v>
      </c>
    </row>
    <row r="15" spans="5:10" ht="19.5" thickBot="1" x14ac:dyDescent="0.3">
      <c r="F15" s="4" t="s">
        <v>8</v>
      </c>
      <c r="G15" s="11">
        <v>6.2</v>
      </c>
      <c r="H15" s="11">
        <v>158</v>
      </c>
      <c r="I15" s="13">
        <v>142</v>
      </c>
      <c r="J15" s="11">
        <v>95</v>
      </c>
    </row>
    <row r="16" spans="5:10" ht="19.5" thickBot="1" x14ac:dyDescent="0.3">
      <c r="F16" s="3" t="s">
        <v>10</v>
      </c>
      <c r="G16" s="10">
        <v>7.6</v>
      </c>
      <c r="H16" s="10">
        <v>193.08699999999999</v>
      </c>
      <c r="I16" s="10">
        <v>176.727</v>
      </c>
      <c r="J16" s="10">
        <v>98.18</v>
      </c>
    </row>
    <row r="17" spans="6:10" ht="19.5" thickBot="1" x14ac:dyDescent="0.3">
      <c r="F17" s="4" t="s">
        <v>63</v>
      </c>
      <c r="G17" s="257">
        <v>6</v>
      </c>
      <c r="H17" s="11">
        <v>316.983</v>
      </c>
      <c r="I17" s="11">
        <v>120.49299999999999</v>
      </c>
      <c r="J17" s="11">
        <v>85.456000000000003</v>
      </c>
    </row>
    <row r="18" spans="6:10" ht="19.5" thickBot="1" x14ac:dyDescent="0.3">
      <c r="F18" s="3" t="s">
        <v>12</v>
      </c>
      <c r="G18" s="258"/>
      <c r="H18" s="10">
        <v>119.7</v>
      </c>
      <c r="I18" s="10">
        <v>79.7</v>
      </c>
      <c r="J18" s="10">
        <v>56.53</v>
      </c>
    </row>
    <row r="19" spans="6:10" ht="19.5" thickBot="1" x14ac:dyDescent="0.3">
      <c r="F19" s="4" t="s">
        <v>13</v>
      </c>
      <c r="G19" s="11">
        <v>40</v>
      </c>
      <c r="H19" s="11">
        <v>210.18</v>
      </c>
      <c r="I19" s="11">
        <v>135.18</v>
      </c>
      <c r="J19" s="11">
        <v>11.27</v>
      </c>
    </row>
    <row r="20" spans="6:10" ht="23.25" customHeight="1" thickBot="1" x14ac:dyDescent="0.3">
      <c r="F20" s="3" t="s">
        <v>15</v>
      </c>
      <c r="G20" s="10">
        <v>17</v>
      </c>
      <c r="H20" s="10">
        <v>427.77499999999998</v>
      </c>
      <c r="I20" s="10">
        <v>347.77499999999998</v>
      </c>
      <c r="J20" s="10">
        <v>74</v>
      </c>
    </row>
    <row r="21" spans="6:10" ht="19.5" thickBot="1" x14ac:dyDescent="0.3">
      <c r="F21" s="4" t="s">
        <v>16</v>
      </c>
      <c r="G21" s="11">
        <v>6</v>
      </c>
      <c r="H21" s="11"/>
      <c r="I21" s="11"/>
      <c r="J21" s="11"/>
    </row>
  </sheetData>
  <mergeCells count="4">
    <mergeCell ref="F6:H6"/>
    <mergeCell ref="G7:I7"/>
    <mergeCell ref="G9:I9"/>
    <mergeCell ref="G17:G18"/>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J21"/>
  <sheetViews>
    <sheetView workbookViewId="0">
      <selection activeCell="E6" sqref="E6:K23"/>
    </sheetView>
  </sheetViews>
  <sheetFormatPr baseColWidth="10" defaultRowHeight="15" x14ac:dyDescent="0.25"/>
  <cols>
    <col min="4" max="4" width="5" customWidth="1"/>
    <col min="5" max="5" width="16.7109375" customWidth="1"/>
    <col min="6" max="6" width="14.5703125" customWidth="1"/>
    <col min="7" max="7" width="16.28515625" customWidth="1"/>
    <col min="8" max="8" width="16.7109375" customWidth="1"/>
    <col min="9" max="9" width="23.5703125" customWidth="1"/>
    <col min="10" max="10" width="17.85546875" customWidth="1"/>
  </cols>
  <sheetData>
    <row r="6" spans="5:10" ht="23.25" x14ac:dyDescent="0.35">
      <c r="F6" s="250"/>
      <c r="G6" s="250"/>
      <c r="H6" s="250"/>
    </row>
    <row r="7" spans="5:10" ht="33" customHeight="1" x14ac:dyDescent="0.35">
      <c r="E7" s="15"/>
      <c r="G7" s="250" t="s">
        <v>107</v>
      </c>
      <c r="H7" s="250"/>
      <c r="I7" s="250"/>
    </row>
    <row r="8" spans="5:10" x14ac:dyDescent="0.25">
      <c r="F8" s="15"/>
      <c r="G8" s="15"/>
      <c r="H8" s="15"/>
      <c r="I8" s="15"/>
      <c r="J8" s="15"/>
    </row>
    <row r="9" spans="5:10" ht="36" customHeight="1" x14ac:dyDescent="0.35">
      <c r="G9" s="253" t="s">
        <v>20</v>
      </c>
      <c r="H9" s="253"/>
      <c r="I9" s="253"/>
    </row>
    <row r="10" spans="5:10" ht="51" customHeight="1" thickBot="1" x14ac:dyDescent="0.3"/>
    <row r="11" spans="5:10" ht="60" customHeight="1" thickBot="1" x14ac:dyDescent="0.3">
      <c r="F11" s="16" t="s">
        <v>0</v>
      </c>
      <c r="G11" s="2" t="s">
        <v>1</v>
      </c>
      <c r="H11" s="2" t="s">
        <v>66</v>
      </c>
      <c r="I11" s="2" t="s">
        <v>64</v>
      </c>
      <c r="J11" s="2" t="s">
        <v>65</v>
      </c>
    </row>
    <row r="12" spans="5:10" ht="20.25" thickTop="1" thickBot="1" x14ac:dyDescent="0.3">
      <c r="F12" s="3" t="s">
        <v>5</v>
      </c>
      <c r="G12" s="10">
        <v>80</v>
      </c>
      <c r="H12" s="10"/>
      <c r="I12" s="10">
        <v>850</v>
      </c>
      <c r="J12" s="10">
        <v>50</v>
      </c>
    </row>
    <row r="13" spans="5:10" ht="19.5" thickBot="1" x14ac:dyDescent="0.3">
      <c r="F13" s="4" t="s">
        <v>6</v>
      </c>
      <c r="G13" s="11">
        <v>80</v>
      </c>
      <c r="H13" s="11">
        <v>1012</v>
      </c>
      <c r="I13" s="17">
        <v>312</v>
      </c>
      <c r="J13" s="11">
        <v>18</v>
      </c>
    </row>
    <row r="14" spans="5:10" ht="19.5" thickBot="1" x14ac:dyDescent="0.3">
      <c r="F14" s="3" t="s">
        <v>7</v>
      </c>
      <c r="G14" s="10">
        <v>12</v>
      </c>
      <c r="H14" s="10">
        <v>310.65600000000001</v>
      </c>
      <c r="I14" s="10">
        <v>120.65600000000001</v>
      </c>
      <c r="J14" s="10">
        <v>40</v>
      </c>
    </row>
    <row r="15" spans="5:10" ht="19.5" thickBot="1" x14ac:dyDescent="0.3">
      <c r="F15" s="4" t="s">
        <v>8</v>
      </c>
      <c r="G15" s="11">
        <v>6.2</v>
      </c>
      <c r="H15" s="11">
        <v>155</v>
      </c>
      <c r="I15" s="13">
        <v>139</v>
      </c>
      <c r="J15" s="11">
        <v>92</v>
      </c>
    </row>
    <row r="16" spans="5:10" ht="19.5" thickBot="1" x14ac:dyDescent="0.3">
      <c r="F16" s="3" t="s">
        <v>10</v>
      </c>
      <c r="G16" s="10">
        <v>7.6</v>
      </c>
      <c r="H16" s="10">
        <v>188.59800000000001</v>
      </c>
      <c r="I16" s="10">
        <v>172.238</v>
      </c>
      <c r="J16" s="10">
        <v>95</v>
      </c>
    </row>
    <row r="17" spans="6:10" ht="19.5" thickBot="1" x14ac:dyDescent="0.3">
      <c r="F17" s="4" t="s">
        <v>63</v>
      </c>
      <c r="G17" s="257">
        <v>6</v>
      </c>
      <c r="H17" s="11">
        <v>388.55</v>
      </c>
      <c r="I17" s="11">
        <v>192.06</v>
      </c>
      <c r="J17" s="11">
        <v>136.21</v>
      </c>
    </row>
    <row r="18" spans="6:10" ht="19.5" thickBot="1" x14ac:dyDescent="0.3">
      <c r="F18" s="3" t="s">
        <v>12</v>
      </c>
      <c r="G18" s="258"/>
      <c r="H18" s="10">
        <v>119.70399999999999</v>
      </c>
      <c r="I18" s="10">
        <v>79.703999999999994</v>
      </c>
      <c r="J18" s="10">
        <v>56.53</v>
      </c>
    </row>
    <row r="19" spans="6:10" ht="19.5" thickBot="1" x14ac:dyDescent="0.3">
      <c r="F19" s="4" t="s">
        <v>13</v>
      </c>
      <c r="G19" s="11">
        <v>40</v>
      </c>
      <c r="H19" s="11">
        <v>224.34299999999999</v>
      </c>
      <c r="I19" s="11">
        <v>149.34299999999999</v>
      </c>
      <c r="J19" s="11">
        <v>12.27</v>
      </c>
    </row>
    <row r="20" spans="6:10" ht="23.25" customHeight="1" thickBot="1" x14ac:dyDescent="0.3">
      <c r="F20" s="3" t="s">
        <v>15</v>
      </c>
      <c r="G20" s="10">
        <v>17</v>
      </c>
      <c r="H20" s="10">
        <v>422.19299999999998</v>
      </c>
      <c r="I20" s="10">
        <v>342.19299999999998</v>
      </c>
      <c r="J20" s="10">
        <v>73</v>
      </c>
    </row>
    <row r="21" spans="6:10" ht="19.5" thickBot="1" x14ac:dyDescent="0.3">
      <c r="F21" s="4" t="s">
        <v>16</v>
      </c>
      <c r="G21" s="11">
        <v>6</v>
      </c>
      <c r="H21" s="11"/>
      <c r="I21" s="11"/>
      <c r="J21" s="11"/>
    </row>
  </sheetData>
  <mergeCells count="4">
    <mergeCell ref="F6:H6"/>
    <mergeCell ref="G7:I7"/>
    <mergeCell ref="G9:I9"/>
    <mergeCell ref="G17:G18"/>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J19"/>
  <sheetViews>
    <sheetView topLeftCell="A4" workbookViewId="0">
      <selection activeCell="J14" sqref="J14"/>
    </sheetView>
  </sheetViews>
  <sheetFormatPr baseColWidth="10" defaultRowHeight="15" x14ac:dyDescent="0.25"/>
  <cols>
    <col min="6" max="6" width="14.5703125" customWidth="1"/>
    <col min="7" max="7" width="14.7109375" customWidth="1"/>
    <col min="8" max="8" width="13.85546875" customWidth="1"/>
    <col min="9" max="9" width="13.42578125" customWidth="1"/>
    <col min="10" max="10" width="15.7109375" customWidth="1"/>
  </cols>
  <sheetData>
    <row r="4" spans="5:10" ht="23.25" x14ac:dyDescent="0.35">
      <c r="F4" s="250"/>
      <c r="G4" s="250"/>
      <c r="H4" s="250"/>
    </row>
    <row r="5" spans="5:10" ht="23.25" x14ac:dyDescent="0.35">
      <c r="E5" s="15"/>
      <c r="G5" s="250" t="s">
        <v>108</v>
      </c>
      <c r="H5" s="250"/>
      <c r="I5" s="250"/>
    </row>
    <row r="6" spans="5:10" x14ac:dyDescent="0.25">
      <c r="F6" s="15"/>
      <c r="G6" s="15"/>
      <c r="H6" s="15"/>
      <c r="I6" s="15"/>
      <c r="J6" s="15"/>
    </row>
    <row r="7" spans="5:10" ht="23.25" x14ac:dyDescent="0.35">
      <c r="G7" s="253" t="s">
        <v>80</v>
      </c>
      <c r="H7" s="253"/>
      <c r="I7" s="253"/>
    </row>
    <row r="8" spans="5:10" ht="15.75" thickBot="1" x14ac:dyDescent="0.3"/>
    <row r="9" spans="5:10" ht="75.75" customHeight="1" thickBot="1" x14ac:dyDescent="0.3">
      <c r="F9" s="16" t="s">
        <v>0</v>
      </c>
      <c r="G9" s="2" t="s">
        <v>1</v>
      </c>
      <c r="H9" s="2" t="s">
        <v>66</v>
      </c>
      <c r="I9" s="2" t="s">
        <v>64</v>
      </c>
      <c r="J9" s="2" t="s">
        <v>65</v>
      </c>
    </row>
    <row r="10" spans="5:10" ht="25.5" customHeight="1" thickTop="1" thickBot="1" x14ac:dyDescent="0.3">
      <c r="F10" s="3" t="s">
        <v>5</v>
      </c>
      <c r="G10" s="10">
        <v>80</v>
      </c>
      <c r="H10" s="10"/>
      <c r="I10" s="10">
        <v>834</v>
      </c>
      <c r="J10" s="10">
        <v>45</v>
      </c>
    </row>
    <row r="11" spans="5:10" ht="19.5" thickBot="1" x14ac:dyDescent="0.3">
      <c r="F11" s="4" t="s">
        <v>6</v>
      </c>
      <c r="G11" s="11">
        <v>80</v>
      </c>
      <c r="H11" s="11">
        <v>1696.58</v>
      </c>
      <c r="I11" s="17">
        <v>996.58</v>
      </c>
      <c r="J11" s="11">
        <v>56</v>
      </c>
    </row>
    <row r="12" spans="5:10" ht="23.25" customHeight="1" thickBot="1" x14ac:dyDescent="0.3">
      <c r="F12" s="3" t="s">
        <v>7</v>
      </c>
      <c r="G12" s="10">
        <v>12</v>
      </c>
      <c r="H12" s="10">
        <v>310.65600000000001</v>
      </c>
      <c r="I12" s="10">
        <v>120.65600000000001</v>
      </c>
      <c r="J12" s="10">
        <v>40</v>
      </c>
    </row>
    <row r="13" spans="5:10" ht="23.25" customHeight="1" thickBot="1" x14ac:dyDescent="0.3">
      <c r="F13" s="4" t="s">
        <v>8</v>
      </c>
      <c r="G13" s="11">
        <v>6.2</v>
      </c>
      <c r="H13" s="11">
        <v>146</v>
      </c>
      <c r="I13" s="13">
        <v>130</v>
      </c>
      <c r="J13" s="11">
        <v>86</v>
      </c>
    </row>
    <row r="14" spans="5:10" ht="24.75" customHeight="1" thickBot="1" x14ac:dyDescent="0.3">
      <c r="F14" s="3" t="s">
        <v>10</v>
      </c>
      <c r="G14" s="10">
        <v>7.6</v>
      </c>
      <c r="H14" s="10">
        <v>180.45699999999999</v>
      </c>
      <c r="I14" s="10">
        <v>164.09700000000001</v>
      </c>
      <c r="J14" s="10">
        <v>91</v>
      </c>
    </row>
    <row r="15" spans="5:10" ht="24" customHeight="1" thickBot="1" x14ac:dyDescent="0.3">
      <c r="F15" s="4" t="s">
        <v>63</v>
      </c>
      <c r="G15" s="257">
        <v>6</v>
      </c>
      <c r="H15" s="11">
        <v>383.83</v>
      </c>
      <c r="I15" s="11">
        <v>187.34</v>
      </c>
      <c r="J15" s="11">
        <v>132.87</v>
      </c>
    </row>
    <row r="16" spans="5:10" ht="19.5" thickBot="1" x14ac:dyDescent="0.3">
      <c r="F16" s="3" t="s">
        <v>12</v>
      </c>
      <c r="G16" s="258"/>
      <c r="H16" s="10">
        <v>119.70399999999999</v>
      </c>
      <c r="I16" s="10">
        <v>79.703999999999994</v>
      </c>
      <c r="J16" s="10">
        <v>56.53</v>
      </c>
    </row>
    <row r="17" spans="6:10" ht="19.5" thickBot="1" x14ac:dyDescent="0.3">
      <c r="F17" s="4" t="s">
        <v>13</v>
      </c>
      <c r="G17" s="11">
        <v>40</v>
      </c>
      <c r="H17" s="11">
        <v>214.00299999999999</v>
      </c>
      <c r="I17" s="11">
        <v>139.00299999999999</v>
      </c>
      <c r="J17" s="11">
        <v>11.58</v>
      </c>
    </row>
    <row r="18" spans="6:10" ht="23.25" customHeight="1" thickBot="1" x14ac:dyDescent="0.3">
      <c r="F18" s="3" t="s">
        <v>15</v>
      </c>
      <c r="G18" s="10">
        <v>17</v>
      </c>
      <c r="H18" s="10">
        <v>406.78199999999998</v>
      </c>
      <c r="I18" s="10">
        <v>326.78199999999998</v>
      </c>
      <c r="J18" s="10">
        <v>69</v>
      </c>
    </row>
    <row r="19" spans="6:10" ht="24" customHeight="1" thickBot="1" x14ac:dyDescent="0.3">
      <c r="F19" s="4" t="s">
        <v>16</v>
      </c>
      <c r="G19" s="11">
        <v>6</v>
      </c>
      <c r="H19" s="11"/>
      <c r="I19" s="11">
        <v>72.846999999999994</v>
      </c>
      <c r="J19" s="11">
        <v>36.4</v>
      </c>
    </row>
  </sheetData>
  <mergeCells count="4">
    <mergeCell ref="F4:H4"/>
    <mergeCell ref="G5:I5"/>
    <mergeCell ref="G7:I7"/>
    <mergeCell ref="G15:G16"/>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A4" workbookViewId="0">
      <selection activeCell="H13" sqref="H13"/>
    </sheetView>
  </sheetViews>
  <sheetFormatPr baseColWidth="10" defaultRowHeight="15" x14ac:dyDescent="0.25"/>
  <cols>
    <col min="6" max="6" width="14.28515625" customWidth="1"/>
    <col min="7" max="7" width="14.42578125" customWidth="1"/>
    <col min="8" max="8" width="14.5703125" customWidth="1"/>
    <col min="9" max="9" width="14.7109375" customWidth="1"/>
    <col min="10" max="10" width="17.5703125" customWidth="1"/>
  </cols>
  <sheetData>
    <row r="5" spans="6:10" ht="23.25" x14ac:dyDescent="0.35">
      <c r="G5" s="250" t="s">
        <v>109</v>
      </c>
      <c r="H5" s="250"/>
      <c r="I5" s="250"/>
    </row>
    <row r="6" spans="6:10" x14ac:dyDescent="0.25">
      <c r="F6" s="15"/>
      <c r="G6" s="15"/>
      <c r="H6" s="15"/>
      <c r="I6" s="15"/>
      <c r="J6" s="15"/>
    </row>
    <row r="7" spans="6:10" ht="23.25" x14ac:dyDescent="0.35">
      <c r="G7" s="253" t="s">
        <v>80</v>
      </c>
      <c r="H7" s="253"/>
      <c r="I7" s="253"/>
    </row>
    <row r="8" spans="6:10" ht="15.75" thickBot="1" x14ac:dyDescent="0.3"/>
    <row r="9" spans="6:10" ht="68.25" customHeight="1" thickBot="1" x14ac:dyDescent="0.3">
      <c r="F9" s="16" t="s">
        <v>0</v>
      </c>
      <c r="G9" s="2" t="s">
        <v>1</v>
      </c>
      <c r="H9" s="2" t="s">
        <v>66</v>
      </c>
      <c r="I9" s="2" t="s">
        <v>64</v>
      </c>
      <c r="J9" s="2" t="s">
        <v>65</v>
      </c>
    </row>
    <row r="10" spans="6:10" ht="18.75" customHeight="1" thickTop="1" thickBot="1" x14ac:dyDescent="0.3">
      <c r="F10" s="3" t="s">
        <v>5</v>
      </c>
      <c r="G10" s="10">
        <v>80</v>
      </c>
      <c r="H10" s="10"/>
      <c r="I10" s="10">
        <v>834</v>
      </c>
      <c r="J10" s="10">
        <v>45</v>
      </c>
    </row>
    <row r="11" spans="6:10" ht="19.5" thickBot="1" x14ac:dyDescent="0.3">
      <c r="F11" s="4" t="s">
        <v>6</v>
      </c>
      <c r="G11" s="11">
        <v>80</v>
      </c>
      <c r="H11" s="11">
        <v>1659.9</v>
      </c>
      <c r="I11" s="17">
        <v>959.92</v>
      </c>
      <c r="J11" s="11">
        <v>56</v>
      </c>
    </row>
    <row r="12" spans="6:10" ht="27" customHeight="1" thickBot="1" x14ac:dyDescent="0.3">
      <c r="F12" s="3" t="s">
        <v>7</v>
      </c>
      <c r="G12" s="10">
        <v>12</v>
      </c>
      <c r="H12" s="10">
        <v>310.65600000000001</v>
      </c>
      <c r="I12" s="10">
        <v>120.65600000000001</v>
      </c>
      <c r="J12" s="10">
        <v>40</v>
      </c>
    </row>
    <row r="13" spans="6:10" ht="24.75" customHeight="1" thickBot="1" x14ac:dyDescent="0.3">
      <c r="F13" s="4" t="s">
        <v>8</v>
      </c>
      <c r="G13" s="11">
        <v>6.2</v>
      </c>
      <c r="H13" s="11">
        <v>143</v>
      </c>
      <c r="I13" s="13">
        <v>127</v>
      </c>
      <c r="J13" s="11">
        <v>83</v>
      </c>
    </row>
    <row r="14" spans="6:10" ht="23.25" customHeight="1" thickBot="1" x14ac:dyDescent="0.3">
      <c r="F14" s="3" t="s">
        <v>10</v>
      </c>
      <c r="G14" s="10">
        <v>7.6</v>
      </c>
      <c r="H14" s="10">
        <v>174.95500000000001</v>
      </c>
      <c r="I14" s="10">
        <v>158.595</v>
      </c>
      <c r="J14" s="10">
        <v>88.1</v>
      </c>
    </row>
    <row r="15" spans="6:10" ht="24.75" customHeight="1" thickBot="1" x14ac:dyDescent="0.3">
      <c r="F15" s="4" t="s">
        <v>63</v>
      </c>
      <c r="G15" s="257">
        <v>6</v>
      </c>
      <c r="H15" s="11">
        <v>378.96</v>
      </c>
      <c r="I15" s="11">
        <v>182.47200000000001</v>
      </c>
      <c r="J15" s="11">
        <v>129.44</v>
      </c>
    </row>
    <row r="16" spans="6:10" ht="24.75" customHeight="1" thickBot="1" x14ac:dyDescent="0.3">
      <c r="F16" s="3" t="s">
        <v>12</v>
      </c>
      <c r="G16" s="258"/>
      <c r="H16" s="10">
        <v>119.70399999999999</v>
      </c>
      <c r="I16" s="10">
        <v>79.703999999999994</v>
      </c>
      <c r="J16" s="10">
        <v>56.53</v>
      </c>
    </row>
    <row r="17" spans="6:10" ht="19.5" thickBot="1" x14ac:dyDescent="0.3">
      <c r="F17" s="4" t="s">
        <v>13</v>
      </c>
      <c r="G17" s="11">
        <v>40</v>
      </c>
      <c r="H17" s="11">
        <v>208.58</v>
      </c>
      <c r="I17" s="11">
        <v>133.589</v>
      </c>
      <c r="J17" s="11">
        <v>11</v>
      </c>
    </row>
    <row r="18" spans="6:10" ht="23.25" customHeight="1" thickBot="1" x14ac:dyDescent="0.3">
      <c r="F18" s="3" t="s">
        <v>15</v>
      </c>
      <c r="G18" s="10">
        <v>17</v>
      </c>
      <c r="H18" s="10">
        <v>397.113</v>
      </c>
      <c r="I18" s="10">
        <v>317.113</v>
      </c>
      <c r="J18" s="10">
        <v>67</v>
      </c>
    </row>
    <row r="19" spans="6:10" ht="24.75" customHeight="1" thickBot="1" x14ac:dyDescent="0.3">
      <c r="F19" s="4" t="s">
        <v>16</v>
      </c>
      <c r="G19" s="11">
        <v>6</v>
      </c>
      <c r="H19" s="11">
        <v>66.38</v>
      </c>
      <c r="I19" s="11">
        <v>66.186000000000007</v>
      </c>
      <c r="J19" s="11">
        <v>32</v>
      </c>
    </row>
  </sheetData>
  <mergeCells count="3">
    <mergeCell ref="G5:I5"/>
    <mergeCell ref="G7:I7"/>
    <mergeCell ref="G15:G16"/>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K17"/>
  <sheetViews>
    <sheetView workbookViewId="0">
      <selection activeCell="I14" sqref="I14:K14"/>
    </sheetView>
  </sheetViews>
  <sheetFormatPr baseColWidth="10" defaultRowHeight="15" x14ac:dyDescent="0.25"/>
  <cols>
    <col min="6" max="6" width="5.140625" customWidth="1"/>
    <col min="7" max="7" width="14.140625" customWidth="1"/>
    <col min="8" max="8" width="15" customWidth="1"/>
    <col min="9" max="10" width="14" customWidth="1"/>
    <col min="11" max="11" width="14.42578125" customWidth="1"/>
  </cols>
  <sheetData>
    <row r="3" spans="7:11" ht="23.25" x14ac:dyDescent="0.35">
      <c r="H3" s="250" t="s">
        <v>110</v>
      </c>
      <c r="I3" s="250"/>
      <c r="J3" s="250"/>
    </row>
    <row r="4" spans="7:11" x14ac:dyDescent="0.25">
      <c r="G4" s="15"/>
      <c r="H4" s="15"/>
      <c r="I4" s="15"/>
      <c r="J4" s="15"/>
      <c r="K4" s="15"/>
    </row>
    <row r="5" spans="7:11" ht="23.25" x14ac:dyDescent="0.35">
      <c r="H5" s="253" t="s">
        <v>61</v>
      </c>
      <c r="I5" s="253"/>
      <c r="J5" s="253"/>
    </row>
    <row r="6" spans="7:11" ht="15.75" thickBot="1" x14ac:dyDescent="0.3"/>
    <row r="7" spans="7:11" ht="72.75" customHeight="1" thickBot="1" x14ac:dyDescent="0.3">
      <c r="G7" s="16" t="s">
        <v>0</v>
      </c>
      <c r="H7" s="2" t="s">
        <v>1</v>
      </c>
      <c r="I7" s="2" t="s">
        <v>66</v>
      </c>
      <c r="J7" s="2" t="s">
        <v>64</v>
      </c>
      <c r="K7" s="2" t="s">
        <v>65</v>
      </c>
    </row>
    <row r="8" spans="7:11" ht="27" customHeight="1" thickTop="1" thickBot="1" x14ac:dyDescent="0.3">
      <c r="G8" s="3" t="s">
        <v>5</v>
      </c>
      <c r="H8" s="10">
        <v>80</v>
      </c>
      <c r="I8" s="10"/>
      <c r="J8" s="10">
        <v>834</v>
      </c>
      <c r="K8" s="10">
        <v>45</v>
      </c>
    </row>
    <row r="9" spans="7:11" ht="19.5" thickBot="1" x14ac:dyDescent="0.3">
      <c r="G9" s="4" t="s">
        <v>6</v>
      </c>
      <c r="H9" s="11">
        <v>80</v>
      </c>
      <c r="I9" s="11">
        <v>1549.31</v>
      </c>
      <c r="J9" s="17">
        <v>849.31799999999998</v>
      </c>
      <c r="K9" s="11">
        <v>49</v>
      </c>
    </row>
    <row r="10" spans="7:11" ht="25.5" customHeight="1" thickBot="1" x14ac:dyDescent="0.3">
      <c r="G10" s="3" t="s">
        <v>7</v>
      </c>
      <c r="H10" s="10">
        <v>12</v>
      </c>
      <c r="I10" s="10">
        <v>305.29599999999999</v>
      </c>
      <c r="J10" s="10">
        <v>115.29600000000001</v>
      </c>
      <c r="K10" s="10">
        <v>38</v>
      </c>
    </row>
    <row r="11" spans="7:11" ht="24" customHeight="1" thickBot="1" x14ac:dyDescent="0.3">
      <c r="G11" s="4" t="s">
        <v>8</v>
      </c>
      <c r="H11" s="11">
        <v>6.2</v>
      </c>
      <c r="I11" s="11">
        <v>142</v>
      </c>
      <c r="J11" s="13">
        <v>126</v>
      </c>
      <c r="K11" s="11">
        <v>80</v>
      </c>
    </row>
    <row r="12" spans="7:11" ht="19.5" customHeight="1" thickBot="1" x14ac:dyDescent="0.3">
      <c r="G12" s="3" t="s">
        <v>10</v>
      </c>
      <c r="H12" s="10">
        <v>7.6</v>
      </c>
      <c r="I12" s="10">
        <v>171.256</v>
      </c>
      <c r="J12" s="10">
        <v>154.89599999999999</v>
      </c>
      <c r="K12" s="10">
        <v>103.26</v>
      </c>
    </row>
    <row r="13" spans="7:11" ht="25.5" customHeight="1" thickBot="1" x14ac:dyDescent="0.3">
      <c r="G13" s="4" t="s">
        <v>63</v>
      </c>
      <c r="H13" s="257">
        <v>6</v>
      </c>
      <c r="I13" s="11">
        <v>374.74099999999999</v>
      </c>
      <c r="J13" s="11">
        <v>178.251</v>
      </c>
      <c r="K13" s="11">
        <v>126.4</v>
      </c>
    </row>
    <row r="14" spans="7:11" ht="21.75" customHeight="1" thickBot="1" x14ac:dyDescent="0.3">
      <c r="G14" s="3" t="s">
        <v>12</v>
      </c>
      <c r="H14" s="258"/>
      <c r="I14" s="10">
        <v>119.70399999999999</v>
      </c>
      <c r="J14" s="10">
        <v>79.703999999999994</v>
      </c>
      <c r="K14" s="10">
        <v>56.53</v>
      </c>
    </row>
    <row r="15" spans="7:11" ht="19.5" thickBot="1" x14ac:dyDescent="0.3">
      <c r="G15" s="4" t="s">
        <v>13</v>
      </c>
      <c r="H15" s="11">
        <v>40</v>
      </c>
      <c r="I15" s="11">
        <v>197.93899999999999</v>
      </c>
      <c r="J15" s="11">
        <v>122.93</v>
      </c>
      <c r="K15" s="11">
        <v>10.23</v>
      </c>
    </row>
    <row r="16" spans="7:11" ht="21" customHeight="1" thickBot="1" x14ac:dyDescent="0.3">
      <c r="G16" s="3" t="s">
        <v>15</v>
      </c>
      <c r="H16" s="10">
        <v>17</v>
      </c>
      <c r="I16" s="10">
        <v>385.96199999999999</v>
      </c>
      <c r="J16" s="10">
        <v>305.96199999999999</v>
      </c>
      <c r="K16" s="10">
        <v>65</v>
      </c>
    </row>
    <row r="17" spans="7:11" ht="24" customHeight="1" thickBot="1" x14ac:dyDescent="0.3">
      <c r="G17" s="4" t="s">
        <v>16</v>
      </c>
      <c r="H17" s="11">
        <v>6</v>
      </c>
      <c r="I17" s="11">
        <v>62.975000000000001</v>
      </c>
      <c r="J17" s="11">
        <v>62.8</v>
      </c>
      <c r="K17" s="11">
        <v>28</v>
      </c>
    </row>
  </sheetData>
  <mergeCells count="3">
    <mergeCell ref="H3:J3"/>
    <mergeCell ref="H5:J5"/>
    <mergeCell ref="H13:H14"/>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K17"/>
  <sheetViews>
    <sheetView workbookViewId="0">
      <selection activeCell="J8" sqref="J8:K8"/>
    </sheetView>
  </sheetViews>
  <sheetFormatPr baseColWidth="10" defaultRowHeight="15" x14ac:dyDescent="0.25"/>
  <cols>
    <col min="6" max="6" width="5.140625" customWidth="1"/>
    <col min="7" max="7" width="14.140625" customWidth="1"/>
    <col min="8" max="8" width="15" customWidth="1"/>
    <col min="9" max="10" width="14" customWidth="1"/>
    <col min="11" max="11" width="14.42578125" customWidth="1"/>
  </cols>
  <sheetData>
    <row r="3" spans="7:11" ht="23.25" x14ac:dyDescent="0.35">
      <c r="H3" s="250" t="s">
        <v>112</v>
      </c>
      <c r="I3" s="250"/>
      <c r="J3" s="250"/>
    </row>
    <row r="4" spans="7:11" x14ac:dyDescent="0.25">
      <c r="G4" s="15"/>
      <c r="H4" s="15"/>
      <c r="I4" s="15"/>
      <c r="J4" s="15"/>
      <c r="K4" s="15"/>
    </row>
    <row r="5" spans="7:11" ht="23.25" x14ac:dyDescent="0.35">
      <c r="H5" s="253" t="s">
        <v>61</v>
      </c>
      <c r="I5" s="253"/>
      <c r="J5" s="253"/>
    </row>
    <row r="6" spans="7:11" ht="15.75" thickBot="1" x14ac:dyDescent="0.3"/>
    <row r="7" spans="7:11" ht="72.75" customHeight="1" thickBot="1" x14ac:dyDescent="0.3">
      <c r="G7" s="16" t="s">
        <v>0</v>
      </c>
      <c r="H7" s="2" t="s">
        <v>1</v>
      </c>
      <c r="I7" s="2" t="s">
        <v>66</v>
      </c>
      <c r="J7" s="2" t="s">
        <v>64</v>
      </c>
      <c r="K7" s="2" t="s">
        <v>65</v>
      </c>
    </row>
    <row r="8" spans="7:11" ht="27" customHeight="1" thickTop="1" thickBot="1" x14ac:dyDescent="0.3">
      <c r="G8" s="3" t="s">
        <v>5</v>
      </c>
      <c r="H8" s="10">
        <v>80</v>
      </c>
      <c r="I8" s="10"/>
      <c r="J8" s="10">
        <v>834</v>
      </c>
      <c r="K8" s="10">
        <v>45</v>
      </c>
    </row>
    <row r="9" spans="7:11" ht="19.5" thickBot="1" x14ac:dyDescent="0.3">
      <c r="G9" s="4" t="s">
        <v>6</v>
      </c>
      <c r="H9" s="11">
        <v>80</v>
      </c>
      <c r="I9" s="11">
        <v>1469.481</v>
      </c>
      <c r="J9" s="17">
        <v>769.48099999999999</v>
      </c>
      <c r="K9" s="11">
        <v>45</v>
      </c>
    </row>
    <row r="10" spans="7:11" ht="25.5" customHeight="1" thickBot="1" x14ac:dyDescent="0.3">
      <c r="G10" s="3" t="s">
        <v>7</v>
      </c>
      <c r="H10" s="10">
        <v>12</v>
      </c>
      <c r="I10" s="10">
        <v>292.31900000000002</v>
      </c>
      <c r="J10" s="10">
        <v>102.319</v>
      </c>
      <c r="K10" s="10">
        <v>34</v>
      </c>
    </row>
    <row r="11" spans="7:11" ht="24" customHeight="1" thickBot="1" x14ac:dyDescent="0.3">
      <c r="G11" s="4" t="s">
        <v>8</v>
      </c>
      <c r="H11" s="11">
        <v>6.2</v>
      </c>
      <c r="I11" s="11">
        <v>135</v>
      </c>
      <c r="J11" s="13">
        <v>119</v>
      </c>
      <c r="K11" s="11">
        <v>78</v>
      </c>
    </row>
    <row r="12" spans="7:11" ht="19.5" customHeight="1" thickBot="1" x14ac:dyDescent="0.3">
      <c r="G12" s="3" t="s">
        <v>10</v>
      </c>
      <c r="H12" s="10">
        <v>7.6</v>
      </c>
      <c r="I12" s="10">
        <v>168.41300000000001</v>
      </c>
      <c r="J12" s="10">
        <v>152.053</v>
      </c>
      <c r="K12" s="10">
        <v>101.36</v>
      </c>
    </row>
    <row r="13" spans="7:11" ht="25.5" customHeight="1" thickBot="1" x14ac:dyDescent="0.3">
      <c r="G13" s="4" t="s">
        <v>63</v>
      </c>
      <c r="H13" s="257">
        <v>6</v>
      </c>
      <c r="I13" s="11"/>
      <c r="J13" s="11"/>
      <c r="K13" s="11"/>
    </row>
    <row r="14" spans="7:11" ht="21.75" customHeight="1" thickBot="1" x14ac:dyDescent="0.3">
      <c r="G14" s="3" t="s">
        <v>12</v>
      </c>
      <c r="H14" s="258"/>
      <c r="I14" s="10"/>
      <c r="J14" s="10"/>
      <c r="K14" s="10"/>
    </row>
    <row r="15" spans="7:11" ht="19.5" thickBot="1" x14ac:dyDescent="0.3">
      <c r="G15" s="4" t="s">
        <v>13</v>
      </c>
      <c r="H15" s="11">
        <v>40</v>
      </c>
      <c r="I15" s="11">
        <v>227.51400000000001</v>
      </c>
      <c r="J15" s="11">
        <v>152.51400000000001</v>
      </c>
      <c r="K15" s="11" t="s">
        <v>111</v>
      </c>
    </row>
    <row r="16" spans="7:11" ht="21" customHeight="1" thickBot="1" x14ac:dyDescent="0.3">
      <c r="G16" s="3" t="s">
        <v>15</v>
      </c>
      <c r="H16" s="10">
        <v>17</v>
      </c>
      <c r="I16" s="10">
        <v>412.86799999999999</v>
      </c>
      <c r="J16" s="10">
        <v>332.86799999999999</v>
      </c>
      <c r="K16" s="10">
        <v>71</v>
      </c>
    </row>
    <row r="17" spans="7:11" ht="24" customHeight="1" thickBot="1" x14ac:dyDescent="0.3">
      <c r="G17" s="4" t="s">
        <v>16</v>
      </c>
      <c r="H17" s="11">
        <v>6</v>
      </c>
      <c r="I17" s="11"/>
      <c r="J17" s="11">
        <v>57.127000000000002</v>
      </c>
      <c r="K17" s="11">
        <v>28</v>
      </c>
    </row>
  </sheetData>
  <mergeCells count="3">
    <mergeCell ref="H3:J3"/>
    <mergeCell ref="H5:J5"/>
    <mergeCell ref="H13:H14"/>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K17"/>
  <sheetViews>
    <sheetView workbookViewId="0">
      <selection sqref="A1:IV65536"/>
    </sheetView>
  </sheetViews>
  <sheetFormatPr baseColWidth="10" defaultRowHeight="15" x14ac:dyDescent="0.25"/>
  <cols>
    <col min="6" max="6" width="5.140625" customWidth="1"/>
    <col min="7" max="7" width="14.140625" customWidth="1"/>
    <col min="8" max="8" width="15" customWidth="1"/>
    <col min="9" max="10" width="14" customWidth="1"/>
    <col min="11" max="11" width="14.42578125" customWidth="1"/>
  </cols>
  <sheetData>
    <row r="3" spans="7:11" ht="23.25" x14ac:dyDescent="0.35">
      <c r="H3" s="250" t="s">
        <v>112</v>
      </c>
      <c r="I3" s="250"/>
      <c r="J3" s="250"/>
    </row>
    <row r="4" spans="7:11" x14ac:dyDescent="0.25">
      <c r="G4" s="15"/>
      <c r="H4" s="15"/>
      <c r="I4" s="15"/>
      <c r="J4" s="15"/>
      <c r="K4" s="15"/>
    </row>
    <row r="5" spans="7:11" ht="23.25" x14ac:dyDescent="0.35">
      <c r="H5" s="253" t="s">
        <v>61</v>
      </c>
      <c r="I5" s="253"/>
      <c r="J5" s="253"/>
    </row>
    <row r="6" spans="7:11" ht="15.75" thickBot="1" x14ac:dyDescent="0.3"/>
    <row r="7" spans="7:11" ht="72.75" customHeight="1" thickBot="1" x14ac:dyDescent="0.3">
      <c r="G7" s="16" t="s">
        <v>0</v>
      </c>
      <c r="H7" s="2" t="s">
        <v>1</v>
      </c>
      <c r="I7" s="2" t="s">
        <v>66</v>
      </c>
      <c r="J7" s="2" t="s">
        <v>64</v>
      </c>
      <c r="K7" s="2" t="s">
        <v>65</v>
      </c>
    </row>
    <row r="8" spans="7:11" ht="27" customHeight="1" thickTop="1" thickBot="1" x14ac:dyDescent="0.3">
      <c r="G8" s="3" t="s">
        <v>5</v>
      </c>
      <c r="H8" s="10">
        <v>80</v>
      </c>
      <c r="I8" s="10"/>
      <c r="J8" s="10">
        <v>834</v>
      </c>
      <c r="K8" s="10">
        <v>45</v>
      </c>
    </row>
    <row r="9" spans="7:11" ht="19.5" thickBot="1" x14ac:dyDescent="0.3">
      <c r="G9" s="4" t="s">
        <v>6</v>
      </c>
      <c r="H9" s="11">
        <v>80</v>
      </c>
      <c r="I9" s="11"/>
      <c r="J9" s="17"/>
      <c r="K9" s="11"/>
    </row>
    <row r="10" spans="7:11" ht="25.5" customHeight="1" thickBot="1" x14ac:dyDescent="0.3">
      <c r="G10" s="3" t="s">
        <v>7</v>
      </c>
      <c r="H10" s="10">
        <v>12</v>
      </c>
      <c r="I10" s="10">
        <v>289216</v>
      </c>
      <c r="J10" s="10">
        <v>99216</v>
      </c>
      <c r="K10" s="10">
        <v>24</v>
      </c>
    </row>
    <row r="11" spans="7:11" ht="24" customHeight="1" thickBot="1" x14ac:dyDescent="0.3">
      <c r="G11" s="4" t="s">
        <v>8</v>
      </c>
      <c r="H11" s="11">
        <v>6.2</v>
      </c>
      <c r="I11" s="11">
        <v>132</v>
      </c>
      <c r="J11" s="13">
        <v>105</v>
      </c>
      <c r="K11" s="11">
        <v>76</v>
      </c>
    </row>
    <row r="12" spans="7:11" ht="19.5" customHeight="1" thickBot="1" x14ac:dyDescent="0.3">
      <c r="G12" s="3" t="s">
        <v>10</v>
      </c>
      <c r="H12" s="10">
        <v>7.6</v>
      </c>
      <c r="I12" s="10">
        <v>183.80199999999999</v>
      </c>
      <c r="J12" s="10">
        <v>167.44200000000001</v>
      </c>
      <c r="K12" s="10">
        <v>111.62</v>
      </c>
    </row>
    <row r="13" spans="7:11" ht="25.5" customHeight="1" thickBot="1" x14ac:dyDescent="0.3">
      <c r="G13" s="4" t="s">
        <v>63</v>
      </c>
      <c r="H13" s="257">
        <v>6</v>
      </c>
      <c r="I13" s="11"/>
      <c r="J13" s="11"/>
      <c r="K13" s="11"/>
    </row>
    <row r="14" spans="7:11" ht="21.75" customHeight="1" thickBot="1" x14ac:dyDescent="0.3">
      <c r="G14" s="3" t="s">
        <v>12</v>
      </c>
      <c r="H14" s="258"/>
      <c r="I14" s="10"/>
      <c r="J14" s="10"/>
      <c r="K14" s="10"/>
    </row>
    <row r="15" spans="7:11" ht="19.5" thickBot="1" x14ac:dyDescent="0.3">
      <c r="G15" s="4" t="s">
        <v>13</v>
      </c>
      <c r="H15" s="11">
        <v>40</v>
      </c>
      <c r="I15" s="11">
        <v>219.76599999999999</v>
      </c>
      <c r="J15" s="11">
        <v>144.76599999999999</v>
      </c>
      <c r="K15" s="11" t="s">
        <v>113</v>
      </c>
    </row>
    <row r="16" spans="7:11" ht="21" customHeight="1" thickBot="1" x14ac:dyDescent="0.3">
      <c r="G16" s="3" t="s">
        <v>15</v>
      </c>
      <c r="H16" s="10">
        <v>17</v>
      </c>
      <c r="I16" s="10">
        <v>404.06700000000001</v>
      </c>
      <c r="J16" s="10">
        <v>324.06700000000001</v>
      </c>
      <c r="K16" s="10">
        <v>69</v>
      </c>
    </row>
    <row r="17" spans="7:11" ht="24" customHeight="1" thickBot="1" x14ac:dyDescent="0.3">
      <c r="G17" s="4" t="s">
        <v>16</v>
      </c>
      <c r="H17" s="11">
        <v>6</v>
      </c>
      <c r="I17" s="11"/>
      <c r="J17" s="11"/>
      <c r="K17" s="11"/>
    </row>
  </sheetData>
  <mergeCells count="3">
    <mergeCell ref="H3:J3"/>
    <mergeCell ref="H5:J5"/>
    <mergeCell ref="H13:H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opLeftCell="C1" workbookViewId="0">
      <selection activeCell="C1" sqref="A1:IV65536"/>
    </sheetView>
  </sheetViews>
  <sheetFormatPr baseColWidth="10" defaultRowHeight="15" x14ac:dyDescent="0.25"/>
  <cols>
    <col min="2" max="6" width="17.140625" customWidth="1"/>
  </cols>
  <sheetData>
    <row r="3" spans="2:6" ht="21" x14ac:dyDescent="0.35">
      <c r="D3" s="252" t="s">
        <v>26</v>
      </c>
      <c r="E3" s="252"/>
    </row>
    <row r="4" spans="2:6" x14ac:dyDescent="0.25">
      <c r="B4" s="7"/>
      <c r="D4" s="8"/>
      <c r="E4" s="9"/>
    </row>
    <row r="5" spans="2:6" ht="26.25" x14ac:dyDescent="0.4">
      <c r="D5" s="251" t="s">
        <v>24</v>
      </c>
      <c r="E5" s="251"/>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v>660</v>
      </c>
      <c r="E8" s="5">
        <v>210</v>
      </c>
      <c r="F8" s="5">
        <v>11</v>
      </c>
    </row>
    <row r="9" spans="2:6" ht="20.25" customHeight="1" thickBot="1" x14ac:dyDescent="0.3">
      <c r="B9" s="4" t="s">
        <v>6</v>
      </c>
      <c r="C9" s="6">
        <v>80</v>
      </c>
      <c r="D9" s="6">
        <v>1023</v>
      </c>
      <c r="E9" s="6">
        <v>323.226</v>
      </c>
      <c r="F9" s="6">
        <v>24</v>
      </c>
    </row>
    <row r="10" spans="2:6" ht="20.25" customHeight="1" thickBot="1" x14ac:dyDescent="0.3">
      <c r="B10" s="3" t="s">
        <v>7</v>
      </c>
      <c r="C10" s="5">
        <v>12</v>
      </c>
      <c r="D10" s="5">
        <v>205.626</v>
      </c>
      <c r="E10" s="5">
        <v>15.526</v>
      </c>
      <c r="F10" s="5">
        <v>5</v>
      </c>
    </row>
    <row r="11" spans="2:6" ht="20.25" customHeight="1" thickBot="1" x14ac:dyDescent="0.3">
      <c r="B11" s="4" t="s">
        <v>8</v>
      </c>
      <c r="C11" s="6">
        <v>6.2</v>
      </c>
      <c r="D11" s="6"/>
      <c r="E11" s="6">
        <v>114</v>
      </c>
      <c r="F11" s="6">
        <v>75</v>
      </c>
    </row>
    <row r="12" spans="2:6" ht="20.25" customHeight="1" thickBot="1" x14ac:dyDescent="0.3">
      <c r="B12" s="3" t="s">
        <v>10</v>
      </c>
      <c r="C12" s="5">
        <v>7.6</v>
      </c>
      <c r="D12" s="5">
        <v>202.44800000000001</v>
      </c>
      <c r="E12" s="5">
        <v>186.88</v>
      </c>
      <c r="F12" s="5">
        <v>103</v>
      </c>
    </row>
    <row r="13" spans="2:6" ht="20.25" customHeight="1" thickBot="1" x14ac:dyDescent="0.3">
      <c r="B13" s="4" t="s">
        <v>11</v>
      </c>
      <c r="C13" s="248">
        <v>6</v>
      </c>
      <c r="D13" s="6">
        <v>381.255</v>
      </c>
      <c r="E13" s="6">
        <v>106.255</v>
      </c>
      <c r="F13" s="6">
        <v>56.66</v>
      </c>
    </row>
    <row r="14" spans="2:6" ht="20.25" customHeight="1" thickBot="1" x14ac:dyDescent="0.3">
      <c r="B14" s="3" t="s">
        <v>12</v>
      </c>
      <c r="C14" s="249"/>
      <c r="D14" s="5">
        <v>119.899</v>
      </c>
      <c r="E14" s="5">
        <v>79.899000000000001</v>
      </c>
      <c r="F14" s="5">
        <v>56.66</v>
      </c>
    </row>
    <row r="15" spans="2:6" ht="20.25" customHeight="1" thickBot="1" x14ac:dyDescent="0.3">
      <c r="B15" s="4" t="s">
        <v>13</v>
      </c>
      <c r="C15" s="6">
        <v>40</v>
      </c>
      <c r="D15" s="6">
        <v>187.15199999999999</v>
      </c>
      <c r="E15" s="6">
        <v>112.152</v>
      </c>
      <c r="F15" s="6" t="s">
        <v>14</v>
      </c>
    </row>
    <row r="16" spans="2:6" ht="20.25" customHeight="1" thickBot="1" x14ac:dyDescent="0.3">
      <c r="B16" s="3" t="s">
        <v>15</v>
      </c>
      <c r="C16" s="5">
        <v>17</v>
      </c>
      <c r="D16" s="5">
        <v>253</v>
      </c>
      <c r="E16" s="5">
        <v>173</v>
      </c>
      <c r="F16" s="5">
        <v>37</v>
      </c>
    </row>
    <row r="17" spans="2:6" ht="20.25" customHeight="1" thickBot="1" x14ac:dyDescent="0.3">
      <c r="B17" s="4" t="s">
        <v>16</v>
      </c>
      <c r="C17" s="6">
        <v>3</v>
      </c>
      <c r="D17" s="6" t="s">
        <v>25</v>
      </c>
      <c r="E17" s="6">
        <v>49.677999999999997</v>
      </c>
      <c r="F17" s="6">
        <v>52</v>
      </c>
    </row>
  </sheetData>
  <mergeCells count="3">
    <mergeCell ref="D3:E3"/>
    <mergeCell ref="D5:E5"/>
    <mergeCell ref="C13:C14"/>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K17"/>
  <sheetViews>
    <sheetView workbookViewId="0">
      <selection sqref="A1:IV65536"/>
    </sheetView>
  </sheetViews>
  <sheetFormatPr baseColWidth="10" defaultRowHeight="15" x14ac:dyDescent="0.25"/>
  <cols>
    <col min="6" max="6" width="5.140625" customWidth="1"/>
    <col min="7" max="7" width="14.140625" customWidth="1"/>
    <col min="8" max="8" width="15" customWidth="1"/>
    <col min="9" max="10" width="14" customWidth="1"/>
    <col min="11" max="11" width="14.42578125" customWidth="1"/>
  </cols>
  <sheetData>
    <row r="3" spans="7:11" ht="23.25" x14ac:dyDescent="0.35">
      <c r="H3" s="250" t="s">
        <v>115</v>
      </c>
      <c r="I3" s="250"/>
      <c r="J3" s="250"/>
    </row>
    <row r="4" spans="7:11" x14ac:dyDescent="0.25">
      <c r="G4" s="15"/>
      <c r="H4" s="15"/>
      <c r="I4" s="15"/>
      <c r="J4" s="15"/>
      <c r="K4" s="15"/>
    </row>
    <row r="5" spans="7:11" ht="23.25" x14ac:dyDescent="0.35">
      <c r="H5" s="253" t="s">
        <v>114</v>
      </c>
      <c r="I5" s="253"/>
      <c r="J5" s="253"/>
    </row>
    <row r="6" spans="7:11" ht="15.75" thickBot="1" x14ac:dyDescent="0.3"/>
    <row r="7" spans="7:11" ht="72.75" customHeight="1" thickBot="1" x14ac:dyDescent="0.3">
      <c r="G7" s="16" t="s">
        <v>0</v>
      </c>
      <c r="H7" s="2" t="s">
        <v>1</v>
      </c>
      <c r="I7" s="2" t="s">
        <v>66</v>
      </c>
      <c r="J7" s="2" t="s">
        <v>64</v>
      </c>
      <c r="K7" s="2" t="s">
        <v>65</v>
      </c>
    </row>
    <row r="8" spans="7:11" ht="27" customHeight="1" thickTop="1" thickBot="1" x14ac:dyDescent="0.3">
      <c r="G8" s="3" t="s">
        <v>5</v>
      </c>
      <c r="H8" s="10">
        <v>80</v>
      </c>
      <c r="I8" s="10"/>
      <c r="J8" s="10">
        <v>834</v>
      </c>
      <c r="K8" s="10">
        <v>45</v>
      </c>
    </row>
    <row r="9" spans="7:11" ht="19.5" thickBot="1" x14ac:dyDescent="0.3">
      <c r="G9" s="4" t="s">
        <v>6</v>
      </c>
      <c r="H9" s="11">
        <v>80</v>
      </c>
      <c r="I9" s="11">
        <v>1887.84</v>
      </c>
      <c r="J9" s="17">
        <v>1187.8399999999999</v>
      </c>
      <c r="K9" s="11">
        <v>67</v>
      </c>
    </row>
    <row r="10" spans="7:11" ht="25.5" customHeight="1" thickBot="1" x14ac:dyDescent="0.3">
      <c r="G10" s="3" t="s">
        <v>7</v>
      </c>
      <c r="H10" s="10">
        <v>12</v>
      </c>
      <c r="I10" s="10">
        <v>282.85700000000003</v>
      </c>
      <c r="J10" s="10">
        <v>92.856999999999999</v>
      </c>
      <c r="K10" s="10">
        <v>30</v>
      </c>
    </row>
    <row r="11" spans="7:11" ht="24" customHeight="1" thickBot="1" x14ac:dyDescent="0.3">
      <c r="G11" s="4" t="s">
        <v>8</v>
      </c>
      <c r="H11" s="11">
        <v>6.2</v>
      </c>
      <c r="I11" s="11">
        <v>139</v>
      </c>
      <c r="J11" s="13">
        <v>123</v>
      </c>
      <c r="K11" s="11">
        <v>81</v>
      </c>
    </row>
    <row r="12" spans="7:11" ht="19.5" customHeight="1" thickBot="1" x14ac:dyDescent="0.3">
      <c r="G12" s="3" t="s">
        <v>10</v>
      </c>
      <c r="H12" s="10">
        <v>7.6</v>
      </c>
      <c r="I12" s="10">
        <v>188.017</v>
      </c>
      <c r="J12" s="10">
        <v>171.65700000000001</v>
      </c>
      <c r="K12" s="10">
        <v>114.438</v>
      </c>
    </row>
    <row r="13" spans="7:11" ht="25.5" customHeight="1" thickBot="1" x14ac:dyDescent="0.3">
      <c r="G13" s="4" t="s">
        <v>63</v>
      </c>
      <c r="H13" s="257">
        <v>6</v>
      </c>
      <c r="I13" s="11"/>
      <c r="J13" s="11"/>
      <c r="K13" s="11"/>
    </row>
    <row r="14" spans="7:11" ht="21.75" customHeight="1" thickBot="1" x14ac:dyDescent="0.3">
      <c r="G14" s="3" t="s">
        <v>12</v>
      </c>
      <c r="H14" s="258"/>
      <c r="I14" s="10"/>
      <c r="J14" s="10"/>
      <c r="K14" s="10"/>
    </row>
    <row r="15" spans="7:11" ht="19.5" thickBot="1" x14ac:dyDescent="0.3">
      <c r="G15" s="4" t="s">
        <v>13</v>
      </c>
      <c r="H15" s="11">
        <v>40</v>
      </c>
      <c r="I15" s="11">
        <v>199.95500000000001</v>
      </c>
      <c r="J15" s="11">
        <v>124.955</v>
      </c>
      <c r="K15" s="11" t="s">
        <v>116</v>
      </c>
    </row>
    <row r="16" spans="7:11" ht="21" customHeight="1" thickBot="1" x14ac:dyDescent="0.3">
      <c r="G16" s="3" t="s">
        <v>15</v>
      </c>
      <c r="H16" s="10">
        <v>17</v>
      </c>
      <c r="I16" s="10">
        <v>451.54899999999998</v>
      </c>
      <c r="J16" s="10">
        <v>371.54899999999998</v>
      </c>
      <c r="K16" s="10">
        <v>79</v>
      </c>
    </row>
    <row r="17" spans="7:11" ht="24" customHeight="1" thickBot="1" x14ac:dyDescent="0.3">
      <c r="G17" s="4" t="s">
        <v>16</v>
      </c>
      <c r="H17" s="11">
        <v>6</v>
      </c>
      <c r="I17" s="11"/>
      <c r="J17" s="11"/>
      <c r="K17" s="11"/>
    </row>
  </sheetData>
  <mergeCells count="3">
    <mergeCell ref="H3:J3"/>
    <mergeCell ref="H5:J5"/>
    <mergeCell ref="H13:H14"/>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K17"/>
  <sheetViews>
    <sheetView workbookViewId="0">
      <selection activeCell="A3" sqref="A3:IV17"/>
    </sheetView>
  </sheetViews>
  <sheetFormatPr baseColWidth="10" defaultRowHeight="15" x14ac:dyDescent="0.25"/>
  <cols>
    <col min="6" max="6" width="5.140625" customWidth="1"/>
    <col min="7" max="7" width="14.140625" customWidth="1"/>
    <col min="8" max="8" width="15" customWidth="1"/>
    <col min="9" max="10" width="14" customWidth="1"/>
    <col min="11" max="11" width="14.42578125" customWidth="1"/>
  </cols>
  <sheetData>
    <row r="3" spans="7:11" ht="23.25" x14ac:dyDescent="0.35">
      <c r="H3" s="250" t="s">
        <v>118</v>
      </c>
      <c r="I3" s="250"/>
      <c r="J3" s="250"/>
    </row>
    <row r="4" spans="7:11" x14ac:dyDescent="0.25">
      <c r="G4" s="15"/>
      <c r="H4" s="15"/>
      <c r="I4" s="15"/>
      <c r="J4" s="15"/>
      <c r="K4" s="15"/>
    </row>
    <row r="5" spans="7:11" ht="23.25" x14ac:dyDescent="0.35">
      <c r="H5" s="253" t="s">
        <v>114</v>
      </c>
      <c r="I5" s="253"/>
      <c r="J5" s="253"/>
    </row>
    <row r="6" spans="7:11" ht="15.75" thickBot="1" x14ac:dyDescent="0.3"/>
    <row r="7" spans="7:11" ht="72.75" customHeight="1" thickBot="1" x14ac:dyDescent="0.3">
      <c r="G7" s="16" t="s">
        <v>0</v>
      </c>
      <c r="H7" s="2" t="s">
        <v>1</v>
      </c>
      <c r="I7" s="2" t="s">
        <v>66</v>
      </c>
      <c r="J7" s="2" t="s">
        <v>64</v>
      </c>
      <c r="K7" s="2" t="s">
        <v>65</v>
      </c>
    </row>
    <row r="8" spans="7:11" ht="27" customHeight="1" thickTop="1" thickBot="1" x14ac:dyDescent="0.3">
      <c r="G8" s="3" t="s">
        <v>5</v>
      </c>
      <c r="H8" s="10">
        <v>80</v>
      </c>
      <c r="I8" s="10"/>
      <c r="J8" s="10">
        <v>834</v>
      </c>
      <c r="K8" s="10">
        <v>45</v>
      </c>
    </row>
    <row r="9" spans="7:11" ht="19.5" thickBot="1" x14ac:dyDescent="0.3">
      <c r="G9" s="4" t="s">
        <v>6</v>
      </c>
      <c r="H9" s="11">
        <v>80</v>
      </c>
      <c r="I9" s="11">
        <v>1783.14</v>
      </c>
      <c r="J9" s="17">
        <v>1083.1400000000001</v>
      </c>
      <c r="K9" s="11">
        <v>61</v>
      </c>
    </row>
    <row r="10" spans="7:11" ht="25.5" customHeight="1" thickBot="1" x14ac:dyDescent="0.35">
      <c r="G10" s="3" t="s">
        <v>7</v>
      </c>
      <c r="H10" s="10">
        <v>12</v>
      </c>
      <c r="I10" s="18">
        <v>281.16399999999999</v>
      </c>
      <c r="J10" s="10">
        <v>91.164000000000001</v>
      </c>
      <c r="K10" s="10">
        <v>30</v>
      </c>
    </row>
    <row r="11" spans="7:11" ht="24" customHeight="1" thickBot="1" x14ac:dyDescent="0.3">
      <c r="G11" s="4" t="s">
        <v>8</v>
      </c>
      <c r="H11" s="11">
        <v>6.2</v>
      </c>
      <c r="I11" s="11">
        <v>137</v>
      </c>
      <c r="J11" s="13">
        <v>129</v>
      </c>
      <c r="K11" s="11">
        <v>80</v>
      </c>
    </row>
    <row r="12" spans="7:11" ht="19.5" customHeight="1" thickBot="1" x14ac:dyDescent="0.3">
      <c r="G12" s="3" t="s">
        <v>10</v>
      </c>
      <c r="H12" s="10">
        <v>7.6</v>
      </c>
      <c r="I12" s="10">
        <v>204.11199999999999</v>
      </c>
      <c r="J12" s="10">
        <v>187.75200000000001</v>
      </c>
      <c r="K12" s="10">
        <v>125.16800000000001</v>
      </c>
    </row>
    <row r="13" spans="7:11" ht="25.5" customHeight="1" thickBot="1" x14ac:dyDescent="0.3">
      <c r="G13" s="4" t="s">
        <v>63</v>
      </c>
      <c r="H13" s="257">
        <v>6</v>
      </c>
      <c r="I13" s="11"/>
      <c r="J13" s="11"/>
      <c r="K13" s="11"/>
    </row>
    <row r="14" spans="7:11" ht="21.75" customHeight="1" thickBot="1" x14ac:dyDescent="0.3">
      <c r="G14" s="3" t="s">
        <v>12</v>
      </c>
      <c r="H14" s="258"/>
      <c r="I14" s="10"/>
      <c r="J14" s="10"/>
      <c r="K14" s="10"/>
    </row>
    <row r="15" spans="7:11" ht="19.5" thickBot="1" x14ac:dyDescent="0.3">
      <c r="G15" s="4" t="s">
        <v>13</v>
      </c>
      <c r="H15" s="11">
        <v>40</v>
      </c>
      <c r="I15" s="11">
        <v>235.327</v>
      </c>
      <c r="J15" s="11">
        <v>160.327</v>
      </c>
      <c r="K15" s="11" t="s">
        <v>117</v>
      </c>
    </row>
    <row r="16" spans="7:11" ht="21" customHeight="1" thickBot="1" x14ac:dyDescent="0.3">
      <c r="G16" s="3" t="s">
        <v>15</v>
      </c>
      <c r="H16" s="10">
        <v>17</v>
      </c>
      <c r="I16" s="10">
        <v>446.72399999999999</v>
      </c>
      <c r="J16" s="10">
        <v>366.72399999999999</v>
      </c>
      <c r="K16" s="10">
        <v>78</v>
      </c>
    </row>
    <row r="17" spans="7:11" ht="24" customHeight="1" thickBot="1" x14ac:dyDescent="0.3">
      <c r="G17" s="4" t="s">
        <v>16</v>
      </c>
      <c r="H17" s="11">
        <v>6</v>
      </c>
      <c r="I17" s="11"/>
      <c r="J17" s="11">
        <v>31.364999999999998</v>
      </c>
      <c r="K17" s="11">
        <v>12</v>
      </c>
    </row>
  </sheetData>
  <mergeCells count="3">
    <mergeCell ref="H3:J3"/>
    <mergeCell ref="H5:J5"/>
    <mergeCell ref="H13:H14"/>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6:K20"/>
  <sheetViews>
    <sheetView topLeftCell="A4" workbookViewId="0">
      <selection activeCell="H23" sqref="H23"/>
    </sheetView>
  </sheetViews>
  <sheetFormatPr baseColWidth="10" defaultRowHeight="15" x14ac:dyDescent="0.25"/>
  <cols>
    <col min="4" max="4" width="14.140625" customWidth="1"/>
    <col min="5" max="5" width="15" customWidth="1"/>
    <col min="6" max="7" width="14" customWidth="1"/>
    <col min="8" max="8" width="14.42578125" customWidth="1"/>
    <col min="9" max="9" width="12.28515625" bestFit="1" customWidth="1"/>
    <col min="10" max="10" width="13.5703125" bestFit="1" customWidth="1"/>
  </cols>
  <sheetData>
    <row r="6" spans="7:11" ht="23.25" x14ac:dyDescent="0.35">
      <c r="H6" s="250" t="s">
        <v>119</v>
      </c>
      <c r="I6" s="250"/>
      <c r="J6" s="250"/>
    </row>
    <row r="7" spans="7:11" x14ac:dyDescent="0.25">
      <c r="G7" s="15"/>
      <c r="H7" s="15"/>
      <c r="I7" s="15"/>
      <c r="J7" s="15"/>
      <c r="K7" s="15"/>
    </row>
    <row r="8" spans="7:11" ht="23.25" x14ac:dyDescent="0.35">
      <c r="H8" s="253" t="s">
        <v>114</v>
      </c>
      <c r="I8" s="253"/>
      <c r="J8" s="253"/>
    </row>
    <row r="9" spans="7:11" ht="15.75" thickBot="1" x14ac:dyDescent="0.3"/>
    <row r="10" spans="7:11" ht="72.75" customHeight="1" thickBot="1" x14ac:dyDescent="0.3">
      <c r="G10" s="16" t="s">
        <v>0</v>
      </c>
      <c r="H10" s="2" t="s">
        <v>1</v>
      </c>
      <c r="I10" s="2" t="s">
        <v>66</v>
      </c>
      <c r="J10" s="2" t="s">
        <v>64</v>
      </c>
      <c r="K10" s="2" t="s">
        <v>65</v>
      </c>
    </row>
    <row r="11" spans="7:11" ht="27" customHeight="1" thickTop="1" thickBot="1" x14ac:dyDescent="0.3">
      <c r="G11" s="3" t="s">
        <v>5</v>
      </c>
      <c r="H11" s="10">
        <v>80</v>
      </c>
      <c r="I11" s="10"/>
      <c r="J11" s="10">
        <v>834</v>
      </c>
      <c r="K11" s="10">
        <v>45</v>
      </c>
    </row>
    <row r="12" spans="7:11" ht="19.5" thickBot="1" x14ac:dyDescent="0.3">
      <c r="G12" s="4" t="s">
        <v>6</v>
      </c>
      <c r="H12" s="11">
        <v>80</v>
      </c>
      <c r="I12" s="11">
        <v>1682.8363999999999</v>
      </c>
      <c r="J12" s="17">
        <v>982.83640200000002</v>
      </c>
      <c r="K12" s="11">
        <v>55</v>
      </c>
    </row>
    <row r="13" spans="7:11" ht="25.5" customHeight="1" thickBot="1" x14ac:dyDescent="0.35">
      <c r="G13" s="3" t="s">
        <v>7</v>
      </c>
      <c r="H13" s="10">
        <v>12</v>
      </c>
      <c r="I13" s="18">
        <v>275.66300000000001</v>
      </c>
      <c r="J13" s="10">
        <v>85.662999999999997</v>
      </c>
      <c r="K13" s="10">
        <v>28.5</v>
      </c>
    </row>
    <row r="14" spans="7:11" ht="24" customHeight="1" thickBot="1" x14ac:dyDescent="0.3">
      <c r="G14" s="4" t="s">
        <v>8</v>
      </c>
      <c r="H14" s="11">
        <v>6.2</v>
      </c>
      <c r="I14" s="11">
        <v>131</v>
      </c>
      <c r="J14" s="13"/>
      <c r="K14" s="11">
        <v>76</v>
      </c>
    </row>
    <row r="15" spans="7:11" ht="19.5" customHeight="1" thickBot="1" x14ac:dyDescent="0.3">
      <c r="G15" s="3" t="s">
        <v>10</v>
      </c>
      <c r="H15" s="10">
        <v>7.6</v>
      </c>
      <c r="I15" s="10">
        <v>198.108</v>
      </c>
      <c r="J15" s="10">
        <v>181.74799999999999</v>
      </c>
      <c r="K15" s="10">
        <v>121</v>
      </c>
    </row>
    <row r="16" spans="7:11" ht="25.5" customHeight="1" thickBot="1" x14ac:dyDescent="0.3">
      <c r="G16" s="4" t="s">
        <v>63</v>
      </c>
      <c r="H16" s="257">
        <v>6</v>
      </c>
      <c r="I16" s="11"/>
      <c r="J16" s="11"/>
      <c r="K16" s="11"/>
    </row>
    <row r="17" spans="7:11" ht="21.75" customHeight="1" thickBot="1" x14ac:dyDescent="0.3">
      <c r="G17" s="3" t="s">
        <v>12</v>
      </c>
      <c r="H17" s="258"/>
      <c r="I17" s="10"/>
      <c r="J17" s="10"/>
      <c r="K17" s="10"/>
    </row>
    <row r="18" spans="7:11" ht="19.5" thickBot="1" x14ac:dyDescent="0.3">
      <c r="G18" s="4" t="s">
        <v>13</v>
      </c>
      <c r="H18" s="11">
        <v>40</v>
      </c>
      <c r="I18" s="11">
        <v>228.84200000000001</v>
      </c>
      <c r="J18" s="11">
        <v>153.84200000000001</v>
      </c>
      <c r="K18" s="11" t="s">
        <v>120</v>
      </c>
    </row>
    <row r="19" spans="7:11" ht="21" customHeight="1" thickBot="1" x14ac:dyDescent="0.3">
      <c r="G19" s="3" t="s">
        <v>15</v>
      </c>
      <c r="H19" s="10">
        <v>17</v>
      </c>
      <c r="I19" s="10">
        <v>438.72399999999999</v>
      </c>
      <c r="J19" s="10">
        <v>358.72399999999999</v>
      </c>
      <c r="K19" s="10">
        <v>76</v>
      </c>
    </row>
    <row r="20" spans="7:11" ht="24" customHeight="1" thickBot="1" x14ac:dyDescent="0.3">
      <c r="G20" s="4" t="s">
        <v>16</v>
      </c>
      <c r="H20" s="11">
        <v>6</v>
      </c>
      <c r="I20" s="11"/>
      <c r="J20" s="11">
        <v>22.937000000000001</v>
      </c>
      <c r="K20" s="11">
        <v>12</v>
      </c>
    </row>
  </sheetData>
  <mergeCells count="3">
    <mergeCell ref="H6:J6"/>
    <mergeCell ref="H8:J8"/>
    <mergeCell ref="H16:H17"/>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K21"/>
  <sheetViews>
    <sheetView topLeftCell="A7" workbookViewId="0">
      <selection activeCell="A7" sqref="A7:IV21"/>
    </sheetView>
  </sheetViews>
  <sheetFormatPr baseColWidth="10" defaultRowHeight="15" x14ac:dyDescent="0.25"/>
  <cols>
    <col min="7" max="7" width="12.42578125" customWidth="1"/>
  </cols>
  <sheetData>
    <row r="7" spans="7:11" ht="23.25" x14ac:dyDescent="0.35">
      <c r="H7" s="250" t="s">
        <v>121</v>
      </c>
      <c r="I7" s="250"/>
      <c r="J7" s="250"/>
    </row>
    <row r="8" spans="7:11" x14ac:dyDescent="0.25">
      <c r="G8" s="15"/>
      <c r="H8" s="15"/>
      <c r="I8" s="15"/>
      <c r="J8" s="15"/>
      <c r="K8" s="15"/>
    </row>
    <row r="9" spans="7:11" ht="23.25" x14ac:dyDescent="0.35">
      <c r="H9" s="253" t="s">
        <v>114</v>
      </c>
      <c r="I9" s="253"/>
      <c r="J9" s="253"/>
    </row>
    <row r="10" spans="7:11" ht="15.75" thickBot="1" x14ac:dyDescent="0.3"/>
    <row r="11" spans="7:11" ht="72.75" customHeight="1" thickBot="1" x14ac:dyDescent="0.3">
      <c r="G11" s="16" t="s">
        <v>0</v>
      </c>
      <c r="H11" s="2" t="s">
        <v>1</v>
      </c>
      <c r="I11" s="2" t="s">
        <v>66</v>
      </c>
      <c r="J11" s="2" t="s">
        <v>64</v>
      </c>
      <c r="K11" s="2" t="s">
        <v>65</v>
      </c>
    </row>
    <row r="12" spans="7:11" ht="27" customHeight="1" thickTop="1" thickBot="1" x14ac:dyDescent="0.3">
      <c r="G12" s="3" t="s">
        <v>5</v>
      </c>
      <c r="H12" s="10">
        <v>80</v>
      </c>
      <c r="I12" s="10"/>
      <c r="J12" s="10">
        <v>725</v>
      </c>
      <c r="K12" s="10">
        <v>39</v>
      </c>
    </row>
    <row r="13" spans="7:11" ht="19.5" thickBot="1" x14ac:dyDescent="0.3">
      <c r="G13" s="4" t="s">
        <v>6</v>
      </c>
      <c r="H13" s="11">
        <v>80</v>
      </c>
      <c r="I13" s="11">
        <v>2038</v>
      </c>
      <c r="J13" s="17">
        <v>1338</v>
      </c>
      <c r="K13" s="11">
        <v>79</v>
      </c>
    </row>
    <row r="14" spans="7:11" ht="25.5" customHeight="1" thickBot="1" x14ac:dyDescent="0.35">
      <c r="G14" s="3" t="s">
        <v>7</v>
      </c>
      <c r="H14" s="10">
        <v>12</v>
      </c>
      <c r="I14" s="19">
        <v>271.14999999999998</v>
      </c>
      <c r="J14" s="10">
        <v>81.150000000000006</v>
      </c>
      <c r="K14" s="10">
        <v>27</v>
      </c>
    </row>
    <row r="15" spans="7:11" ht="24" customHeight="1" thickBot="1" x14ac:dyDescent="0.3">
      <c r="G15" s="4" t="s">
        <v>8</v>
      </c>
      <c r="H15" s="11">
        <v>6.2</v>
      </c>
      <c r="I15" s="11">
        <v>146</v>
      </c>
      <c r="J15" s="13">
        <v>130</v>
      </c>
      <c r="K15" s="11">
        <v>86</v>
      </c>
    </row>
    <row r="16" spans="7:11" ht="19.5" customHeight="1" thickBot="1" x14ac:dyDescent="0.3">
      <c r="G16" s="3" t="s">
        <v>10</v>
      </c>
      <c r="H16" s="10">
        <v>7.6</v>
      </c>
      <c r="I16" s="10">
        <v>194.83799999999999</v>
      </c>
      <c r="J16" s="10">
        <v>179.47800000000001</v>
      </c>
      <c r="K16" s="10">
        <v>118</v>
      </c>
    </row>
    <row r="17" spans="7:11" ht="25.5" customHeight="1" thickBot="1" x14ac:dyDescent="0.3">
      <c r="G17" s="4" t="s">
        <v>63</v>
      </c>
      <c r="H17" s="257">
        <v>6</v>
      </c>
      <c r="I17" s="11"/>
      <c r="J17" s="11"/>
      <c r="K17" s="11"/>
    </row>
    <row r="18" spans="7:11" ht="21.75" customHeight="1" thickBot="1" x14ac:dyDescent="0.3">
      <c r="G18" s="3" t="s">
        <v>12</v>
      </c>
      <c r="H18" s="258"/>
      <c r="I18" s="10"/>
      <c r="J18" s="10"/>
      <c r="K18" s="10"/>
    </row>
    <row r="19" spans="7:11" ht="19.5" thickBot="1" x14ac:dyDescent="0.3">
      <c r="G19" s="4" t="s">
        <v>13</v>
      </c>
      <c r="H19" s="11">
        <v>40</v>
      </c>
      <c r="I19" s="11">
        <v>216.983</v>
      </c>
      <c r="J19" s="11">
        <v>141.983</v>
      </c>
      <c r="K19" s="11" t="s">
        <v>87</v>
      </c>
    </row>
    <row r="20" spans="7:11" ht="21" customHeight="1" thickBot="1" x14ac:dyDescent="0.3">
      <c r="G20" s="3" t="s">
        <v>15</v>
      </c>
      <c r="H20" s="10">
        <v>17</v>
      </c>
      <c r="I20" s="10">
        <v>445.19099999999997</v>
      </c>
      <c r="J20" s="10">
        <v>365.19099999999997</v>
      </c>
      <c r="K20" s="10">
        <v>78</v>
      </c>
    </row>
    <row r="21" spans="7:11" ht="24" customHeight="1" thickBot="1" x14ac:dyDescent="0.3">
      <c r="G21" s="4" t="s">
        <v>16</v>
      </c>
      <c r="H21" s="11">
        <v>6</v>
      </c>
      <c r="I21" s="11"/>
      <c r="J21" s="11">
        <v>15.824999999999999</v>
      </c>
      <c r="K21" s="11">
        <v>12</v>
      </c>
    </row>
  </sheetData>
  <mergeCells count="3">
    <mergeCell ref="H7:J7"/>
    <mergeCell ref="H9:J9"/>
    <mergeCell ref="H17:H18"/>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6:K20"/>
  <sheetViews>
    <sheetView topLeftCell="A4" workbookViewId="0">
      <selection activeCell="Q13" sqref="Q13"/>
    </sheetView>
  </sheetViews>
  <sheetFormatPr baseColWidth="10" defaultRowHeight="15" x14ac:dyDescent="0.25"/>
  <sheetData>
    <row r="6" spans="7:11" ht="23.25" x14ac:dyDescent="0.35">
      <c r="H6" s="250" t="s">
        <v>122</v>
      </c>
      <c r="I6" s="250"/>
      <c r="J6" s="250"/>
    </row>
    <row r="7" spans="7:11" x14ac:dyDescent="0.25">
      <c r="G7" s="15"/>
      <c r="H7" s="15"/>
      <c r="I7" s="15"/>
      <c r="J7" s="15"/>
      <c r="K7" s="15"/>
    </row>
    <row r="8" spans="7:11" ht="23.25" x14ac:dyDescent="0.35">
      <c r="H8" s="253" t="s">
        <v>114</v>
      </c>
      <c r="I8" s="253"/>
      <c r="J8" s="253"/>
    </row>
    <row r="9" spans="7:11" ht="15.75" thickBot="1" x14ac:dyDescent="0.3"/>
    <row r="10" spans="7:11" ht="72.75" customHeight="1" thickBot="1" x14ac:dyDescent="0.3">
      <c r="G10" s="16" t="s">
        <v>0</v>
      </c>
      <c r="H10" s="2" t="s">
        <v>1</v>
      </c>
      <c r="I10" s="2" t="s">
        <v>66</v>
      </c>
      <c r="J10" s="2" t="s">
        <v>64</v>
      </c>
      <c r="K10" s="2" t="s">
        <v>65</v>
      </c>
    </row>
    <row r="11" spans="7:11" ht="27" customHeight="1" thickTop="1" thickBot="1" x14ac:dyDescent="0.3">
      <c r="G11" s="3" t="s">
        <v>5</v>
      </c>
      <c r="H11" s="10">
        <v>80</v>
      </c>
      <c r="I11" s="10"/>
      <c r="J11" s="10">
        <v>683</v>
      </c>
      <c r="K11" s="10">
        <v>38</v>
      </c>
    </row>
    <row r="12" spans="7:11" ht="19.5" thickBot="1" x14ac:dyDescent="0.3">
      <c r="G12" s="4" t="s">
        <v>6</v>
      </c>
      <c r="H12" s="11">
        <v>80</v>
      </c>
      <c r="I12" s="11">
        <v>1900</v>
      </c>
      <c r="J12" s="17">
        <v>1230</v>
      </c>
      <c r="K12" s="11">
        <v>68</v>
      </c>
    </row>
    <row r="13" spans="7:11" ht="25.5" customHeight="1" thickBot="1" x14ac:dyDescent="0.35">
      <c r="G13" s="3" t="s">
        <v>7</v>
      </c>
      <c r="H13" s="10">
        <v>12</v>
      </c>
      <c r="I13" s="19">
        <v>270</v>
      </c>
      <c r="J13" s="10">
        <v>80</v>
      </c>
      <c r="K13" s="10">
        <v>26</v>
      </c>
    </row>
    <row r="14" spans="7:11" ht="24" customHeight="1" thickBot="1" x14ac:dyDescent="0.3">
      <c r="G14" s="4" t="s">
        <v>8</v>
      </c>
      <c r="H14" s="11">
        <v>6.2</v>
      </c>
      <c r="I14" s="11">
        <v>141.1283</v>
      </c>
      <c r="J14" s="13">
        <v>125</v>
      </c>
      <c r="K14" s="11">
        <v>81</v>
      </c>
    </row>
    <row r="15" spans="7:11" ht="19.5" customHeight="1" thickBot="1" x14ac:dyDescent="0.3">
      <c r="G15" s="3" t="s">
        <v>10</v>
      </c>
      <c r="H15" s="10">
        <v>7.6</v>
      </c>
      <c r="I15" s="10">
        <v>190.41499999999999</v>
      </c>
      <c r="J15" s="10">
        <v>174.05500000000001</v>
      </c>
      <c r="K15" s="10">
        <v>116</v>
      </c>
    </row>
    <row r="16" spans="7:11" ht="25.5" customHeight="1" thickBot="1" x14ac:dyDescent="0.3">
      <c r="G16" s="4" t="s">
        <v>63</v>
      </c>
      <c r="H16" s="257">
        <v>6</v>
      </c>
      <c r="I16" s="11"/>
      <c r="J16" s="11"/>
      <c r="K16" s="11"/>
    </row>
    <row r="17" spans="7:11" ht="21.75" customHeight="1" thickBot="1" x14ac:dyDescent="0.3">
      <c r="G17" s="3" t="s">
        <v>12</v>
      </c>
      <c r="H17" s="258"/>
      <c r="I17" s="10"/>
      <c r="J17" s="10"/>
      <c r="K17" s="10"/>
    </row>
    <row r="18" spans="7:11" ht="19.5" thickBot="1" x14ac:dyDescent="0.3">
      <c r="G18" s="4" t="s">
        <v>13</v>
      </c>
      <c r="H18" s="11">
        <v>40</v>
      </c>
      <c r="I18" s="11">
        <v>208.458</v>
      </c>
      <c r="J18" s="11">
        <v>133.458</v>
      </c>
      <c r="K18" s="11" t="s">
        <v>123</v>
      </c>
    </row>
    <row r="19" spans="7:11" ht="21" customHeight="1" thickBot="1" x14ac:dyDescent="0.3">
      <c r="G19" s="3" t="s">
        <v>15</v>
      </c>
      <c r="H19" s="10">
        <v>17</v>
      </c>
      <c r="I19" s="10">
        <v>452.38499999999999</v>
      </c>
      <c r="J19" s="10">
        <v>375.38400000000001</v>
      </c>
      <c r="K19" s="10">
        <v>92</v>
      </c>
    </row>
    <row r="20" spans="7:11" ht="24" customHeight="1" thickBot="1" x14ac:dyDescent="0.3">
      <c r="G20" s="4" t="s">
        <v>16</v>
      </c>
      <c r="H20" s="11">
        <v>6</v>
      </c>
      <c r="I20" s="11"/>
      <c r="J20" s="11">
        <v>29.748000000000001</v>
      </c>
      <c r="K20" s="11">
        <v>12</v>
      </c>
    </row>
  </sheetData>
  <mergeCells count="3">
    <mergeCell ref="H6:J6"/>
    <mergeCell ref="H8:J8"/>
    <mergeCell ref="H16:H17"/>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N21"/>
  <sheetViews>
    <sheetView topLeftCell="A7" workbookViewId="0">
      <selection activeCell="F7" sqref="F7:L23"/>
    </sheetView>
  </sheetViews>
  <sheetFormatPr baseColWidth="10" defaultRowHeight="15" x14ac:dyDescent="0.25"/>
  <cols>
    <col min="6" max="6" width="8.7109375" customWidth="1"/>
    <col min="7" max="7" width="15.140625" customWidth="1"/>
    <col min="8" max="8" width="15" customWidth="1"/>
    <col min="9" max="9" width="13.7109375" customWidth="1"/>
    <col min="10" max="10" width="13.28515625" customWidth="1"/>
    <col min="11" max="11" width="15" customWidth="1"/>
  </cols>
  <sheetData>
    <row r="7" spans="6:14" ht="23.25" x14ac:dyDescent="0.35">
      <c r="H7" s="250" t="s">
        <v>124</v>
      </c>
      <c r="I7" s="250"/>
      <c r="J7" s="250"/>
    </row>
    <row r="8" spans="6:14" x14ac:dyDescent="0.25">
      <c r="G8" s="15"/>
      <c r="H8" s="15"/>
      <c r="I8" s="15"/>
      <c r="J8" s="15"/>
      <c r="K8" s="15"/>
    </row>
    <row r="9" spans="6:14" ht="23.25" x14ac:dyDescent="0.35">
      <c r="H9" s="253" t="s">
        <v>61</v>
      </c>
      <c r="I9" s="253"/>
      <c r="J9" s="253"/>
    </row>
    <row r="10" spans="6:14" ht="15.75" thickBot="1" x14ac:dyDescent="0.3"/>
    <row r="11" spans="6:14" ht="75.75" customHeight="1" thickBot="1" x14ac:dyDescent="0.3">
      <c r="G11" s="16" t="s">
        <v>0</v>
      </c>
      <c r="H11" s="2" t="s">
        <v>1</v>
      </c>
      <c r="I11" s="2" t="s">
        <v>66</v>
      </c>
      <c r="J11" s="2" t="s">
        <v>64</v>
      </c>
      <c r="K11" s="2" t="s">
        <v>65</v>
      </c>
    </row>
    <row r="12" spans="6:14" ht="21.75" customHeight="1" thickTop="1" thickBot="1" x14ac:dyDescent="0.3">
      <c r="G12" s="3" t="s">
        <v>5</v>
      </c>
      <c r="H12" s="10">
        <v>80</v>
      </c>
      <c r="I12" s="10"/>
      <c r="J12" s="10">
        <v>651</v>
      </c>
      <c r="K12" s="10">
        <v>37</v>
      </c>
    </row>
    <row r="13" spans="6:14" ht="19.5" thickBot="1" x14ac:dyDescent="0.3">
      <c r="G13" s="4" t="s">
        <v>6</v>
      </c>
      <c r="H13" s="11">
        <v>80</v>
      </c>
      <c r="I13" s="11">
        <v>1884</v>
      </c>
      <c r="J13" s="17">
        <v>1184</v>
      </c>
      <c r="K13" s="11">
        <v>69.703000000000003</v>
      </c>
      <c r="N13" s="20"/>
    </row>
    <row r="14" spans="6:14" ht="25.5" customHeight="1" thickBot="1" x14ac:dyDescent="0.35">
      <c r="G14" s="3" t="s">
        <v>7</v>
      </c>
      <c r="H14" s="10">
        <v>12</v>
      </c>
      <c r="I14" s="21">
        <v>270</v>
      </c>
      <c r="J14" s="10">
        <v>80</v>
      </c>
      <c r="K14" s="10">
        <v>26</v>
      </c>
    </row>
    <row r="15" spans="6:14" ht="24.75" customHeight="1" thickBot="1" x14ac:dyDescent="0.3">
      <c r="F15" s="14"/>
      <c r="G15" s="4" t="s">
        <v>8</v>
      </c>
      <c r="H15" s="11">
        <v>6.2</v>
      </c>
      <c r="I15" s="11">
        <v>136</v>
      </c>
      <c r="J15" s="13">
        <v>120</v>
      </c>
      <c r="K15" s="11">
        <v>80</v>
      </c>
    </row>
    <row r="16" spans="6:14" ht="23.25" customHeight="1" thickBot="1" x14ac:dyDescent="0.3">
      <c r="G16" s="3" t="s">
        <v>10</v>
      </c>
      <c r="H16" s="10">
        <v>6.4</v>
      </c>
      <c r="I16" s="10">
        <v>185.065</v>
      </c>
      <c r="J16" s="10">
        <v>168.70500000000001</v>
      </c>
      <c r="K16" s="10">
        <v>112.47</v>
      </c>
    </row>
    <row r="17" spans="7:11" ht="22.5" customHeight="1" thickBot="1" x14ac:dyDescent="0.3">
      <c r="G17" s="4" t="s">
        <v>63</v>
      </c>
      <c r="H17" s="257">
        <v>6</v>
      </c>
      <c r="I17" s="11">
        <v>369.61700000000002</v>
      </c>
      <c r="J17" s="11">
        <v>173.12700000000001</v>
      </c>
      <c r="K17" s="11">
        <v>122.79</v>
      </c>
    </row>
    <row r="18" spans="7:11" ht="24" customHeight="1" thickBot="1" x14ac:dyDescent="0.3">
      <c r="G18" s="3" t="s">
        <v>12</v>
      </c>
      <c r="H18" s="258"/>
      <c r="I18" s="10">
        <v>119.70399999999999</v>
      </c>
      <c r="J18" s="10">
        <v>79.703999999999994</v>
      </c>
      <c r="K18" s="10">
        <v>56.53</v>
      </c>
    </row>
    <row r="19" spans="7:11" ht="19.5" thickBot="1" x14ac:dyDescent="0.3">
      <c r="G19" s="4" t="s">
        <v>13</v>
      </c>
      <c r="H19" s="11">
        <v>40</v>
      </c>
      <c r="I19" s="11">
        <v>200.066</v>
      </c>
      <c r="J19" s="11">
        <v>125.066</v>
      </c>
      <c r="K19" s="11">
        <v>10.416</v>
      </c>
    </row>
    <row r="20" spans="7:11" ht="27" customHeight="1" thickBot="1" x14ac:dyDescent="0.3">
      <c r="G20" s="3" t="s">
        <v>15</v>
      </c>
      <c r="H20" s="10">
        <v>17</v>
      </c>
      <c r="I20" s="10">
        <v>444.92899999999997</v>
      </c>
      <c r="J20" s="10">
        <v>364.92899999999997</v>
      </c>
      <c r="K20" s="10">
        <v>78</v>
      </c>
    </row>
    <row r="21" spans="7:11" ht="23.25" customHeight="1" thickBot="1" x14ac:dyDescent="0.3">
      <c r="G21" s="4" t="s">
        <v>16</v>
      </c>
      <c r="H21" s="11">
        <v>6</v>
      </c>
      <c r="I21" s="11"/>
      <c r="J21" s="11">
        <v>29.748000000000001</v>
      </c>
      <c r="K21" s="11">
        <v>12</v>
      </c>
    </row>
  </sheetData>
  <mergeCells count="3">
    <mergeCell ref="H7:J7"/>
    <mergeCell ref="H9:J9"/>
    <mergeCell ref="H17:H18"/>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J19"/>
  <sheetViews>
    <sheetView topLeftCell="A4" workbookViewId="0">
      <selection activeCell="J17" sqref="J17"/>
    </sheetView>
  </sheetViews>
  <sheetFormatPr baseColWidth="10" defaultRowHeight="15" x14ac:dyDescent="0.25"/>
  <cols>
    <col min="6" max="6" width="14.28515625" customWidth="1"/>
    <col min="7" max="7" width="14.5703125" customWidth="1"/>
    <col min="8" max="8" width="12.7109375" customWidth="1"/>
    <col min="9" max="9" width="13.85546875" customWidth="1"/>
    <col min="10" max="10" width="14.7109375" customWidth="1"/>
  </cols>
  <sheetData>
    <row r="5" spans="5:10" ht="23.25" x14ac:dyDescent="0.35">
      <c r="G5" s="250" t="s">
        <v>125</v>
      </c>
      <c r="H5" s="250"/>
      <c r="I5" s="250"/>
    </row>
    <row r="6" spans="5:10" x14ac:dyDescent="0.25">
      <c r="F6" s="15"/>
      <c r="G6" s="15"/>
      <c r="H6" s="15"/>
      <c r="I6" s="15"/>
      <c r="J6" s="15"/>
    </row>
    <row r="7" spans="5:10" ht="23.25" x14ac:dyDescent="0.35">
      <c r="G7" s="253" t="s">
        <v>61</v>
      </c>
      <c r="H7" s="253"/>
      <c r="I7" s="253"/>
    </row>
    <row r="8" spans="5:10" ht="15.75" thickBot="1" x14ac:dyDescent="0.3"/>
    <row r="9" spans="5:10" ht="80.25" customHeight="1" thickBot="1" x14ac:dyDescent="0.3">
      <c r="F9" s="16" t="s">
        <v>0</v>
      </c>
      <c r="G9" s="2" t="s">
        <v>1</v>
      </c>
      <c r="H9" s="2" t="s">
        <v>66</v>
      </c>
      <c r="I9" s="2" t="s">
        <v>64</v>
      </c>
      <c r="J9" s="2" t="s">
        <v>65</v>
      </c>
    </row>
    <row r="10" spans="5:10" ht="21.75" customHeight="1" thickTop="1" thickBot="1" x14ac:dyDescent="0.3">
      <c r="F10" s="3" t="s">
        <v>5</v>
      </c>
      <c r="G10" s="10">
        <v>80</v>
      </c>
      <c r="H10" s="10"/>
      <c r="I10" s="10">
        <v>651</v>
      </c>
      <c r="J10" s="10">
        <v>37</v>
      </c>
    </row>
    <row r="11" spans="5:10" ht="19.5" thickBot="1" x14ac:dyDescent="0.3">
      <c r="F11" s="4" t="s">
        <v>6</v>
      </c>
      <c r="G11" s="11">
        <v>80</v>
      </c>
      <c r="H11" s="11">
        <v>1861</v>
      </c>
      <c r="I11" s="17">
        <v>1161</v>
      </c>
      <c r="J11" s="11">
        <v>68</v>
      </c>
    </row>
    <row r="12" spans="5:10" ht="23.25" customHeight="1" thickBot="1" x14ac:dyDescent="0.35">
      <c r="F12" s="3" t="s">
        <v>7</v>
      </c>
      <c r="G12" s="10">
        <v>12</v>
      </c>
      <c r="H12" s="21">
        <v>270</v>
      </c>
      <c r="I12" s="10">
        <v>80</v>
      </c>
      <c r="J12" s="10">
        <v>26</v>
      </c>
    </row>
    <row r="13" spans="5:10" ht="23.25" customHeight="1" thickBot="1" x14ac:dyDescent="0.3">
      <c r="E13" s="14"/>
      <c r="F13" s="4" t="s">
        <v>8</v>
      </c>
      <c r="G13" s="11">
        <v>6.2</v>
      </c>
      <c r="H13" s="11">
        <v>136</v>
      </c>
      <c r="I13" s="13">
        <v>120</v>
      </c>
      <c r="J13" s="11">
        <v>80</v>
      </c>
    </row>
    <row r="14" spans="5:10" ht="22.5" customHeight="1" thickBot="1" x14ac:dyDescent="0.3">
      <c r="F14" s="3" t="s">
        <v>10</v>
      </c>
      <c r="G14" s="10">
        <v>6.4</v>
      </c>
      <c r="H14" s="10">
        <v>181.315</v>
      </c>
      <c r="I14" s="10">
        <v>164.95500000000001</v>
      </c>
      <c r="J14" s="10">
        <v>109.97</v>
      </c>
    </row>
    <row r="15" spans="5:10" ht="25.5" customHeight="1" thickBot="1" x14ac:dyDescent="0.3">
      <c r="F15" s="4" t="s">
        <v>63</v>
      </c>
      <c r="G15" s="257">
        <v>6</v>
      </c>
      <c r="H15" s="11">
        <v>369.61700000000002</v>
      </c>
      <c r="I15" s="11">
        <v>173.12700000000001</v>
      </c>
      <c r="J15" s="11">
        <v>122.79</v>
      </c>
    </row>
    <row r="16" spans="5:10" ht="21" customHeight="1" thickBot="1" x14ac:dyDescent="0.3">
      <c r="F16" s="3" t="s">
        <v>12</v>
      </c>
      <c r="G16" s="258"/>
      <c r="H16" s="10">
        <v>119.70399999999999</v>
      </c>
      <c r="I16" s="10">
        <v>79.703999999999994</v>
      </c>
      <c r="J16" s="10">
        <v>56.53</v>
      </c>
    </row>
    <row r="17" spans="6:10" ht="19.5" thickBot="1" x14ac:dyDescent="0.3">
      <c r="F17" s="4" t="s">
        <v>13</v>
      </c>
      <c r="G17" s="11">
        <v>40</v>
      </c>
      <c r="H17" s="11">
        <v>194.72499999999999</v>
      </c>
      <c r="I17" s="11">
        <v>119.72499999999999</v>
      </c>
      <c r="J17" s="11">
        <v>9.49</v>
      </c>
    </row>
    <row r="18" spans="6:10" ht="21" customHeight="1" thickBot="1" x14ac:dyDescent="0.3">
      <c r="F18" s="3" t="s">
        <v>15</v>
      </c>
      <c r="G18" s="10">
        <v>17</v>
      </c>
      <c r="H18" s="10">
        <v>439.27600000000001</v>
      </c>
      <c r="I18" s="10">
        <v>359.27600000000001</v>
      </c>
      <c r="J18" s="10">
        <v>76</v>
      </c>
    </row>
    <row r="19" spans="6:10" ht="22.5" customHeight="1" thickBot="1" x14ac:dyDescent="0.3">
      <c r="F19" s="4" t="s">
        <v>16</v>
      </c>
      <c r="G19" s="11">
        <v>6</v>
      </c>
      <c r="H19" s="11"/>
      <c r="I19" s="11">
        <v>29.748000000000001</v>
      </c>
      <c r="J19" s="11">
        <v>12</v>
      </c>
    </row>
  </sheetData>
  <mergeCells count="3">
    <mergeCell ref="G5:I5"/>
    <mergeCell ref="G7:I7"/>
    <mergeCell ref="G15:G16"/>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I19"/>
  <sheetViews>
    <sheetView topLeftCell="A4" workbookViewId="0">
      <selection activeCell="H10" sqref="H10"/>
    </sheetView>
  </sheetViews>
  <sheetFormatPr baseColWidth="10" defaultRowHeight="15" x14ac:dyDescent="0.25"/>
  <cols>
    <col min="5" max="5" width="15.140625" customWidth="1"/>
    <col min="6" max="6" width="14.85546875" customWidth="1"/>
    <col min="7" max="7" width="14.5703125" customWidth="1"/>
    <col min="8" max="8" width="14.140625" customWidth="1"/>
    <col min="9" max="9" width="15" customWidth="1"/>
  </cols>
  <sheetData>
    <row r="5" spans="5:9" ht="23.25" x14ac:dyDescent="0.35">
      <c r="F5" s="250" t="s">
        <v>126</v>
      </c>
      <c r="G5" s="250"/>
      <c r="H5" s="250"/>
    </row>
    <row r="6" spans="5:9" x14ac:dyDescent="0.25">
      <c r="E6" s="15"/>
      <c r="F6" s="15"/>
      <c r="G6" s="15"/>
      <c r="H6" s="15"/>
      <c r="I6" s="15"/>
    </row>
    <row r="7" spans="5:9" ht="23.25" x14ac:dyDescent="0.35">
      <c r="F7" s="253" t="s">
        <v>33</v>
      </c>
      <c r="G7" s="253"/>
      <c r="H7" s="253"/>
    </row>
    <row r="8" spans="5:9" ht="15.75" thickBot="1" x14ac:dyDescent="0.3"/>
    <row r="9" spans="5:9" ht="79.5" customHeight="1" thickBot="1" x14ac:dyDescent="0.3">
      <c r="E9" s="16" t="s">
        <v>0</v>
      </c>
      <c r="F9" s="2" t="s">
        <v>1</v>
      </c>
      <c r="G9" s="2" t="s">
        <v>66</v>
      </c>
      <c r="H9" s="2" t="s">
        <v>64</v>
      </c>
      <c r="I9" s="2" t="s">
        <v>65</v>
      </c>
    </row>
    <row r="10" spans="5:9" ht="24.75" customHeight="1" thickTop="1" thickBot="1" x14ac:dyDescent="0.3">
      <c r="E10" s="3" t="s">
        <v>5</v>
      </c>
      <c r="F10" s="10">
        <v>80</v>
      </c>
      <c r="G10" s="10"/>
      <c r="H10" s="10">
        <v>650</v>
      </c>
      <c r="I10" s="10">
        <v>36</v>
      </c>
    </row>
    <row r="11" spans="5:9" ht="19.5" thickBot="1" x14ac:dyDescent="0.3">
      <c r="E11" s="4" t="s">
        <v>6</v>
      </c>
      <c r="F11" s="11">
        <v>80</v>
      </c>
      <c r="G11" s="11">
        <v>1849</v>
      </c>
      <c r="H11" s="17">
        <v>1149</v>
      </c>
      <c r="I11" s="11">
        <v>67</v>
      </c>
    </row>
    <row r="12" spans="5:9" ht="24" customHeight="1" thickBot="1" x14ac:dyDescent="0.35">
      <c r="E12" s="3" t="s">
        <v>7</v>
      </c>
      <c r="F12" s="10">
        <v>12</v>
      </c>
      <c r="G12" s="21">
        <v>270</v>
      </c>
      <c r="H12" s="10">
        <v>80</v>
      </c>
      <c r="I12" s="10">
        <v>26</v>
      </c>
    </row>
    <row r="13" spans="5:9" ht="23.25" customHeight="1" thickBot="1" x14ac:dyDescent="0.3">
      <c r="E13" s="4" t="s">
        <v>8</v>
      </c>
      <c r="F13" s="11">
        <v>6.2</v>
      </c>
      <c r="G13" s="11">
        <v>136</v>
      </c>
      <c r="H13" s="13">
        <v>120</v>
      </c>
      <c r="I13" s="11">
        <v>80</v>
      </c>
    </row>
    <row r="14" spans="5:9" ht="24" customHeight="1" thickBot="1" x14ac:dyDescent="0.3">
      <c r="E14" s="3" t="s">
        <v>10</v>
      </c>
      <c r="F14" s="10">
        <v>6.4</v>
      </c>
      <c r="G14" s="10">
        <v>175.81200000000001</v>
      </c>
      <c r="H14" s="10">
        <v>159.452</v>
      </c>
      <c r="I14" s="10">
        <v>106</v>
      </c>
    </row>
    <row r="15" spans="5:9" ht="18.75" customHeight="1" thickBot="1" x14ac:dyDescent="0.3">
      <c r="E15" s="4" t="s">
        <v>63</v>
      </c>
      <c r="F15" s="257">
        <v>6</v>
      </c>
      <c r="G15" s="11">
        <v>369.61700000000002</v>
      </c>
      <c r="H15" s="11">
        <v>173.12700000000001</v>
      </c>
      <c r="I15" s="11">
        <v>122.79</v>
      </c>
    </row>
    <row r="16" spans="5:9" ht="23.25" customHeight="1" thickBot="1" x14ac:dyDescent="0.3">
      <c r="E16" s="3" t="s">
        <v>12</v>
      </c>
      <c r="F16" s="258"/>
      <c r="G16" s="10">
        <v>119.70399999999999</v>
      </c>
      <c r="H16" s="10">
        <v>79.703999999999994</v>
      </c>
      <c r="I16" s="10">
        <v>56.53</v>
      </c>
    </row>
    <row r="17" spans="5:9" ht="19.5" thickBot="1" x14ac:dyDescent="0.3">
      <c r="E17" s="4" t="s">
        <v>13</v>
      </c>
      <c r="F17" s="11">
        <v>40</v>
      </c>
      <c r="G17" s="11">
        <v>188.19</v>
      </c>
      <c r="H17" s="11">
        <v>113.19</v>
      </c>
      <c r="I17" s="11">
        <v>9.25</v>
      </c>
    </row>
    <row r="18" spans="5:9" ht="22.5" customHeight="1" thickBot="1" x14ac:dyDescent="0.3">
      <c r="E18" s="3" t="s">
        <v>15</v>
      </c>
      <c r="F18" s="10">
        <v>17</v>
      </c>
      <c r="G18" s="10">
        <v>432.03100000000001</v>
      </c>
      <c r="H18" s="10">
        <v>352.03100000000001</v>
      </c>
      <c r="I18" s="10">
        <v>70</v>
      </c>
    </row>
    <row r="19" spans="5:9" ht="18.75" customHeight="1" thickBot="1" x14ac:dyDescent="0.3">
      <c r="E19" s="4" t="s">
        <v>16</v>
      </c>
      <c r="F19" s="11">
        <v>6</v>
      </c>
      <c r="G19" s="11"/>
      <c r="H19" s="11">
        <v>14.92</v>
      </c>
      <c r="I19" s="11">
        <v>8</v>
      </c>
    </row>
  </sheetData>
  <mergeCells count="3">
    <mergeCell ref="F5:H5"/>
    <mergeCell ref="F7:H7"/>
    <mergeCell ref="F15:F16"/>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I19"/>
  <sheetViews>
    <sheetView topLeftCell="A4" workbookViewId="0">
      <selection activeCell="I10" sqref="I10"/>
    </sheetView>
  </sheetViews>
  <sheetFormatPr baseColWidth="10" defaultRowHeight="15" x14ac:dyDescent="0.25"/>
  <cols>
    <col min="5" max="5" width="15.140625" customWidth="1"/>
    <col min="6" max="6" width="14.85546875" customWidth="1"/>
    <col min="7" max="7" width="14.5703125" customWidth="1"/>
    <col min="8" max="8" width="14.140625" customWidth="1"/>
    <col min="9" max="9" width="15" customWidth="1"/>
  </cols>
  <sheetData>
    <row r="5" spans="5:9" ht="23.25" x14ac:dyDescent="0.35">
      <c r="F5" s="250" t="s">
        <v>127</v>
      </c>
      <c r="G5" s="250"/>
      <c r="H5" s="250"/>
    </row>
    <row r="6" spans="5:9" x14ac:dyDescent="0.25">
      <c r="E6" s="15"/>
      <c r="F6" s="15"/>
      <c r="G6" s="15"/>
      <c r="H6" s="15"/>
      <c r="I6" s="15"/>
    </row>
    <row r="7" spans="5:9" ht="23.25" x14ac:dyDescent="0.35">
      <c r="F7" s="253" t="s">
        <v>33</v>
      </c>
      <c r="G7" s="253"/>
      <c r="H7" s="253"/>
    </row>
    <row r="8" spans="5:9" ht="15.75" thickBot="1" x14ac:dyDescent="0.3"/>
    <row r="9" spans="5:9" ht="79.5" customHeight="1" thickBot="1" x14ac:dyDescent="0.3">
      <c r="E9" s="16" t="s">
        <v>0</v>
      </c>
      <c r="F9" s="2" t="s">
        <v>1</v>
      </c>
      <c r="G9" s="2" t="s">
        <v>66</v>
      </c>
      <c r="H9" s="2" t="s">
        <v>64</v>
      </c>
      <c r="I9" s="2" t="s">
        <v>65</v>
      </c>
    </row>
    <row r="10" spans="5:9" ht="24.75" customHeight="1" thickTop="1" thickBot="1" x14ac:dyDescent="0.3">
      <c r="E10" s="3" t="s">
        <v>5</v>
      </c>
      <c r="F10" s="10">
        <v>80</v>
      </c>
      <c r="G10" s="10"/>
      <c r="H10" s="10">
        <v>540</v>
      </c>
      <c r="I10" s="10">
        <v>35</v>
      </c>
    </row>
    <row r="11" spans="5:9" ht="19.5" thickBot="1" x14ac:dyDescent="0.3">
      <c r="E11" s="4" t="s">
        <v>6</v>
      </c>
      <c r="F11" s="11">
        <v>80</v>
      </c>
      <c r="G11" s="11">
        <v>1815</v>
      </c>
      <c r="H11" s="17">
        <v>1115</v>
      </c>
      <c r="I11" s="11">
        <v>65</v>
      </c>
    </row>
    <row r="12" spans="5:9" ht="24" customHeight="1" thickBot="1" x14ac:dyDescent="0.35">
      <c r="E12" s="3" t="s">
        <v>7</v>
      </c>
      <c r="F12" s="10">
        <v>12</v>
      </c>
      <c r="G12" s="21">
        <v>270</v>
      </c>
      <c r="H12" s="10">
        <v>80</v>
      </c>
      <c r="I12" s="10">
        <v>26</v>
      </c>
    </row>
    <row r="13" spans="5:9" ht="23.25" customHeight="1" thickBot="1" x14ac:dyDescent="0.3">
      <c r="E13" s="4" t="s">
        <v>8</v>
      </c>
      <c r="F13" s="11">
        <v>6.2</v>
      </c>
      <c r="G13" s="11">
        <v>133</v>
      </c>
      <c r="H13" s="13">
        <v>117</v>
      </c>
      <c r="I13" s="11">
        <v>78</v>
      </c>
    </row>
    <row r="14" spans="5:9" ht="24" customHeight="1" thickBot="1" x14ac:dyDescent="0.3">
      <c r="E14" s="3" t="s">
        <v>10</v>
      </c>
      <c r="F14" s="10">
        <v>6.4</v>
      </c>
      <c r="G14" s="10">
        <v>171.72</v>
      </c>
      <c r="H14" s="10">
        <v>155.36000000000001</v>
      </c>
      <c r="I14" s="10">
        <v>103</v>
      </c>
    </row>
    <row r="15" spans="5:9" ht="18.75" customHeight="1" thickBot="1" x14ac:dyDescent="0.3">
      <c r="E15" s="4" t="s">
        <v>63</v>
      </c>
      <c r="F15" s="257">
        <v>6</v>
      </c>
      <c r="G15" s="11">
        <v>369.61700000000002</v>
      </c>
      <c r="H15" s="11">
        <v>173.12700000000001</v>
      </c>
      <c r="I15" s="11">
        <v>122.79</v>
      </c>
    </row>
    <row r="16" spans="5:9" ht="23.25" customHeight="1" thickBot="1" x14ac:dyDescent="0.3">
      <c r="E16" s="3" t="s">
        <v>12</v>
      </c>
      <c r="F16" s="258"/>
      <c r="G16" s="10">
        <v>119.70399999999999</v>
      </c>
      <c r="H16" s="10">
        <v>79.703999999999994</v>
      </c>
      <c r="I16" s="10">
        <v>56.53</v>
      </c>
    </row>
    <row r="17" spans="5:9" ht="19.5" thickBot="1" x14ac:dyDescent="0.3">
      <c r="E17" s="4" t="s">
        <v>13</v>
      </c>
      <c r="F17" s="11">
        <v>40</v>
      </c>
      <c r="G17" s="11">
        <v>179.14699999999999</v>
      </c>
      <c r="H17" s="11">
        <v>104.14700000000001</v>
      </c>
      <c r="I17" s="11">
        <v>8.67</v>
      </c>
    </row>
    <row r="18" spans="5:9" ht="22.5" customHeight="1" thickBot="1" x14ac:dyDescent="0.3">
      <c r="E18" s="3" t="s">
        <v>15</v>
      </c>
      <c r="F18" s="10">
        <v>17</v>
      </c>
      <c r="G18" s="10">
        <v>430.10599999999999</v>
      </c>
      <c r="H18" s="10">
        <v>350.10599999999999</v>
      </c>
      <c r="I18" s="10">
        <v>74</v>
      </c>
    </row>
    <row r="19" spans="5:9" ht="18.75" customHeight="1" thickBot="1" x14ac:dyDescent="0.3">
      <c r="E19" s="4" t="s">
        <v>16</v>
      </c>
      <c r="F19" s="11">
        <v>6</v>
      </c>
      <c r="G19" s="11"/>
      <c r="H19" s="11"/>
      <c r="I19" s="11"/>
    </row>
  </sheetData>
  <mergeCells count="3">
    <mergeCell ref="F5:H5"/>
    <mergeCell ref="F7:H7"/>
    <mergeCell ref="F15:F1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K19"/>
  <sheetViews>
    <sheetView topLeftCell="A4" workbookViewId="0">
      <selection activeCell="G15" sqref="G15:I16"/>
    </sheetView>
  </sheetViews>
  <sheetFormatPr baseColWidth="10" defaultRowHeight="15" x14ac:dyDescent="0.25"/>
  <cols>
    <col min="5" max="5" width="15.140625" customWidth="1"/>
    <col min="6" max="6" width="14.85546875" customWidth="1"/>
    <col min="7" max="7" width="14.5703125" customWidth="1"/>
    <col min="8" max="8" width="14.140625" customWidth="1"/>
    <col min="9" max="9" width="15" customWidth="1"/>
  </cols>
  <sheetData>
    <row r="5" spans="5:11" ht="23.25" x14ac:dyDescent="0.35">
      <c r="F5" s="250" t="s">
        <v>130</v>
      </c>
      <c r="G5" s="250"/>
      <c r="H5" s="250"/>
    </row>
    <row r="6" spans="5:11" x14ac:dyDescent="0.25">
      <c r="E6" s="15"/>
      <c r="F6" s="15"/>
      <c r="G6" s="15"/>
      <c r="H6" s="15"/>
      <c r="I6" s="15"/>
    </row>
    <row r="7" spans="5:11" ht="23.25" x14ac:dyDescent="0.35">
      <c r="F7" s="253" t="s">
        <v>33</v>
      </c>
      <c r="G7" s="253"/>
      <c r="H7" s="253"/>
    </row>
    <row r="8" spans="5:11" ht="15.75" thickBot="1" x14ac:dyDescent="0.3"/>
    <row r="9" spans="5:11" ht="79.5" customHeight="1" thickBot="1" x14ac:dyDescent="0.3">
      <c r="E9" s="16" t="s">
        <v>0</v>
      </c>
      <c r="F9" s="2" t="s">
        <v>1</v>
      </c>
      <c r="G9" s="2" t="s">
        <v>66</v>
      </c>
      <c r="H9" s="2" t="s">
        <v>64</v>
      </c>
      <c r="I9" s="2" t="s">
        <v>65</v>
      </c>
    </row>
    <row r="10" spans="5:11" ht="24.75" customHeight="1" thickTop="1" thickBot="1" x14ac:dyDescent="0.3">
      <c r="E10" s="3" t="s">
        <v>5</v>
      </c>
      <c r="F10" s="10">
        <v>80</v>
      </c>
      <c r="G10" s="10"/>
      <c r="H10" s="10">
        <v>437</v>
      </c>
      <c r="I10" s="10">
        <v>23</v>
      </c>
      <c r="J10" t="s">
        <v>128</v>
      </c>
      <c r="K10" t="s">
        <v>129</v>
      </c>
    </row>
    <row r="11" spans="5:11" ht="19.5" thickBot="1" x14ac:dyDescent="0.3">
      <c r="E11" s="4" t="s">
        <v>6</v>
      </c>
      <c r="F11" s="11">
        <v>80</v>
      </c>
      <c r="G11" s="11"/>
      <c r="H11" s="17"/>
      <c r="I11" s="11"/>
    </row>
    <row r="12" spans="5:11" ht="24" customHeight="1" thickBot="1" x14ac:dyDescent="0.35">
      <c r="E12" s="3" t="s">
        <v>7</v>
      </c>
      <c r="F12" s="10">
        <v>12</v>
      </c>
      <c r="G12" s="21">
        <v>270</v>
      </c>
      <c r="H12" s="10">
        <v>80</v>
      </c>
      <c r="I12" s="10">
        <v>26</v>
      </c>
    </row>
    <row r="13" spans="5:11" ht="23.25" customHeight="1" thickBot="1" x14ac:dyDescent="0.3">
      <c r="E13" s="4" t="s">
        <v>8</v>
      </c>
      <c r="F13" s="11">
        <v>6.2</v>
      </c>
      <c r="G13" s="11"/>
      <c r="H13" s="13">
        <v>128.964</v>
      </c>
      <c r="I13" s="11">
        <v>74</v>
      </c>
    </row>
    <row r="14" spans="5:11" ht="24" customHeight="1" thickBot="1" x14ac:dyDescent="0.3">
      <c r="E14" s="3" t="s">
        <v>10</v>
      </c>
      <c r="F14" s="10">
        <v>6.4</v>
      </c>
      <c r="G14" s="10">
        <v>167.63800000000001</v>
      </c>
      <c r="H14" s="10">
        <v>151.27799999999999</v>
      </c>
      <c r="I14" s="10">
        <v>100.85</v>
      </c>
    </row>
    <row r="15" spans="5:11" ht="18.75" customHeight="1" thickBot="1" x14ac:dyDescent="0.3">
      <c r="E15" s="4" t="s">
        <v>63</v>
      </c>
      <c r="F15" s="257">
        <v>6</v>
      </c>
      <c r="G15" s="11">
        <v>369.61700000000002</v>
      </c>
      <c r="H15" s="11">
        <v>173.12700000000001</v>
      </c>
      <c r="I15" s="11">
        <v>122.79</v>
      </c>
    </row>
    <row r="16" spans="5:11" ht="23.25" customHeight="1" thickBot="1" x14ac:dyDescent="0.3">
      <c r="E16" s="3" t="s">
        <v>12</v>
      </c>
      <c r="F16" s="258"/>
      <c r="G16" s="10">
        <v>119.70399999999999</v>
      </c>
      <c r="H16" s="10">
        <v>79.703999999999994</v>
      </c>
      <c r="I16" s="10">
        <v>56.53</v>
      </c>
    </row>
    <row r="17" spans="5:9" ht="19.5" thickBot="1" x14ac:dyDescent="0.3">
      <c r="E17" s="4" t="s">
        <v>13</v>
      </c>
      <c r="F17" s="11">
        <v>40</v>
      </c>
      <c r="G17" s="11">
        <v>167.06899999999999</v>
      </c>
      <c r="H17" s="11">
        <v>92.069000000000003</v>
      </c>
      <c r="I17" s="11">
        <v>7.6669999999999998</v>
      </c>
    </row>
    <row r="18" spans="5:9" ht="22.5" customHeight="1" thickBot="1" x14ac:dyDescent="0.3">
      <c r="E18" s="3" t="s">
        <v>15</v>
      </c>
      <c r="F18" s="10">
        <v>17</v>
      </c>
      <c r="G18" s="10">
        <v>422.03399999999999</v>
      </c>
      <c r="H18" s="10">
        <v>342.03399999999999</v>
      </c>
      <c r="I18" s="10">
        <v>73</v>
      </c>
    </row>
    <row r="19" spans="5:9" ht="18.75" customHeight="1" thickBot="1" x14ac:dyDescent="0.3">
      <c r="E19" s="4" t="s">
        <v>16</v>
      </c>
      <c r="F19" s="11">
        <v>6</v>
      </c>
      <c r="G19" s="11"/>
      <c r="H19" s="11">
        <v>43.662999999999997</v>
      </c>
      <c r="I19" s="11">
        <v>28</v>
      </c>
    </row>
  </sheetData>
  <mergeCells count="3">
    <mergeCell ref="F5:H5"/>
    <mergeCell ref="F7:H7"/>
    <mergeCell ref="F15:F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opLeftCell="B1" workbookViewId="0">
      <selection activeCell="B1" sqref="A1:IV65536"/>
    </sheetView>
  </sheetViews>
  <sheetFormatPr baseColWidth="10" defaultRowHeight="15" x14ac:dyDescent="0.25"/>
  <cols>
    <col min="2" max="6" width="17.140625" customWidth="1"/>
  </cols>
  <sheetData>
    <row r="3" spans="2:6" ht="23.25" x14ac:dyDescent="0.35">
      <c r="D3" s="250" t="s">
        <v>23</v>
      </c>
      <c r="E3" s="250"/>
    </row>
    <row r="4" spans="2:6" x14ac:dyDescent="0.25">
      <c r="B4" s="7"/>
      <c r="D4" s="8"/>
      <c r="E4" s="9"/>
    </row>
    <row r="5" spans="2:6" ht="26.25" x14ac:dyDescent="0.4">
      <c r="D5" s="251" t="s">
        <v>24</v>
      </c>
      <c r="E5" s="251"/>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v>523</v>
      </c>
      <c r="E8" s="5">
        <v>173</v>
      </c>
      <c r="F8" s="5">
        <v>9</v>
      </c>
    </row>
    <row r="9" spans="2:6" ht="20.25" customHeight="1" thickBot="1" x14ac:dyDescent="0.3">
      <c r="B9" s="4" t="s">
        <v>6</v>
      </c>
      <c r="C9" s="6">
        <v>80</v>
      </c>
      <c r="D9" s="6">
        <v>872.90800000000002</v>
      </c>
      <c r="E9" s="6">
        <v>172.90799999999999</v>
      </c>
      <c r="F9" s="6">
        <v>10</v>
      </c>
    </row>
    <row r="10" spans="2:6" ht="20.25" customHeight="1" thickBot="1" x14ac:dyDescent="0.3">
      <c r="B10" s="3" t="s">
        <v>7</v>
      </c>
      <c r="C10" s="5">
        <v>12</v>
      </c>
      <c r="D10" s="5">
        <v>205.626</v>
      </c>
      <c r="E10" s="5">
        <v>15.526</v>
      </c>
      <c r="F10" s="5">
        <v>5</v>
      </c>
    </row>
    <row r="11" spans="2:6" ht="20.25" customHeight="1" thickBot="1" x14ac:dyDescent="0.3">
      <c r="B11" s="4" t="s">
        <v>8</v>
      </c>
      <c r="C11" s="6">
        <v>6.2</v>
      </c>
      <c r="D11" s="6"/>
      <c r="E11" s="6">
        <v>107</v>
      </c>
      <c r="F11" s="6">
        <v>70</v>
      </c>
    </row>
    <row r="12" spans="2:6" ht="20.25" customHeight="1" thickBot="1" x14ac:dyDescent="0.3">
      <c r="B12" s="3" t="s">
        <v>10</v>
      </c>
      <c r="C12" s="5">
        <v>7.6</v>
      </c>
      <c r="D12" s="5">
        <v>192.35</v>
      </c>
      <c r="E12" s="5">
        <v>175.99</v>
      </c>
      <c r="F12" s="5">
        <v>97</v>
      </c>
    </row>
    <row r="13" spans="2:6" ht="20.25" customHeight="1" thickBot="1" x14ac:dyDescent="0.3">
      <c r="B13" s="4" t="s">
        <v>11</v>
      </c>
      <c r="C13" s="248">
        <v>6</v>
      </c>
      <c r="D13" s="6">
        <v>368.93</v>
      </c>
      <c r="E13" s="6">
        <v>93.93</v>
      </c>
      <c r="F13" s="6">
        <v>66.117000000000004</v>
      </c>
    </row>
    <row r="14" spans="2:6" ht="20.25" customHeight="1" thickBot="1" x14ac:dyDescent="0.3">
      <c r="B14" s="3" t="s">
        <v>12</v>
      </c>
      <c r="C14" s="249"/>
      <c r="D14" s="5">
        <v>199.899</v>
      </c>
      <c r="E14" s="5">
        <v>79.899000000000001</v>
      </c>
      <c r="F14" s="5">
        <v>56.66</v>
      </c>
    </row>
    <row r="15" spans="2:6" ht="20.25" customHeight="1" thickBot="1" x14ac:dyDescent="0.3">
      <c r="B15" s="4" t="s">
        <v>13</v>
      </c>
      <c r="C15" s="6">
        <v>40</v>
      </c>
      <c r="D15" s="6">
        <v>170.62200000000001</v>
      </c>
      <c r="E15" s="6">
        <v>95.622</v>
      </c>
      <c r="F15" s="6">
        <v>7.98</v>
      </c>
    </row>
    <row r="16" spans="2:6" ht="20.25" customHeight="1" thickBot="1" x14ac:dyDescent="0.3">
      <c r="B16" s="3" t="s">
        <v>15</v>
      </c>
      <c r="C16" s="5">
        <v>17</v>
      </c>
      <c r="D16" s="5">
        <v>240</v>
      </c>
      <c r="E16" s="5">
        <v>160</v>
      </c>
      <c r="F16" s="5">
        <v>34</v>
      </c>
    </row>
    <row r="17" spans="2:6" ht="20.25" customHeight="1" thickBot="1" x14ac:dyDescent="0.3">
      <c r="B17" s="4" t="s">
        <v>16</v>
      </c>
      <c r="C17" s="6">
        <v>3</v>
      </c>
      <c r="D17" s="6" t="s">
        <v>25</v>
      </c>
      <c r="E17" s="6"/>
      <c r="F17" s="6"/>
    </row>
  </sheetData>
  <mergeCells count="3">
    <mergeCell ref="D3:E3"/>
    <mergeCell ref="D5:E5"/>
    <mergeCell ref="C13:C14"/>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K19"/>
  <sheetViews>
    <sheetView topLeftCell="A4" workbookViewId="0">
      <selection activeCell="A4" sqref="A1:IV65536"/>
    </sheetView>
  </sheetViews>
  <sheetFormatPr baseColWidth="10" defaultRowHeight="15" x14ac:dyDescent="0.25"/>
  <cols>
    <col min="5" max="5" width="15.140625" customWidth="1"/>
    <col min="6" max="6" width="14.85546875" customWidth="1"/>
    <col min="7" max="7" width="14.5703125" customWidth="1"/>
    <col min="8" max="8" width="14.140625" customWidth="1"/>
    <col min="9" max="9" width="15" customWidth="1"/>
  </cols>
  <sheetData>
    <row r="5" spans="5:11" ht="23.25" x14ac:dyDescent="0.35">
      <c r="F5" s="250" t="s">
        <v>131</v>
      </c>
      <c r="G5" s="250"/>
      <c r="H5" s="250"/>
    </row>
    <row r="6" spans="5:11" x14ac:dyDescent="0.25">
      <c r="E6" s="15"/>
      <c r="F6" s="15"/>
      <c r="G6" s="15"/>
      <c r="H6" s="15"/>
      <c r="I6" s="15"/>
    </row>
    <row r="7" spans="5:11" ht="23.25" x14ac:dyDescent="0.35">
      <c r="F7" s="253" t="s">
        <v>38</v>
      </c>
      <c r="G7" s="253"/>
      <c r="H7" s="253"/>
    </row>
    <row r="8" spans="5:11" ht="15.75" thickBot="1" x14ac:dyDescent="0.3"/>
    <row r="9" spans="5:11" ht="79.5" customHeight="1" thickBot="1" x14ac:dyDescent="0.3">
      <c r="E9" s="16" t="s">
        <v>0</v>
      </c>
      <c r="F9" s="2" t="s">
        <v>1</v>
      </c>
      <c r="G9" s="2" t="s">
        <v>66</v>
      </c>
      <c r="H9" s="2" t="s">
        <v>64</v>
      </c>
      <c r="I9" s="2" t="s">
        <v>65</v>
      </c>
    </row>
    <row r="10" spans="5:11" ht="24.75" customHeight="1" thickTop="1" thickBot="1" x14ac:dyDescent="0.3">
      <c r="E10" s="3" t="s">
        <v>5</v>
      </c>
      <c r="F10" s="10">
        <v>80</v>
      </c>
      <c r="G10" s="10"/>
      <c r="H10" s="10">
        <v>193</v>
      </c>
      <c r="I10" s="10">
        <v>10</v>
      </c>
      <c r="J10" t="s">
        <v>128</v>
      </c>
      <c r="K10" t="s">
        <v>129</v>
      </c>
    </row>
    <row r="11" spans="5:11" ht="19.5" thickBot="1" x14ac:dyDescent="0.3">
      <c r="E11" s="4" t="s">
        <v>6</v>
      </c>
      <c r="F11" s="11">
        <v>80</v>
      </c>
      <c r="G11" s="11">
        <v>1716.61</v>
      </c>
      <c r="H11" s="17">
        <v>1016.61</v>
      </c>
      <c r="I11" s="11">
        <v>57</v>
      </c>
    </row>
    <row r="12" spans="5:11" ht="24" customHeight="1" thickBot="1" x14ac:dyDescent="0.35">
      <c r="E12" s="3" t="s">
        <v>7</v>
      </c>
      <c r="F12" s="10">
        <v>12</v>
      </c>
      <c r="G12" s="21">
        <v>270</v>
      </c>
      <c r="H12" s="10">
        <v>80</v>
      </c>
      <c r="I12" s="10">
        <v>26</v>
      </c>
    </row>
    <row r="13" spans="5:11" ht="23.25" customHeight="1" thickBot="1" x14ac:dyDescent="0.3">
      <c r="E13" s="4" t="s">
        <v>8</v>
      </c>
      <c r="F13" s="11">
        <v>6.2</v>
      </c>
      <c r="G13" s="11"/>
      <c r="H13" s="13">
        <v>128.964</v>
      </c>
      <c r="I13" s="11">
        <v>74</v>
      </c>
    </row>
    <row r="14" spans="5:11" ht="24" customHeight="1" thickBot="1" x14ac:dyDescent="0.3">
      <c r="E14" s="3" t="s">
        <v>10</v>
      </c>
      <c r="F14" s="10">
        <v>6.4</v>
      </c>
      <c r="G14" s="10">
        <v>181.28200000000001</v>
      </c>
      <c r="H14" s="10">
        <v>164.922</v>
      </c>
      <c r="I14" s="10">
        <v>108.84</v>
      </c>
    </row>
    <row r="15" spans="5:11" ht="18.75" customHeight="1" thickBot="1" x14ac:dyDescent="0.3">
      <c r="E15" s="4" t="s">
        <v>63</v>
      </c>
      <c r="F15" s="257">
        <v>6</v>
      </c>
      <c r="G15" s="11">
        <v>369.61700000000002</v>
      </c>
      <c r="H15" s="11">
        <v>173.12700000000001</v>
      </c>
      <c r="I15" s="11">
        <v>122.79</v>
      </c>
    </row>
    <row r="16" spans="5:11" ht="23.25" customHeight="1" thickBot="1" x14ac:dyDescent="0.3">
      <c r="E16" s="3" t="s">
        <v>12</v>
      </c>
      <c r="F16" s="258"/>
      <c r="G16" s="10">
        <v>119.70399999999999</v>
      </c>
      <c r="H16" s="10">
        <v>79.703999999999994</v>
      </c>
      <c r="I16" s="10">
        <v>56.53</v>
      </c>
    </row>
    <row r="17" spans="5:9" ht="19.5" thickBot="1" x14ac:dyDescent="0.3">
      <c r="E17" s="4" t="s">
        <v>13</v>
      </c>
      <c r="F17" s="11">
        <v>40</v>
      </c>
      <c r="G17" s="11">
        <v>147.75700000000001</v>
      </c>
      <c r="H17" s="11">
        <v>72.757000000000005</v>
      </c>
      <c r="I17" s="11">
        <v>6.04</v>
      </c>
    </row>
    <row r="18" spans="5:9" ht="22.5" customHeight="1" thickBot="1" x14ac:dyDescent="0.3">
      <c r="E18" s="3" t="s">
        <v>15</v>
      </c>
      <c r="F18" s="10">
        <v>17</v>
      </c>
      <c r="G18" s="10">
        <v>410.88</v>
      </c>
      <c r="H18" s="10">
        <v>330.88</v>
      </c>
      <c r="I18" s="10">
        <v>70</v>
      </c>
    </row>
    <row r="19" spans="5:9" ht="18.75" customHeight="1" thickBot="1" x14ac:dyDescent="0.3">
      <c r="E19" s="4" t="s">
        <v>16</v>
      </c>
      <c r="F19" s="11">
        <v>6</v>
      </c>
      <c r="G19" s="11"/>
      <c r="H19" s="11"/>
      <c r="I19" s="11"/>
    </row>
  </sheetData>
  <mergeCells count="3">
    <mergeCell ref="F5:H5"/>
    <mergeCell ref="F7:H7"/>
    <mergeCell ref="F15:F16"/>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I19"/>
  <sheetViews>
    <sheetView workbookViewId="0">
      <selection activeCell="A4" sqref="A4:IV19"/>
    </sheetView>
  </sheetViews>
  <sheetFormatPr baseColWidth="10" defaultRowHeight="15" x14ac:dyDescent="0.25"/>
  <cols>
    <col min="5" max="5" width="15.140625" customWidth="1"/>
    <col min="6" max="6" width="14.85546875" customWidth="1"/>
    <col min="7" max="7" width="14.5703125" customWidth="1"/>
    <col min="8" max="8" width="14.140625" customWidth="1"/>
    <col min="9" max="9" width="15" customWidth="1"/>
  </cols>
  <sheetData>
    <row r="5" spans="5:9" ht="23.25" x14ac:dyDescent="0.35">
      <c r="F5" s="250" t="s">
        <v>133</v>
      </c>
      <c r="G5" s="250"/>
      <c r="H5" s="250"/>
    </row>
    <row r="6" spans="5:9" x14ac:dyDescent="0.25">
      <c r="E6" s="15"/>
      <c r="F6" s="15"/>
      <c r="G6" s="15"/>
      <c r="H6" s="15"/>
      <c r="I6" s="15"/>
    </row>
    <row r="7" spans="5:9" ht="23.25" x14ac:dyDescent="0.35">
      <c r="F7" s="253" t="s">
        <v>38</v>
      </c>
      <c r="G7" s="253"/>
      <c r="H7" s="253"/>
    </row>
    <row r="8" spans="5:9" ht="15.75" thickBot="1" x14ac:dyDescent="0.3"/>
    <row r="9" spans="5:9" ht="79.5" customHeight="1" thickBot="1" x14ac:dyDescent="0.3">
      <c r="E9" s="16" t="s">
        <v>0</v>
      </c>
      <c r="F9" s="2" t="s">
        <v>1</v>
      </c>
      <c r="G9" s="2" t="s">
        <v>66</v>
      </c>
      <c r="H9" s="2" t="s">
        <v>64</v>
      </c>
      <c r="I9" s="2" t="s">
        <v>65</v>
      </c>
    </row>
    <row r="10" spans="5:9" ht="24.75" customHeight="1" thickTop="1" thickBot="1" x14ac:dyDescent="0.3">
      <c r="E10" s="3" t="s">
        <v>5</v>
      </c>
      <c r="F10" s="10">
        <v>80</v>
      </c>
      <c r="G10" s="10"/>
      <c r="H10" s="10">
        <v>23</v>
      </c>
      <c r="I10" s="10">
        <v>1</v>
      </c>
    </row>
    <row r="11" spans="5:9" ht="19.5" thickBot="1" x14ac:dyDescent="0.3">
      <c r="E11" s="4" t="s">
        <v>6</v>
      </c>
      <c r="F11" s="11">
        <v>80</v>
      </c>
      <c r="G11" s="11">
        <v>1689</v>
      </c>
      <c r="H11" s="17">
        <v>989</v>
      </c>
      <c r="I11" s="11">
        <v>56</v>
      </c>
    </row>
    <row r="12" spans="5:9" ht="24" customHeight="1" thickBot="1" x14ac:dyDescent="0.35">
      <c r="E12" s="3" t="s">
        <v>7</v>
      </c>
      <c r="F12" s="10">
        <v>12</v>
      </c>
      <c r="G12" s="21">
        <v>270.303</v>
      </c>
      <c r="H12" s="10">
        <v>80.302999999999997</v>
      </c>
      <c r="I12" s="10">
        <v>27</v>
      </c>
    </row>
    <row r="13" spans="5:9" ht="23.25" customHeight="1" thickBot="1" x14ac:dyDescent="0.3">
      <c r="E13" s="4" t="s">
        <v>8</v>
      </c>
      <c r="F13" s="11">
        <v>6.2</v>
      </c>
      <c r="G13" s="11">
        <v>126</v>
      </c>
      <c r="H13" s="13">
        <v>110</v>
      </c>
      <c r="I13" s="11">
        <v>73</v>
      </c>
    </row>
    <row r="14" spans="5:9" ht="24" customHeight="1" thickBot="1" x14ac:dyDescent="0.3">
      <c r="E14" s="3" t="s">
        <v>10</v>
      </c>
      <c r="F14" s="10">
        <v>6.4</v>
      </c>
      <c r="G14" s="10">
        <v>176.23500000000001</v>
      </c>
      <c r="H14" s="10">
        <v>159.875</v>
      </c>
      <c r="I14" s="10">
        <v>106.58</v>
      </c>
    </row>
    <row r="15" spans="5:9" ht="18.75" customHeight="1" thickBot="1" x14ac:dyDescent="0.3">
      <c r="E15" s="4" t="s">
        <v>63</v>
      </c>
      <c r="F15" s="257">
        <v>6</v>
      </c>
      <c r="G15" s="11">
        <v>369.61700000000002</v>
      </c>
      <c r="H15" s="11">
        <v>173.12700000000001</v>
      </c>
      <c r="I15" s="11">
        <v>122.79</v>
      </c>
    </row>
    <row r="16" spans="5:9" ht="23.25" customHeight="1" thickBot="1" x14ac:dyDescent="0.3">
      <c r="E16" s="3" t="s">
        <v>12</v>
      </c>
      <c r="F16" s="258"/>
      <c r="G16" s="10">
        <v>119.70399999999999</v>
      </c>
      <c r="H16" s="10">
        <v>79.703999999999994</v>
      </c>
      <c r="I16" s="10">
        <v>56.53</v>
      </c>
    </row>
    <row r="17" spans="5:9" ht="19.5" thickBot="1" x14ac:dyDescent="0.3">
      <c r="E17" s="4" t="s">
        <v>13</v>
      </c>
      <c r="F17" s="11">
        <v>40</v>
      </c>
      <c r="G17" s="11">
        <v>129.72</v>
      </c>
      <c r="H17" s="11">
        <v>54.72</v>
      </c>
      <c r="I17" s="11" t="s">
        <v>132</v>
      </c>
    </row>
    <row r="18" spans="5:9" ht="22.5" customHeight="1" thickBot="1" x14ac:dyDescent="0.3">
      <c r="E18" s="3" t="s">
        <v>15</v>
      </c>
      <c r="F18" s="10">
        <v>17</v>
      </c>
      <c r="G18" s="10">
        <v>402.041</v>
      </c>
      <c r="H18" s="10">
        <v>322.041</v>
      </c>
      <c r="I18" s="10">
        <v>68</v>
      </c>
    </row>
    <row r="19" spans="5:9" ht="18.75" customHeight="1" thickBot="1" x14ac:dyDescent="0.3">
      <c r="E19" s="4" t="s">
        <v>16</v>
      </c>
      <c r="F19" s="11">
        <v>6</v>
      </c>
      <c r="G19" s="11"/>
      <c r="H19" s="11"/>
      <c r="I19" s="11"/>
    </row>
  </sheetData>
  <mergeCells count="3">
    <mergeCell ref="F5:H5"/>
    <mergeCell ref="F7:H7"/>
    <mergeCell ref="F15:F16"/>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I20"/>
  <sheetViews>
    <sheetView topLeftCell="A4" workbookViewId="0">
      <selection activeCell="E6" sqref="E6:I20"/>
    </sheetView>
  </sheetViews>
  <sheetFormatPr baseColWidth="10" defaultRowHeight="15" x14ac:dyDescent="0.25"/>
  <cols>
    <col min="4" max="4" width="2.5703125" customWidth="1"/>
    <col min="5" max="5" width="18" customWidth="1"/>
    <col min="6" max="6" width="16.42578125" customWidth="1"/>
    <col min="7" max="7" width="17.7109375" customWidth="1"/>
    <col min="8" max="8" width="22" customWidth="1"/>
    <col min="9" max="9" width="24.85546875" customWidth="1"/>
  </cols>
  <sheetData>
    <row r="6" spans="5:9" ht="23.25" x14ac:dyDescent="0.35">
      <c r="F6" s="250" t="s">
        <v>134</v>
      </c>
      <c r="G6" s="250"/>
      <c r="H6" s="250"/>
    </row>
    <row r="7" spans="5:9" x14ac:dyDescent="0.25">
      <c r="E7" s="15"/>
      <c r="F7" s="15"/>
      <c r="G7" s="15"/>
      <c r="H7" s="15"/>
      <c r="I7" s="15"/>
    </row>
    <row r="8" spans="5:9" ht="23.25" x14ac:dyDescent="0.35">
      <c r="F8" s="253" t="s">
        <v>114</v>
      </c>
      <c r="G8" s="253"/>
      <c r="H8" s="253"/>
    </row>
    <row r="9" spans="5:9" ht="15.75" thickBot="1" x14ac:dyDescent="0.3"/>
    <row r="10" spans="5:9" ht="79.5" customHeight="1" thickBot="1" x14ac:dyDescent="0.3">
      <c r="E10" s="16" t="s">
        <v>0</v>
      </c>
      <c r="F10" s="2" t="s">
        <v>1</v>
      </c>
      <c r="G10" s="2" t="s">
        <v>66</v>
      </c>
      <c r="H10" s="2" t="s">
        <v>64</v>
      </c>
      <c r="I10" s="2" t="s">
        <v>65</v>
      </c>
    </row>
    <row r="11" spans="5:9" ht="24.75" customHeight="1" thickTop="1" thickBot="1" x14ac:dyDescent="0.3">
      <c r="E11" s="3" t="s">
        <v>5</v>
      </c>
      <c r="F11" s="10">
        <v>80</v>
      </c>
      <c r="G11" s="10"/>
      <c r="H11" s="10">
        <v>23</v>
      </c>
      <c r="I11" s="10">
        <v>1</v>
      </c>
    </row>
    <row r="12" spans="5:9" ht="19.5" thickBot="1" x14ac:dyDescent="0.3">
      <c r="E12" s="4" t="s">
        <v>6</v>
      </c>
      <c r="F12" s="11">
        <v>80</v>
      </c>
      <c r="G12" s="11">
        <v>1865.848</v>
      </c>
      <c r="H12" s="17">
        <v>1185.848</v>
      </c>
      <c r="I12" s="11">
        <v>68</v>
      </c>
    </row>
    <row r="13" spans="5:9" ht="24" customHeight="1" thickBot="1" x14ac:dyDescent="0.35">
      <c r="E13" s="3" t="s">
        <v>7</v>
      </c>
      <c r="F13" s="10">
        <v>12</v>
      </c>
      <c r="G13" s="21">
        <v>249.351</v>
      </c>
      <c r="H13" s="10">
        <v>59.350999999999999</v>
      </c>
      <c r="I13" s="10" t="s">
        <v>135</v>
      </c>
    </row>
    <row r="14" spans="5:9" ht="23.25" customHeight="1" thickBot="1" x14ac:dyDescent="0.3">
      <c r="E14" s="4" t="s">
        <v>8</v>
      </c>
      <c r="F14" s="11">
        <v>6.2</v>
      </c>
      <c r="G14" s="11">
        <v>113</v>
      </c>
      <c r="H14" s="13">
        <v>97</v>
      </c>
      <c r="I14" s="11">
        <v>64</v>
      </c>
    </row>
    <row r="15" spans="5:9" ht="24" customHeight="1" thickBot="1" x14ac:dyDescent="0.3">
      <c r="E15" s="3" t="s">
        <v>10</v>
      </c>
      <c r="F15" s="10">
        <v>6.4</v>
      </c>
      <c r="G15" s="10">
        <v>165.24199999999999</v>
      </c>
      <c r="H15" s="10">
        <v>148.88200000000001</v>
      </c>
      <c r="I15" s="10">
        <v>99</v>
      </c>
    </row>
    <row r="16" spans="5:9" ht="18.75" customHeight="1" thickBot="1" x14ac:dyDescent="0.3">
      <c r="E16" s="4" t="s">
        <v>63</v>
      </c>
      <c r="F16" s="257">
        <v>6</v>
      </c>
      <c r="G16" s="11">
        <v>369.61700000000002</v>
      </c>
      <c r="H16" s="11">
        <v>173.12700000000001</v>
      </c>
      <c r="I16" s="11">
        <v>122.79</v>
      </c>
    </row>
    <row r="17" spans="5:9" ht="23.25" customHeight="1" thickBot="1" x14ac:dyDescent="0.3">
      <c r="E17" s="3" t="s">
        <v>12</v>
      </c>
      <c r="F17" s="258"/>
      <c r="G17" s="10">
        <v>119.70399999999999</v>
      </c>
      <c r="H17" s="10">
        <v>79.703999999999994</v>
      </c>
      <c r="I17" s="10">
        <v>56.53</v>
      </c>
    </row>
    <row r="18" spans="5:9" ht="19.5" thickBot="1" x14ac:dyDescent="0.3">
      <c r="E18" s="4" t="s">
        <v>13</v>
      </c>
      <c r="F18" s="11">
        <v>40</v>
      </c>
      <c r="G18" s="11">
        <v>140.86199999999999</v>
      </c>
      <c r="H18" s="11">
        <v>65.872</v>
      </c>
      <c r="I18" s="11" t="s">
        <v>136</v>
      </c>
    </row>
    <row r="19" spans="5:9" ht="22.5" customHeight="1" thickBot="1" x14ac:dyDescent="0.3">
      <c r="E19" s="3" t="s">
        <v>15</v>
      </c>
      <c r="F19" s="10">
        <v>17</v>
      </c>
      <c r="G19" s="10">
        <v>411.96</v>
      </c>
      <c r="H19" s="10">
        <v>331.96</v>
      </c>
      <c r="I19" s="10">
        <v>70</v>
      </c>
    </row>
    <row r="20" spans="5:9" ht="18.75" customHeight="1" thickBot="1" x14ac:dyDescent="0.3">
      <c r="E20" s="4" t="s">
        <v>16</v>
      </c>
      <c r="F20" s="11">
        <v>6</v>
      </c>
      <c r="G20" s="11"/>
      <c r="H20" s="11">
        <v>26.434999999999999</v>
      </c>
      <c r="I20" s="11">
        <v>12</v>
      </c>
    </row>
  </sheetData>
  <mergeCells count="3">
    <mergeCell ref="F6:H6"/>
    <mergeCell ref="F8:H8"/>
    <mergeCell ref="F16:F17"/>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I20"/>
  <sheetViews>
    <sheetView workbookViewId="0">
      <selection activeCell="G20" sqref="G20"/>
    </sheetView>
  </sheetViews>
  <sheetFormatPr baseColWidth="10" defaultRowHeight="15" x14ac:dyDescent="0.25"/>
  <cols>
    <col min="5" max="5" width="13.85546875" customWidth="1"/>
    <col min="6" max="6" width="13.28515625" customWidth="1"/>
    <col min="7" max="7" width="14.140625" customWidth="1"/>
    <col min="8" max="8" width="15.7109375" customWidth="1"/>
    <col min="9" max="9" width="18" customWidth="1"/>
  </cols>
  <sheetData>
    <row r="6" spans="5:9" ht="23.25" x14ac:dyDescent="0.35">
      <c r="F6" s="250" t="s">
        <v>137</v>
      </c>
      <c r="G6" s="250"/>
      <c r="H6" s="250"/>
    </row>
    <row r="7" spans="5:9" x14ac:dyDescent="0.25">
      <c r="E7" s="15"/>
      <c r="F7" s="15"/>
      <c r="G7" s="15"/>
      <c r="H7" s="15"/>
      <c r="I7" s="15"/>
    </row>
    <row r="8" spans="5:9" ht="21.75" customHeight="1" thickBot="1" x14ac:dyDescent="0.4">
      <c r="F8" s="253" t="s">
        <v>138</v>
      </c>
      <c r="G8" s="253"/>
      <c r="H8" s="253"/>
    </row>
    <row r="9" spans="5:9" ht="15.75" hidden="1" thickBot="1" x14ac:dyDescent="0.3"/>
    <row r="10" spans="5:9" ht="60" thickBot="1" x14ac:dyDescent="0.3">
      <c r="E10" s="16" t="s">
        <v>0</v>
      </c>
      <c r="F10" s="2" t="s">
        <v>1</v>
      </c>
      <c r="G10" s="2" t="s">
        <v>66</v>
      </c>
      <c r="H10" s="2" t="s">
        <v>64</v>
      </c>
      <c r="I10" s="2" t="s">
        <v>65</v>
      </c>
    </row>
    <row r="11" spans="5:9" ht="21" customHeight="1" thickTop="1" thickBot="1" x14ac:dyDescent="0.3">
      <c r="E11" s="3" t="s">
        <v>5</v>
      </c>
      <c r="F11" s="10">
        <v>80</v>
      </c>
      <c r="G11" s="10"/>
      <c r="H11" s="10">
        <v>100</v>
      </c>
      <c r="I11" s="10">
        <v>5</v>
      </c>
    </row>
    <row r="12" spans="5:9" ht="19.5" thickBot="1" x14ac:dyDescent="0.3">
      <c r="E12" s="4" t="s">
        <v>6</v>
      </c>
      <c r="F12" s="11">
        <v>80</v>
      </c>
      <c r="G12" s="11">
        <v>1786</v>
      </c>
      <c r="H12" s="17">
        <v>1086</v>
      </c>
      <c r="I12" s="11">
        <v>63</v>
      </c>
    </row>
    <row r="13" spans="5:9" ht="19.5" thickBot="1" x14ac:dyDescent="0.35">
      <c r="E13" s="3" t="s">
        <v>7</v>
      </c>
      <c r="F13" s="10">
        <v>12</v>
      </c>
      <c r="G13" s="21">
        <v>244.274</v>
      </c>
      <c r="H13" s="10">
        <v>54.274000000000001</v>
      </c>
      <c r="I13" s="10">
        <v>18</v>
      </c>
    </row>
    <row r="14" spans="5:9" ht="27.75" customHeight="1" thickBot="1" x14ac:dyDescent="0.3">
      <c r="E14" s="4" t="s">
        <v>8</v>
      </c>
      <c r="F14" s="11">
        <v>6.2</v>
      </c>
      <c r="G14" s="11">
        <v>110.8</v>
      </c>
      <c r="H14" s="13">
        <v>94.8</v>
      </c>
      <c r="I14" s="11">
        <v>56</v>
      </c>
    </row>
    <row r="15" spans="5:9" ht="22.5" customHeight="1" thickBot="1" x14ac:dyDescent="0.3">
      <c r="E15" s="3" t="s">
        <v>10</v>
      </c>
      <c r="F15" s="10">
        <v>6.4</v>
      </c>
      <c r="G15" s="10">
        <v>162.99</v>
      </c>
      <c r="H15" s="10">
        <v>146.63</v>
      </c>
      <c r="I15" s="10">
        <v>97.75</v>
      </c>
    </row>
    <row r="16" spans="5:9" ht="24" customHeight="1" thickBot="1" x14ac:dyDescent="0.3">
      <c r="E16" s="4" t="s">
        <v>63</v>
      </c>
      <c r="F16" s="257">
        <v>6</v>
      </c>
      <c r="G16" s="11">
        <v>369.61700000000002</v>
      </c>
      <c r="H16" s="11">
        <v>173.12700000000001</v>
      </c>
      <c r="I16" s="11">
        <v>122.79</v>
      </c>
    </row>
    <row r="17" spans="5:9" ht="23.25" customHeight="1" thickBot="1" x14ac:dyDescent="0.3">
      <c r="E17" s="3" t="s">
        <v>12</v>
      </c>
      <c r="F17" s="258"/>
      <c r="G17" s="10">
        <v>119.70399999999999</v>
      </c>
      <c r="H17" s="10">
        <v>79.703999999999994</v>
      </c>
      <c r="I17" s="10">
        <v>56.53</v>
      </c>
    </row>
    <row r="18" spans="5:9" ht="19.5" thickBot="1" x14ac:dyDescent="0.3">
      <c r="E18" s="4" t="s">
        <v>13</v>
      </c>
      <c r="F18" s="11">
        <v>40</v>
      </c>
      <c r="G18" s="11">
        <v>176.77</v>
      </c>
      <c r="H18" s="11">
        <v>101.57</v>
      </c>
      <c r="I18" s="11">
        <v>8.2799999999999994</v>
      </c>
    </row>
    <row r="19" spans="5:9" ht="21.75" customHeight="1" thickBot="1" x14ac:dyDescent="0.3">
      <c r="E19" s="3" t="s">
        <v>15</v>
      </c>
      <c r="F19" s="10">
        <v>17</v>
      </c>
      <c r="G19" s="10">
        <v>401.95</v>
      </c>
      <c r="H19" s="10">
        <v>321.95</v>
      </c>
      <c r="I19" s="10">
        <v>68</v>
      </c>
    </row>
    <row r="20" spans="5:9" ht="21.75" customHeight="1" thickBot="1" x14ac:dyDescent="0.3">
      <c r="E20" s="4" t="s">
        <v>16</v>
      </c>
      <c r="F20" s="11">
        <v>6</v>
      </c>
      <c r="G20" s="11"/>
      <c r="H20" s="11">
        <v>20.350000000000001</v>
      </c>
      <c r="I20" s="11">
        <v>8</v>
      </c>
    </row>
  </sheetData>
  <mergeCells count="3">
    <mergeCell ref="F6:H6"/>
    <mergeCell ref="F8:H8"/>
    <mergeCell ref="F16:F17"/>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K19"/>
  <sheetViews>
    <sheetView topLeftCell="A4" workbookViewId="0">
      <selection activeCell="H17" sqref="H17"/>
    </sheetView>
  </sheetViews>
  <sheetFormatPr baseColWidth="10" defaultRowHeight="15" x14ac:dyDescent="0.25"/>
  <cols>
    <col min="4" max="4" width="1.5703125" customWidth="1"/>
    <col min="5" max="5" width="16.7109375" customWidth="1"/>
    <col min="7" max="7" width="14.42578125" customWidth="1"/>
    <col min="8" max="8" width="16.140625" customWidth="1"/>
    <col min="9" max="9" width="20.140625" customWidth="1"/>
  </cols>
  <sheetData>
    <row r="4" spans="5:11" ht="51.75" customHeight="1" x14ac:dyDescent="0.25"/>
    <row r="5" spans="5:11" ht="51" customHeight="1" x14ac:dyDescent="0.35">
      <c r="F5" s="250" t="s">
        <v>139</v>
      </c>
      <c r="G5" s="250"/>
      <c r="H5" s="250"/>
    </row>
    <row r="6" spans="5:11" ht="3" customHeight="1" x14ac:dyDescent="0.25">
      <c r="E6" s="15"/>
      <c r="F6" s="15"/>
      <c r="G6" s="15"/>
      <c r="H6" s="15"/>
      <c r="I6" s="15"/>
    </row>
    <row r="7" spans="5:11" ht="18.75" customHeight="1" thickBot="1" x14ac:dyDescent="0.4">
      <c r="F7" s="253" t="s">
        <v>61</v>
      </c>
      <c r="G7" s="253"/>
      <c r="H7" s="253"/>
    </row>
    <row r="8" spans="5:11" ht="15.75" hidden="1" thickBot="1" x14ac:dyDescent="0.3"/>
    <row r="9" spans="5:11" ht="75.75" thickBot="1" x14ac:dyDescent="0.3">
      <c r="E9" s="16" t="s">
        <v>0</v>
      </c>
      <c r="F9" s="2" t="s">
        <v>1</v>
      </c>
      <c r="G9" s="2" t="s">
        <v>66</v>
      </c>
      <c r="H9" s="2" t="s">
        <v>64</v>
      </c>
      <c r="I9" s="2" t="s">
        <v>65</v>
      </c>
    </row>
    <row r="10" spans="5:11" ht="21" customHeight="1" thickTop="1" thickBot="1" x14ac:dyDescent="0.3">
      <c r="E10" s="3" t="s">
        <v>5</v>
      </c>
      <c r="F10" s="10">
        <v>80</v>
      </c>
      <c r="G10" s="10"/>
      <c r="H10" s="10">
        <v>235</v>
      </c>
      <c r="I10" s="10">
        <v>13</v>
      </c>
    </row>
    <row r="11" spans="5:11" ht="19.5" thickBot="1" x14ac:dyDescent="0.3">
      <c r="E11" s="4" t="s">
        <v>6</v>
      </c>
      <c r="F11" s="11">
        <v>80</v>
      </c>
      <c r="G11" s="11">
        <v>1758</v>
      </c>
      <c r="H11" s="17">
        <v>1058</v>
      </c>
      <c r="I11" s="11">
        <v>60</v>
      </c>
    </row>
    <row r="12" spans="5:11" ht="19.5" thickBot="1" x14ac:dyDescent="0.35">
      <c r="E12" s="3" t="s">
        <v>7</v>
      </c>
      <c r="F12" s="10">
        <v>12</v>
      </c>
      <c r="G12" s="21">
        <v>244.274</v>
      </c>
      <c r="H12" s="10">
        <v>54.274000000000001</v>
      </c>
      <c r="I12" s="10">
        <v>18</v>
      </c>
    </row>
    <row r="13" spans="5:11" ht="27.75" customHeight="1" thickBot="1" x14ac:dyDescent="0.3">
      <c r="E13" s="4" t="s">
        <v>8</v>
      </c>
      <c r="F13" s="11">
        <v>6.2</v>
      </c>
      <c r="G13" s="11">
        <v>107</v>
      </c>
      <c r="H13" s="13">
        <v>91</v>
      </c>
      <c r="I13" s="11">
        <v>61</v>
      </c>
      <c r="K13" s="22"/>
    </row>
    <row r="14" spans="5:11" ht="22.5" customHeight="1" thickBot="1" x14ac:dyDescent="0.3">
      <c r="E14" s="3" t="s">
        <v>10</v>
      </c>
      <c r="F14" s="10">
        <v>6.4</v>
      </c>
      <c r="G14" s="10">
        <v>158.31800000000001</v>
      </c>
      <c r="H14" s="10">
        <v>141.958</v>
      </c>
      <c r="I14" s="10">
        <v>94</v>
      </c>
    </row>
    <row r="15" spans="5:11" ht="24" customHeight="1" thickBot="1" x14ac:dyDescent="0.3">
      <c r="E15" s="4" t="s">
        <v>63</v>
      </c>
      <c r="F15" s="257">
        <v>6</v>
      </c>
      <c r="G15" s="11">
        <v>369.61700000000002</v>
      </c>
      <c r="H15" s="11">
        <v>173.12700000000001</v>
      </c>
      <c r="I15" s="11">
        <v>122.79</v>
      </c>
    </row>
    <row r="16" spans="5:11" ht="23.25" customHeight="1" thickBot="1" x14ac:dyDescent="0.3">
      <c r="E16" s="3" t="s">
        <v>12</v>
      </c>
      <c r="F16" s="258"/>
      <c r="G16" s="10">
        <v>119.70399999999999</v>
      </c>
      <c r="H16" s="10">
        <v>79.703999999999994</v>
      </c>
      <c r="I16" s="10">
        <v>56.53</v>
      </c>
    </row>
    <row r="17" spans="5:9" ht="19.5" thickBot="1" x14ac:dyDescent="0.3">
      <c r="E17" s="4" t="s">
        <v>13</v>
      </c>
      <c r="F17" s="11">
        <v>40</v>
      </c>
      <c r="G17" s="11">
        <v>189.36</v>
      </c>
      <c r="H17" s="11">
        <v>144.36000000000001</v>
      </c>
      <c r="I17" s="11">
        <v>9.32</v>
      </c>
    </row>
    <row r="18" spans="5:9" ht="21.75" customHeight="1" thickBot="1" x14ac:dyDescent="0.3">
      <c r="E18" s="3" t="s">
        <v>15</v>
      </c>
      <c r="F18" s="10">
        <v>17</v>
      </c>
      <c r="G18" s="10">
        <v>375.33800000000002</v>
      </c>
      <c r="H18" s="10">
        <v>295.33800000000002</v>
      </c>
      <c r="I18" s="10">
        <v>73</v>
      </c>
    </row>
    <row r="19" spans="5:9" ht="21.75" customHeight="1" thickBot="1" x14ac:dyDescent="0.3">
      <c r="E19" s="4" t="s">
        <v>16</v>
      </c>
      <c r="F19" s="11">
        <v>6</v>
      </c>
      <c r="G19" s="11"/>
      <c r="H19" s="11">
        <v>19.600000000000001</v>
      </c>
      <c r="I19" s="11">
        <v>8</v>
      </c>
    </row>
  </sheetData>
  <mergeCells count="3">
    <mergeCell ref="F5:H5"/>
    <mergeCell ref="F7:H7"/>
    <mergeCell ref="F15:F16"/>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K20"/>
  <sheetViews>
    <sheetView topLeftCell="A4" workbookViewId="0">
      <selection activeCell="H15" sqref="H15"/>
    </sheetView>
  </sheetViews>
  <sheetFormatPr baseColWidth="10" defaultRowHeight="15" x14ac:dyDescent="0.25"/>
  <cols>
    <col min="4" max="4" width="14.140625" customWidth="1"/>
    <col min="5" max="5" width="14.5703125" customWidth="1"/>
    <col min="6" max="6" width="14.85546875" customWidth="1"/>
    <col min="7" max="7" width="15.5703125" customWidth="1"/>
    <col min="8" max="8" width="17.85546875" customWidth="1"/>
  </cols>
  <sheetData>
    <row r="6" spans="4:11" ht="23.25" x14ac:dyDescent="0.35">
      <c r="E6" s="250" t="s">
        <v>140</v>
      </c>
      <c r="F6" s="250"/>
      <c r="G6" s="250"/>
    </row>
    <row r="7" spans="4:11" x14ac:dyDescent="0.25">
      <c r="D7" s="15"/>
      <c r="E7" s="15"/>
      <c r="F7" s="15"/>
      <c r="G7" s="15"/>
      <c r="H7" s="15"/>
    </row>
    <row r="8" spans="4:11" ht="23.25" x14ac:dyDescent="0.35">
      <c r="E8" s="253" t="s">
        <v>38</v>
      </c>
      <c r="F8" s="253"/>
      <c r="G8" s="253"/>
    </row>
    <row r="9" spans="4:11" ht="15.75" thickBot="1" x14ac:dyDescent="0.3"/>
    <row r="10" spans="4:11" ht="67.5" customHeight="1" thickBot="1" x14ac:dyDescent="0.3">
      <c r="D10" s="16" t="s">
        <v>0</v>
      </c>
      <c r="E10" s="2" t="s">
        <v>1</v>
      </c>
      <c r="F10" s="2" t="s">
        <v>66</v>
      </c>
      <c r="G10" s="2" t="s">
        <v>64</v>
      </c>
      <c r="H10" s="2" t="s">
        <v>65</v>
      </c>
    </row>
    <row r="11" spans="4:11" ht="24" customHeight="1" thickTop="1" thickBot="1" x14ac:dyDescent="0.3">
      <c r="D11" s="3" t="s">
        <v>5</v>
      </c>
      <c r="E11" s="10">
        <v>80</v>
      </c>
      <c r="F11" s="10"/>
      <c r="G11" s="10">
        <v>305</v>
      </c>
      <c r="H11" s="10">
        <v>16</v>
      </c>
    </row>
    <row r="12" spans="4:11" ht="19.5" thickBot="1" x14ac:dyDescent="0.3">
      <c r="D12" s="4" t="s">
        <v>6</v>
      </c>
      <c r="E12" s="11">
        <v>80</v>
      </c>
      <c r="F12" s="11">
        <v>1712</v>
      </c>
      <c r="G12" s="17">
        <v>1012</v>
      </c>
      <c r="H12" s="11">
        <v>57</v>
      </c>
    </row>
    <row r="13" spans="4:11" ht="27.75" customHeight="1" thickBot="1" x14ac:dyDescent="0.35">
      <c r="D13" s="3" t="s">
        <v>7</v>
      </c>
      <c r="E13" s="10">
        <v>12</v>
      </c>
      <c r="F13" s="21">
        <v>244.274</v>
      </c>
      <c r="G13" s="10">
        <v>54.274000000000001</v>
      </c>
      <c r="H13" s="10">
        <v>18</v>
      </c>
    </row>
    <row r="14" spans="4:11" ht="22.5" customHeight="1" thickBot="1" x14ac:dyDescent="0.3">
      <c r="D14" s="4" t="s">
        <v>8</v>
      </c>
      <c r="E14" s="11">
        <v>6.2</v>
      </c>
      <c r="F14" s="11">
        <v>104</v>
      </c>
      <c r="G14" s="13">
        <v>88</v>
      </c>
      <c r="H14" s="11">
        <v>60</v>
      </c>
      <c r="I14" s="23"/>
      <c r="J14" s="22"/>
      <c r="K14" s="22"/>
    </row>
    <row r="15" spans="4:11" ht="21" customHeight="1" thickBot="1" x14ac:dyDescent="0.3">
      <c r="D15" s="3" t="s">
        <v>10</v>
      </c>
      <c r="E15" s="10">
        <v>6.4</v>
      </c>
      <c r="F15" s="10">
        <v>154.30000000000001</v>
      </c>
      <c r="G15" s="10">
        <v>137.94</v>
      </c>
      <c r="H15" s="10">
        <v>92</v>
      </c>
    </row>
    <row r="16" spans="4:11" ht="22.5" customHeight="1" thickBot="1" x14ac:dyDescent="0.3">
      <c r="D16" s="4" t="s">
        <v>63</v>
      </c>
      <c r="E16" s="257">
        <v>6</v>
      </c>
      <c r="F16" s="11">
        <v>369.61700000000002</v>
      </c>
      <c r="G16" s="11">
        <v>173.12700000000001</v>
      </c>
      <c r="H16" s="11">
        <v>122.79</v>
      </c>
    </row>
    <row r="17" spans="4:8" ht="25.5" customHeight="1" thickBot="1" x14ac:dyDescent="0.3">
      <c r="D17" s="3" t="s">
        <v>12</v>
      </c>
      <c r="E17" s="258"/>
      <c r="F17" s="10">
        <v>119.70399999999999</v>
      </c>
      <c r="G17" s="10">
        <v>79.703999999999994</v>
      </c>
      <c r="H17" s="10">
        <v>56.53</v>
      </c>
    </row>
    <row r="18" spans="4:8" ht="21" customHeight="1" thickBot="1" x14ac:dyDescent="0.3">
      <c r="D18" s="4" t="s">
        <v>13</v>
      </c>
      <c r="E18" s="11">
        <v>40</v>
      </c>
      <c r="F18" s="11">
        <v>202.35</v>
      </c>
      <c r="G18" s="11">
        <v>127.35</v>
      </c>
      <c r="H18" s="11">
        <v>10.37</v>
      </c>
    </row>
    <row r="19" spans="4:8" ht="23.25" customHeight="1" thickBot="1" x14ac:dyDescent="0.3">
      <c r="D19" s="3" t="s">
        <v>15</v>
      </c>
      <c r="E19" s="10">
        <v>17</v>
      </c>
      <c r="F19" s="10">
        <v>363.63</v>
      </c>
      <c r="G19" s="10">
        <v>283.63</v>
      </c>
      <c r="H19" s="10">
        <v>60</v>
      </c>
    </row>
    <row r="20" spans="4:8" ht="21.75" customHeight="1" thickBot="1" x14ac:dyDescent="0.3">
      <c r="D20" s="4" t="s">
        <v>16</v>
      </c>
      <c r="E20" s="11">
        <v>6</v>
      </c>
      <c r="F20" s="11"/>
      <c r="G20" s="11">
        <v>10.199999999999999</v>
      </c>
      <c r="H20" s="11">
        <v>4</v>
      </c>
    </row>
  </sheetData>
  <mergeCells count="3">
    <mergeCell ref="E6:G6"/>
    <mergeCell ref="E8:G8"/>
    <mergeCell ref="E16:E17"/>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I20"/>
  <sheetViews>
    <sheetView workbookViewId="0">
      <selection activeCell="I18" sqref="I18"/>
    </sheetView>
  </sheetViews>
  <sheetFormatPr baseColWidth="10" defaultRowHeight="15" x14ac:dyDescent="0.25"/>
  <cols>
    <col min="5" max="5" width="14.28515625" customWidth="1"/>
    <col min="6" max="6" width="15.28515625" customWidth="1"/>
    <col min="7" max="7" width="14.42578125" customWidth="1"/>
    <col min="8" max="8" width="14.7109375" customWidth="1"/>
    <col min="9" max="9" width="15.5703125" customWidth="1"/>
  </cols>
  <sheetData>
    <row r="6" spans="5:9" ht="23.25" x14ac:dyDescent="0.35">
      <c r="F6" s="250" t="s">
        <v>141</v>
      </c>
      <c r="G6" s="250"/>
      <c r="H6" s="250"/>
    </row>
    <row r="7" spans="5:9" x14ac:dyDescent="0.25">
      <c r="E7" s="15"/>
      <c r="F7" s="15"/>
      <c r="G7" s="15"/>
      <c r="H7" s="15"/>
      <c r="I7" s="15"/>
    </row>
    <row r="8" spans="5:9" ht="23.25" x14ac:dyDescent="0.35">
      <c r="F8" s="253" t="s">
        <v>142</v>
      </c>
      <c r="G8" s="253"/>
      <c r="H8" s="253"/>
    </row>
    <row r="9" spans="5:9" ht="15.75" thickBot="1" x14ac:dyDescent="0.3"/>
    <row r="10" spans="5:9" ht="77.25" customHeight="1" thickBot="1" x14ac:dyDescent="0.3">
      <c r="E10" s="16" t="s">
        <v>0</v>
      </c>
      <c r="F10" s="2" t="s">
        <v>1</v>
      </c>
      <c r="G10" s="2" t="s">
        <v>66</v>
      </c>
      <c r="H10" s="2" t="s">
        <v>64</v>
      </c>
      <c r="I10" s="2" t="s">
        <v>65</v>
      </c>
    </row>
    <row r="11" spans="5:9" ht="24.75" customHeight="1" thickTop="1" thickBot="1" x14ac:dyDescent="0.3">
      <c r="E11" s="3" t="s">
        <v>5</v>
      </c>
      <c r="F11" s="10">
        <v>80</v>
      </c>
      <c r="G11" s="10"/>
      <c r="H11" s="10">
        <v>360</v>
      </c>
      <c r="I11" s="10">
        <v>19</v>
      </c>
    </row>
    <row r="12" spans="5:9" ht="19.5" thickBot="1" x14ac:dyDescent="0.3">
      <c r="E12" s="4" t="s">
        <v>6</v>
      </c>
      <c r="F12" s="11">
        <v>80</v>
      </c>
      <c r="G12" s="11">
        <v>1675</v>
      </c>
      <c r="H12" s="17">
        <v>975</v>
      </c>
      <c r="I12" s="11">
        <v>55</v>
      </c>
    </row>
    <row r="13" spans="5:9" ht="30.75" customHeight="1" thickBot="1" x14ac:dyDescent="0.35">
      <c r="E13" s="3" t="s">
        <v>7</v>
      </c>
      <c r="F13" s="10">
        <v>12</v>
      </c>
      <c r="G13" s="21">
        <v>244.274</v>
      </c>
      <c r="H13" s="10">
        <v>54.274000000000001</v>
      </c>
      <c r="I13" s="10">
        <v>18</v>
      </c>
    </row>
    <row r="14" spans="5:9" ht="21.75" customHeight="1" thickBot="1" x14ac:dyDescent="0.3">
      <c r="E14" s="4" t="s">
        <v>8</v>
      </c>
      <c r="F14" s="11">
        <v>6.2</v>
      </c>
      <c r="G14" s="11">
        <v>101</v>
      </c>
      <c r="H14" s="13">
        <v>85</v>
      </c>
      <c r="I14" s="11">
        <v>58</v>
      </c>
    </row>
    <row r="15" spans="5:9" ht="23.25" customHeight="1" thickBot="1" x14ac:dyDescent="0.3">
      <c r="E15" s="3" t="s">
        <v>10</v>
      </c>
      <c r="F15" s="10">
        <v>6.4</v>
      </c>
      <c r="G15" s="10">
        <v>150.18</v>
      </c>
      <c r="H15" s="10">
        <v>133.82</v>
      </c>
      <c r="I15" s="10">
        <v>81.2</v>
      </c>
    </row>
    <row r="16" spans="5:9" ht="22.5" customHeight="1" thickBot="1" x14ac:dyDescent="0.3">
      <c r="E16" s="4" t="s">
        <v>63</v>
      </c>
      <c r="F16" s="257">
        <v>6</v>
      </c>
      <c r="G16" s="11">
        <v>369.61700000000002</v>
      </c>
      <c r="H16" s="11">
        <v>173.12700000000001</v>
      </c>
      <c r="I16" s="11">
        <v>122.79</v>
      </c>
    </row>
    <row r="17" spans="5:9" ht="24.75" customHeight="1" thickBot="1" x14ac:dyDescent="0.3">
      <c r="E17" s="3" t="s">
        <v>12</v>
      </c>
      <c r="F17" s="258"/>
      <c r="G17" s="10">
        <v>119.70399999999999</v>
      </c>
      <c r="H17" s="10">
        <v>79.703999999999994</v>
      </c>
      <c r="I17" s="10">
        <v>56.53</v>
      </c>
    </row>
    <row r="18" spans="5:9" ht="19.5" thickBot="1" x14ac:dyDescent="0.3">
      <c r="E18" s="4" t="s">
        <v>13</v>
      </c>
      <c r="F18" s="11">
        <v>40</v>
      </c>
      <c r="G18" s="11">
        <v>196.44</v>
      </c>
      <c r="H18" s="11">
        <v>121.44</v>
      </c>
      <c r="I18" s="11">
        <v>10.199999999999999</v>
      </c>
    </row>
    <row r="19" spans="5:9" ht="21.75" customHeight="1" thickBot="1" x14ac:dyDescent="0.3">
      <c r="E19" s="3" t="s">
        <v>15</v>
      </c>
      <c r="F19" s="10">
        <v>17</v>
      </c>
      <c r="G19" s="10">
        <v>387.97</v>
      </c>
      <c r="H19" s="10">
        <v>307.87</v>
      </c>
      <c r="I19" s="10">
        <v>65</v>
      </c>
    </row>
    <row r="20" spans="5:9" ht="22.5" customHeight="1" thickBot="1" x14ac:dyDescent="0.3">
      <c r="E20" s="4" t="s">
        <v>16</v>
      </c>
      <c r="F20" s="11">
        <v>6</v>
      </c>
      <c r="G20" s="11"/>
      <c r="H20" s="11">
        <v>5.3</v>
      </c>
      <c r="I20" s="11">
        <v>2</v>
      </c>
    </row>
  </sheetData>
  <mergeCells count="3">
    <mergeCell ref="F6:H6"/>
    <mergeCell ref="F8:H8"/>
    <mergeCell ref="F16:F17"/>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L21"/>
  <sheetViews>
    <sheetView topLeftCell="A4" workbookViewId="0">
      <selection activeCell="L16" sqref="L16"/>
    </sheetView>
  </sheetViews>
  <sheetFormatPr baseColWidth="10" defaultRowHeight="15" x14ac:dyDescent="0.25"/>
  <cols>
    <col min="6" max="6" width="14.7109375" customWidth="1"/>
    <col min="7" max="7" width="14.28515625" customWidth="1"/>
    <col min="8" max="8" width="14.7109375" customWidth="1"/>
    <col min="9" max="9" width="14.42578125" customWidth="1"/>
    <col min="10" max="10" width="15.5703125" customWidth="1"/>
  </cols>
  <sheetData>
    <row r="7" spans="6:12" ht="23.25" x14ac:dyDescent="0.35">
      <c r="G7" s="250" t="s">
        <v>143</v>
      </c>
      <c r="H7" s="250"/>
      <c r="I7" s="250"/>
    </row>
    <row r="8" spans="6:12" x14ac:dyDescent="0.25">
      <c r="F8" s="15"/>
      <c r="G8" s="15"/>
      <c r="H8" s="15"/>
      <c r="I8" s="15"/>
      <c r="J8" s="15"/>
    </row>
    <row r="9" spans="6:12" ht="23.25" x14ac:dyDescent="0.35">
      <c r="G9" s="253" t="s">
        <v>61</v>
      </c>
      <c r="H9" s="253"/>
      <c r="I9" s="253"/>
    </row>
    <row r="10" spans="6:12" ht="15.75" thickBot="1" x14ac:dyDescent="0.3"/>
    <row r="11" spans="6:12" ht="75.75" thickBot="1" x14ac:dyDescent="0.3">
      <c r="F11" s="16" t="s">
        <v>0</v>
      </c>
      <c r="G11" s="2" t="s">
        <v>1</v>
      </c>
      <c r="H11" s="2" t="s">
        <v>66</v>
      </c>
      <c r="I11" s="2" t="s">
        <v>64</v>
      </c>
      <c r="J11" s="2" t="s">
        <v>65</v>
      </c>
    </row>
    <row r="12" spans="6:12" ht="21.75" customHeight="1" thickTop="1" thickBot="1" x14ac:dyDescent="0.3">
      <c r="F12" s="3" t="s">
        <v>5</v>
      </c>
      <c r="G12" s="10">
        <v>80</v>
      </c>
      <c r="H12" s="10"/>
      <c r="I12" s="10">
        <v>375</v>
      </c>
      <c r="J12" s="10">
        <v>20</v>
      </c>
    </row>
    <row r="13" spans="6:12" ht="19.5" thickBot="1" x14ac:dyDescent="0.3">
      <c r="F13" s="4" t="s">
        <v>6</v>
      </c>
      <c r="G13" s="11">
        <v>80</v>
      </c>
      <c r="H13" s="11">
        <v>2087.58</v>
      </c>
      <c r="I13" s="17">
        <v>1387.58</v>
      </c>
      <c r="J13" s="11">
        <v>78</v>
      </c>
    </row>
    <row r="14" spans="6:12" ht="19.5" customHeight="1" thickBot="1" x14ac:dyDescent="0.35">
      <c r="F14" s="3" t="s">
        <v>7</v>
      </c>
      <c r="G14" s="10">
        <v>12</v>
      </c>
      <c r="H14" s="21">
        <v>244.274</v>
      </c>
      <c r="I14" s="10">
        <v>54.274000000000001</v>
      </c>
      <c r="J14" s="10">
        <v>18</v>
      </c>
    </row>
    <row r="15" spans="6:12" ht="19.5" customHeight="1" thickBot="1" x14ac:dyDescent="0.3">
      <c r="F15" s="4" t="s">
        <v>8</v>
      </c>
      <c r="G15" s="11">
        <v>6.2</v>
      </c>
      <c r="H15" s="11">
        <v>98.3</v>
      </c>
      <c r="I15" s="13">
        <v>82.3</v>
      </c>
      <c r="J15" s="11">
        <v>56</v>
      </c>
      <c r="L15">
        <f>82.3-4.54</f>
        <v>77.759999999999991</v>
      </c>
    </row>
    <row r="16" spans="6:12" ht="21.75" customHeight="1" thickBot="1" x14ac:dyDescent="0.3">
      <c r="F16" s="3" t="s">
        <v>10</v>
      </c>
      <c r="G16" s="10">
        <v>6.4</v>
      </c>
      <c r="H16" s="10">
        <v>145.22999999999999</v>
      </c>
      <c r="I16" s="10">
        <v>128.87</v>
      </c>
      <c r="J16" s="10">
        <v>80</v>
      </c>
    </row>
    <row r="17" spans="6:10" ht="22.5" customHeight="1" thickBot="1" x14ac:dyDescent="0.3">
      <c r="F17" s="4" t="s">
        <v>63</v>
      </c>
      <c r="G17" s="257">
        <v>6</v>
      </c>
      <c r="H17" s="11">
        <v>369.61700000000002</v>
      </c>
      <c r="I17" s="11">
        <v>173.12700000000001</v>
      </c>
      <c r="J17" s="11">
        <v>122.79</v>
      </c>
    </row>
    <row r="18" spans="6:10" ht="19.5" thickBot="1" x14ac:dyDescent="0.3">
      <c r="F18" s="3" t="s">
        <v>12</v>
      </c>
      <c r="G18" s="258"/>
      <c r="H18" s="10">
        <v>119.70399999999999</v>
      </c>
      <c r="I18" s="10">
        <v>79.703999999999994</v>
      </c>
      <c r="J18" s="10">
        <v>56.53</v>
      </c>
    </row>
    <row r="19" spans="6:10" ht="19.5" thickBot="1" x14ac:dyDescent="0.3">
      <c r="F19" s="4" t="s">
        <v>13</v>
      </c>
      <c r="G19" s="11">
        <v>40</v>
      </c>
      <c r="H19" s="11">
        <v>190.26499999999999</v>
      </c>
      <c r="I19" s="11">
        <v>115.265</v>
      </c>
      <c r="J19" s="11">
        <v>9.3699999999999992</v>
      </c>
    </row>
    <row r="20" spans="6:10" ht="19.5" thickBot="1" x14ac:dyDescent="0.3">
      <c r="F20" s="3" t="s">
        <v>15</v>
      </c>
      <c r="G20" s="10">
        <v>17</v>
      </c>
      <c r="H20" s="10">
        <v>381.59</v>
      </c>
      <c r="I20" s="10">
        <v>301.58999999999997</v>
      </c>
      <c r="J20" s="10">
        <v>64</v>
      </c>
    </row>
    <row r="21" spans="6:10" ht="19.5" thickBot="1" x14ac:dyDescent="0.3">
      <c r="F21" s="4" t="s">
        <v>16</v>
      </c>
      <c r="G21" s="11">
        <v>6</v>
      </c>
      <c r="H21" s="11"/>
      <c r="I21" s="11">
        <v>0</v>
      </c>
      <c r="J21" s="11">
        <v>0</v>
      </c>
    </row>
  </sheetData>
  <mergeCells count="3">
    <mergeCell ref="G7:I7"/>
    <mergeCell ref="G9:I9"/>
    <mergeCell ref="G17:G18"/>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J21"/>
  <sheetViews>
    <sheetView topLeftCell="A4" workbookViewId="0">
      <selection activeCell="J15" sqref="J15"/>
    </sheetView>
  </sheetViews>
  <sheetFormatPr baseColWidth="10" defaultRowHeight="15" x14ac:dyDescent="0.25"/>
  <cols>
    <col min="6" max="6" width="14.7109375" customWidth="1"/>
    <col min="7" max="7" width="14.28515625" customWidth="1"/>
    <col min="8" max="8" width="14.7109375" customWidth="1"/>
    <col min="9" max="9" width="14.42578125" customWidth="1"/>
    <col min="10" max="10" width="15.5703125" customWidth="1"/>
  </cols>
  <sheetData>
    <row r="7" spans="6:10" ht="23.25" x14ac:dyDescent="0.35">
      <c r="G7" s="250" t="s">
        <v>144</v>
      </c>
      <c r="H7" s="250"/>
      <c r="I7" s="250"/>
    </row>
    <row r="8" spans="6:10" x14ac:dyDescent="0.25">
      <c r="F8" s="15"/>
      <c r="G8" s="15"/>
      <c r="H8" s="15"/>
      <c r="I8" s="15"/>
      <c r="J8" s="15"/>
    </row>
    <row r="9" spans="6:10" ht="23.25" x14ac:dyDescent="0.35">
      <c r="G9" s="253" t="s">
        <v>83</v>
      </c>
      <c r="H9" s="253"/>
      <c r="I9" s="253"/>
    </row>
    <row r="10" spans="6:10" ht="15.75" thickBot="1" x14ac:dyDescent="0.3"/>
    <row r="11" spans="6:10" ht="75.75" thickBot="1" x14ac:dyDescent="0.3">
      <c r="F11" s="16" t="s">
        <v>0</v>
      </c>
      <c r="G11" s="2" t="s">
        <v>1</v>
      </c>
      <c r="H11" s="2" t="s">
        <v>66</v>
      </c>
      <c r="I11" s="2" t="s">
        <v>64</v>
      </c>
      <c r="J11" s="2" t="s">
        <v>65</v>
      </c>
    </row>
    <row r="12" spans="6:10" ht="21.75" customHeight="1" thickTop="1" thickBot="1" x14ac:dyDescent="0.3">
      <c r="F12" s="3" t="s">
        <v>5</v>
      </c>
      <c r="G12" s="10">
        <v>80</v>
      </c>
      <c r="H12" s="10"/>
      <c r="I12" s="10">
        <v>288</v>
      </c>
      <c r="J12" s="10">
        <v>15</v>
      </c>
    </row>
    <row r="13" spans="6:10" ht="19.5" thickBot="1" x14ac:dyDescent="0.3">
      <c r="F13" s="4" t="s">
        <v>6</v>
      </c>
      <c r="G13" s="11">
        <v>80</v>
      </c>
      <c r="H13" s="11">
        <v>2062.7600000000002</v>
      </c>
      <c r="I13" s="17">
        <v>1362.76</v>
      </c>
      <c r="J13" s="11">
        <v>78</v>
      </c>
    </row>
    <row r="14" spans="6:10" ht="19.5" customHeight="1" thickBot="1" x14ac:dyDescent="0.35">
      <c r="F14" s="3" t="s">
        <v>7</v>
      </c>
      <c r="G14" s="10">
        <v>12</v>
      </c>
      <c r="H14" s="21">
        <v>244.274</v>
      </c>
      <c r="I14" s="10">
        <v>54.274000000000001</v>
      </c>
      <c r="J14" s="10">
        <v>18</v>
      </c>
    </row>
    <row r="15" spans="6:10" ht="19.5" customHeight="1" thickBot="1" x14ac:dyDescent="0.3">
      <c r="F15" s="4" t="s">
        <v>8</v>
      </c>
      <c r="G15" s="11">
        <v>6.2</v>
      </c>
      <c r="H15" s="11"/>
      <c r="I15" s="13">
        <v>77.760000000000005</v>
      </c>
      <c r="J15" s="11">
        <v>41</v>
      </c>
    </row>
    <row r="16" spans="6:10" ht="21.75" customHeight="1" thickBot="1" x14ac:dyDescent="0.3">
      <c r="F16" s="3" t="s">
        <v>10</v>
      </c>
      <c r="G16" s="10">
        <v>6.4</v>
      </c>
      <c r="H16" s="10">
        <v>139.58000000000001</v>
      </c>
      <c r="I16" s="10">
        <v>123.2</v>
      </c>
      <c r="J16" s="10">
        <v>82</v>
      </c>
    </row>
    <row r="17" spans="6:10" ht="22.5" customHeight="1" thickBot="1" x14ac:dyDescent="0.3">
      <c r="F17" s="4" t="s">
        <v>63</v>
      </c>
      <c r="G17" s="257">
        <v>6</v>
      </c>
      <c r="H17" s="11">
        <v>369.61700000000002</v>
      </c>
      <c r="I17" s="11">
        <v>173.12700000000001</v>
      </c>
      <c r="J17" s="11">
        <v>122.79</v>
      </c>
    </row>
    <row r="18" spans="6:10" ht="19.5" thickBot="1" x14ac:dyDescent="0.3">
      <c r="F18" s="3" t="s">
        <v>12</v>
      </c>
      <c r="G18" s="258"/>
      <c r="H18" s="10">
        <v>119.70399999999999</v>
      </c>
      <c r="I18" s="10">
        <v>79.703999999999994</v>
      </c>
      <c r="J18" s="10">
        <v>56.53</v>
      </c>
    </row>
    <row r="19" spans="6:10" ht="19.5" thickBot="1" x14ac:dyDescent="0.3">
      <c r="F19" s="4" t="s">
        <v>13</v>
      </c>
      <c r="G19" s="11">
        <v>40</v>
      </c>
      <c r="H19" s="11">
        <v>186.41800000000001</v>
      </c>
      <c r="I19" s="11">
        <v>111.41800000000001</v>
      </c>
      <c r="J19" s="11">
        <v>9.25</v>
      </c>
    </row>
    <row r="20" spans="6:10" ht="19.5" thickBot="1" x14ac:dyDescent="0.3">
      <c r="F20" s="3" t="s">
        <v>15</v>
      </c>
      <c r="G20" s="10">
        <v>17</v>
      </c>
      <c r="H20" s="10">
        <v>370.80900000000003</v>
      </c>
      <c r="I20" s="10">
        <v>290.80900000000003</v>
      </c>
      <c r="J20" s="10">
        <v>61</v>
      </c>
    </row>
    <row r="21" spans="6:10" ht="19.5" thickBot="1" x14ac:dyDescent="0.3">
      <c r="F21" s="4" t="s">
        <v>16</v>
      </c>
      <c r="G21" s="11">
        <v>6</v>
      </c>
      <c r="H21" s="11"/>
      <c r="I21" s="11">
        <v>29.8</v>
      </c>
      <c r="J21" s="11">
        <v>29</v>
      </c>
    </row>
  </sheetData>
  <mergeCells count="3">
    <mergeCell ref="G7:I7"/>
    <mergeCell ref="G9:I9"/>
    <mergeCell ref="G17:G1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J21"/>
  <sheetViews>
    <sheetView topLeftCell="A4" workbookViewId="0">
      <selection activeCell="J12" sqref="I12:J12"/>
    </sheetView>
  </sheetViews>
  <sheetFormatPr baseColWidth="10" defaultRowHeight="15" x14ac:dyDescent="0.25"/>
  <cols>
    <col min="6" max="6" width="14.7109375" customWidth="1"/>
    <col min="7" max="7" width="14.28515625" customWidth="1"/>
    <col min="8" max="8" width="14.7109375" customWidth="1"/>
    <col min="9" max="9" width="14.42578125" customWidth="1"/>
    <col min="10" max="10" width="15.5703125" customWidth="1"/>
  </cols>
  <sheetData>
    <row r="7" spans="6:10" ht="23.25" x14ac:dyDescent="0.35">
      <c r="G7" s="250" t="s">
        <v>145</v>
      </c>
      <c r="H7" s="250"/>
      <c r="I7" s="250"/>
    </row>
    <row r="8" spans="6:10" x14ac:dyDescent="0.25">
      <c r="F8" s="15"/>
      <c r="G8" s="15"/>
      <c r="H8" s="15"/>
      <c r="I8" s="15"/>
      <c r="J8" s="15"/>
    </row>
    <row r="9" spans="6:10" ht="23.25" x14ac:dyDescent="0.35">
      <c r="G9" s="253" t="s">
        <v>38</v>
      </c>
      <c r="H9" s="253"/>
      <c r="I9" s="253"/>
    </row>
    <row r="10" spans="6:10" ht="15.75" thickBot="1" x14ac:dyDescent="0.3"/>
    <row r="11" spans="6:10" ht="75.75" thickBot="1" x14ac:dyDescent="0.3">
      <c r="F11" s="16" t="s">
        <v>0</v>
      </c>
      <c r="G11" s="2" t="s">
        <v>1</v>
      </c>
      <c r="H11" s="2" t="s">
        <v>66</v>
      </c>
      <c r="I11" s="2" t="s">
        <v>64</v>
      </c>
      <c r="J11" s="2" t="s">
        <v>65</v>
      </c>
    </row>
    <row r="12" spans="6:10" ht="21.75" customHeight="1" thickTop="1" thickBot="1" x14ac:dyDescent="0.3">
      <c r="F12" s="3" t="s">
        <v>5</v>
      </c>
      <c r="G12" s="10">
        <v>80</v>
      </c>
      <c r="H12" s="10"/>
      <c r="I12" s="10">
        <v>273</v>
      </c>
      <c r="J12" s="10">
        <v>15</v>
      </c>
    </row>
    <row r="13" spans="6:10" ht="19.5" thickBot="1" x14ac:dyDescent="0.3">
      <c r="F13" s="4" t="s">
        <v>6</v>
      </c>
      <c r="G13" s="11">
        <v>80</v>
      </c>
      <c r="H13" s="11">
        <v>2035.3779999999999</v>
      </c>
      <c r="I13" s="17">
        <v>1335.3779999999999</v>
      </c>
      <c r="J13" s="11">
        <v>78</v>
      </c>
    </row>
    <row r="14" spans="6:10" ht="19.5" customHeight="1" thickBot="1" x14ac:dyDescent="0.35">
      <c r="F14" s="3" t="s">
        <v>7</v>
      </c>
      <c r="G14" s="10">
        <v>12</v>
      </c>
      <c r="H14" s="21">
        <v>244.274</v>
      </c>
      <c r="I14" s="10">
        <v>54.274000000000001</v>
      </c>
      <c r="J14" s="10">
        <v>18</v>
      </c>
    </row>
    <row r="15" spans="6:10" ht="19.5" customHeight="1" thickBot="1" x14ac:dyDescent="0.3">
      <c r="F15" s="4" t="s">
        <v>8</v>
      </c>
      <c r="G15" s="11">
        <v>6.2</v>
      </c>
      <c r="H15" s="11"/>
      <c r="I15" s="13">
        <v>68.760000000000005</v>
      </c>
      <c r="J15" s="11">
        <v>31</v>
      </c>
    </row>
    <row r="16" spans="6:10" ht="21.75" customHeight="1" thickBot="1" x14ac:dyDescent="0.3">
      <c r="F16" s="3" t="s">
        <v>10</v>
      </c>
      <c r="G16" s="10">
        <v>6.4</v>
      </c>
      <c r="H16" s="10">
        <v>130.77500000000001</v>
      </c>
      <c r="I16" s="10">
        <v>114.41500000000001</v>
      </c>
      <c r="J16" s="10">
        <v>76</v>
      </c>
    </row>
    <row r="17" spans="6:10" ht="22.5" customHeight="1" thickBot="1" x14ac:dyDescent="0.3">
      <c r="F17" s="4" t="s">
        <v>63</v>
      </c>
      <c r="G17" s="257">
        <v>6</v>
      </c>
      <c r="H17" s="11">
        <v>0</v>
      </c>
      <c r="I17" s="11">
        <v>173.12700000000001</v>
      </c>
      <c r="J17" s="11">
        <v>122.79</v>
      </c>
    </row>
    <row r="18" spans="6:10" ht="19.5" thickBot="1" x14ac:dyDescent="0.3">
      <c r="F18" s="3" t="s">
        <v>12</v>
      </c>
      <c r="G18" s="258"/>
      <c r="H18" s="10">
        <v>77</v>
      </c>
      <c r="I18" s="10">
        <v>79.703999999999994</v>
      </c>
      <c r="J18" s="10">
        <v>56.53</v>
      </c>
    </row>
    <row r="19" spans="6:10" ht="19.5" thickBot="1" x14ac:dyDescent="0.3">
      <c r="F19" s="4" t="s">
        <v>13</v>
      </c>
      <c r="G19" s="11">
        <v>40</v>
      </c>
      <c r="H19" s="11">
        <v>185.56399999999999</v>
      </c>
      <c r="I19" s="11">
        <v>110.56399999999999</v>
      </c>
      <c r="J19" s="11">
        <v>9.1300000000000008</v>
      </c>
    </row>
    <row r="20" spans="6:10" ht="19.5" thickBot="1" x14ac:dyDescent="0.3">
      <c r="F20" s="3" t="s">
        <v>15</v>
      </c>
      <c r="G20" s="10">
        <v>17</v>
      </c>
      <c r="H20" s="10">
        <v>370.57600000000002</v>
      </c>
      <c r="I20" s="10">
        <v>282.57600000000002</v>
      </c>
      <c r="J20" s="10">
        <v>60</v>
      </c>
    </row>
    <row r="21" spans="6:10" ht="19.5" thickBot="1" x14ac:dyDescent="0.3">
      <c r="F21" s="4" t="s">
        <v>16</v>
      </c>
      <c r="G21" s="11">
        <v>6</v>
      </c>
      <c r="H21" s="11"/>
      <c r="I21" s="11">
        <v>24.4</v>
      </c>
      <c r="J21" s="11">
        <v>12</v>
      </c>
    </row>
  </sheetData>
  <mergeCells count="3">
    <mergeCell ref="G7:I7"/>
    <mergeCell ref="G9:I9"/>
    <mergeCell ref="G17:G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opLeftCell="B1" workbookViewId="0">
      <selection activeCell="B1" sqref="A1:IV65536"/>
    </sheetView>
  </sheetViews>
  <sheetFormatPr baseColWidth="10" defaultRowHeight="15" x14ac:dyDescent="0.25"/>
  <cols>
    <col min="2" max="6" width="17.140625" customWidth="1"/>
  </cols>
  <sheetData>
    <row r="3" spans="2:6" ht="23.25" x14ac:dyDescent="0.35">
      <c r="D3" s="250" t="s">
        <v>21</v>
      </c>
      <c r="E3" s="250"/>
    </row>
    <row r="4" spans="2:6" x14ac:dyDescent="0.25">
      <c r="B4" s="7"/>
      <c r="D4" s="8"/>
      <c r="E4" s="9"/>
    </row>
    <row r="5" spans="2:6" ht="26.25" x14ac:dyDescent="0.4">
      <c r="D5" s="251" t="s">
        <v>22</v>
      </c>
      <c r="E5" s="251"/>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v>523</v>
      </c>
      <c r="E8" s="5">
        <v>74</v>
      </c>
      <c r="F8" s="5">
        <v>4</v>
      </c>
    </row>
    <row r="9" spans="2:6" ht="20.25" customHeight="1" thickBot="1" x14ac:dyDescent="0.3">
      <c r="B9" s="4" t="s">
        <v>6</v>
      </c>
      <c r="C9" s="6">
        <v>80</v>
      </c>
      <c r="D9" s="6"/>
      <c r="E9" s="6">
        <v>0</v>
      </c>
      <c r="F9" s="6">
        <v>0</v>
      </c>
    </row>
    <row r="10" spans="2:6" ht="20.25" customHeight="1" thickBot="1" x14ac:dyDescent="0.3">
      <c r="B10" s="3" t="s">
        <v>7</v>
      </c>
      <c r="C10" s="5">
        <v>6</v>
      </c>
      <c r="D10" s="5"/>
      <c r="E10" s="5"/>
      <c r="F10" s="5">
        <v>1</v>
      </c>
    </row>
    <row r="11" spans="2:6" ht="20.25" customHeight="1" thickBot="1" x14ac:dyDescent="0.3">
      <c r="B11" s="4" t="s">
        <v>8</v>
      </c>
      <c r="C11" s="6">
        <v>6.2</v>
      </c>
      <c r="D11" s="6"/>
      <c r="E11" s="6">
        <v>102</v>
      </c>
      <c r="F11" s="6">
        <v>67</v>
      </c>
    </row>
    <row r="12" spans="2:6" ht="20.25" customHeight="1" thickBot="1" x14ac:dyDescent="0.3">
      <c r="B12" s="3" t="s">
        <v>10</v>
      </c>
      <c r="C12" s="5">
        <v>7.6</v>
      </c>
      <c r="D12" s="5">
        <v>188.42</v>
      </c>
      <c r="E12" s="5">
        <v>172.06</v>
      </c>
      <c r="F12" s="5">
        <v>96</v>
      </c>
    </row>
    <row r="13" spans="2:6" ht="20.25" customHeight="1" thickBot="1" x14ac:dyDescent="0.3">
      <c r="B13" s="4" t="s">
        <v>11</v>
      </c>
      <c r="C13" s="248">
        <v>6</v>
      </c>
      <c r="D13" s="6">
        <v>363.50099999999998</v>
      </c>
      <c r="E13" s="6">
        <v>88.501000000000005</v>
      </c>
      <c r="F13" s="6">
        <v>62.77</v>
      </c>
    </row>
    <row r="14" spans="2:6" ht="20.25" customHeight="1" thickBot="1" x14ac:dyDescent="0.3">
      <c r="B14" s="3" t="s">
        <v>12</v>
      </c>
      <c r="C14" s="249"/>
      <c r="D14" s="5">
        <v>119.899</v>
      </c>
      <c r="E14" s="5">
        <v>79.899000000000001</v>
      </c>
      <c r="F14" s="5">
        <v>56.66</v>
      </c>
    </row>
    <row r="15" spans="2:6" ht="20.25" customHeight="1" thickBot="1" x14ac:dyDescent="0.3">
      <c r="B15" s="4" t="s">
        <v>13</v>
      </c>
      <c r="C15" s="6">
        <v>40</v>
      </c>
      <c r="D15" s="6">
        <v>178.91499999999999</v>
      </c>
      <c r="E15" s="6">
        <v>103.91500000000001</v>
      </c>
      <c r="F15" s="6">
        <v>8.6999999999999993</v>
      </c>
    </row>
    <row r="16" spans="2:6" ht="20.25" customHeight="1" thickBot="1" x14ac:dyDescent="0.3">
      <c r="B16" s="3" t="s">
        <v>15</v>
      </c>
      <c r="C16" s="5">
        <v>17</v>
      </c>
      <c r="D16" s="5">
        <v>261</v>
      </c>
      <c r="E16" s="5">
        <v>181</v>
      </c>
      <c r="F16" s="5">
        <v>39</v>
      </c>
    </row>
    <row r="17" spans="2:6" ht="20.25" customHeight="1" thickBot="1" x14ac:dyDescent="0.3">
      <c r="B17" s="4" t="s">
        <v>16</v>
      </c>
      <c r="C17" s="6">
        <v>3</v>
      </c>
      <c r="D17" s="6"/>
      <c r="E17" s="6"/>
      <c r="F17" s="6"/>
    </row>
  </sheetData>
  <mergeCells count="3">
    <mergeCell ref="D3:E3"/>
    <mergeCell ref="D5:E5"/>
    <mergeCell ref="C13:C14"/>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J21"/>
  <sheetViews>
    <sheetView topLeftCell="A4" workbookViewId="0">
      <selection activeCell="H17" sqref="H17:J18"/>
    </sheetView>
  </sheetViews>
  <sheetFormatPr baseColWidth="10" defaultRowHeight="15" x14ac:dyDescent="0.25"/>
  <cols>
    <col min="6" max="6" width="14.7109375" customWidth="1"/>
    <col min="7" max="7" width="14.28515625" customWidth="1"/>
    <col min="8" max="8" width="14.7109375" customWidth="1"/>
    <col min="9" max="9" width="14.42578125" customWidth="1"/>
    <col min="10" max="10" width="15.5703125" customWidth="1"/>
  </cols>
  <sheetData>
    <row r="7" spans="6:10" ht="23.25" x14ac:dyDescent="0.35">
      <c r="G7" s="250" t="s">
        <v>146</v>
      </c>
      <c r="H7" s="250"/>
      <c r="I7" s="250"/>
    </row>
    <row r="8" spans="6:10" x14ac:dyDescent="0.25">
      <c r="F8" s="15"/>
      <c r="G8" s="15"/>
      <c r="H8" s="15"/>
      <c r="I8" s="15"/>
      <c r="J8" s="15"/>
    </row>
    <row r="9" spans="6:10" ht="23.25" x14ac:dyDescent="0.35">
      <c r="G9" s="253" t="s">
        <v>83</v>
      </c>
      <c r="H9" s="253"/>
      <c r="I9" s="253"/>
    </row>
    <row r="10" spans="6:10" ht="15.75" thickBot="1" x14ac:dyDescent="0.3"/>
    <row r="11" spans="6:10" ht="75.75" thickBot="1" x14ac:dyDescent="0.3">
      <c r="F11" s="16" t="s">
        <v>0</v>
      </c>
      <c r="G11" s="2" t="s">
        <v>1</v>
      </c>
      <c r="H11" s="2" t="s">
        <v>66</v>
      </c>
      <c r="I11" s="2" t="s">
        <v>64</v>
      </c>
      <c r="J11" s="2" t="s">
        <v>65</v>
      </c>
    </row>
    <row r="12" spans="6:10" ht="21.75" customHeight="1" thickTop="1" thickBot="1" x14ac:dyDescent="0.3">
      <c r="F12" s="3" t="s">
        <v>5</v>
      </c>
      <c r="G12" s="10">
        <v>80</v>
      </c>
      <c r="H12" s="10"/>
      <c r="I12" s="10">
        <v>280</v>
      </c>
      <c r="J12" s="10">
        <v>15</v>
      </c>
    </row>
    <row r="13" spans="6:10" ht="19.5" thickBot="1" x14ac:dyDescent="0.3">
      <c r="F13" s="4" t="s">
        <v>6</v>
      </c>
      <c r="G13" s="11">
        <v>80</v>
      </c>
      <c r="H13" s="11">
        <v>2019</v>
      </c>
      <c r="I13" s="17">
        <v>1319</v>
      </c>
      <c r="J13" s="11">
        <v>38</v>
      </c>
    </row>
    <row r="14" spans="6:10" ht="19.5" customHeight="1" thickBot="1" x14ac:dyDescent="0.35">
      <c r="F14" s="3" t="s">
        <v>7</v>
      </c>
      <c r="G14" s="10">
        <v>12</v>
      </c>
      <c r="H14" s="21">
        <v>244.274</v>
      </c>
      <c r="I14" s="10">
        <v>54.274000000000001</v>
      </c>
      <c r="J14" s="10">
        <v>18</v>
      </c>
    </row>
    <row r="15" spans="6:10" ht="19.5" customHeight="1" thickBot="1" x14ac:dyDescent="0.3">
      <c r="F15" s="4" t="s">
        <v>8</v>
      </c>
      <c r="G15" s="11">
        <v>6.2</v>
      </c>
      <c r="H15" s="11"/>
      <c r="I15" s="13">
        <v>68.760000000000005</v>
      </c>
      <c r="J15" s="11">
        <v>31</v>
      </c>
    </row>
    <row r="16" spans="6:10" ht="21.75" customHeight="1" thickBot="1" x14ac:dyDescent="0.3">
      <c r="F16" s="3" t="s">
        <v>10</v>
      </c>
      <c r="G16" s="10">
        <v>6.4</v>
      </c>
      <c r="H16" s="10">
        <v>115.241</v>
      </c>
      <c r="I16" s="10">
        <v>98.881</v>
      </c>
      <c r="J16" s="10">
        <v>65</v>
      </c>
    </row>
    <row r="17" spans="6:10" ht="22.5" customHeight="1" thickBot="1" x14ac:dyDescent="0.3">
      <c r="F17" s="4" t="s">
        <v>63</v>
      </c>
      <c r="G17" s="257">
        <v>6</v>
      </c>
      <c r="H17" s="11">
        <v>0</v>
      </c>
      <c r="I17" s="11">
        <v>173.12700000000001</v>
      </c>
      <c r="J17" s="11">
        <v>122.79</v>
      </c>
    </row>
    <row r="18" spans="6:10" ht="19.5" thickBot="1" x14ac:dyDescent="0.3">
      <c r="F18" s="3" t="s">
        <v>12</v>
      </c>
      <c r="G18" s="258"/>
      <c r="H18" s="10">
        <v>77</v>
      </c>
      <c r="I18" s="10">
        <v>79.703999999999994</v>
      </c>
      <c r="J18" s="10">
        <v>56.53</v>
      </c>
    </row>
    <row r="19" spans="6:10" ht="19.5" thickBot="1" x14ac:dyDescent="0.3">
      <c r="F19" s="4" t="s">
        <v>13</v>
      </c>
      <c r="G19" s="11">
        <v>40</v>
      </c>
      <c r="H19" s="11">
        <v>185.56399999999999</v>
      </c>
      <c r="I19" s="11">
        <v>110.56399999999999</v>
      </c>
      <c r="J19" s="11">
        <v>9.1300000000000008</v>
      </c>
    </row>
    <row r="20" spans="6:10" ht="19.5" thickBot="1" x14ac:dyDescent="0.3">
      <c r="F20" s="3" t="s">
        <v>15</v>
      </c>
      <c r="G20" s="10">
        <v>17</v>
      </c>
      <c r="H20" s="10">
        <v>357.78399999999999</v>
      </c>
      <c r="I20" s="10">
        <v>277.78399999999999</v>
      </c>
      <c r="J20" s="10">
        <v>59</v>
      </c>
    </row>
    <row r="21" spans="6:10" ht="19.5" thickBot="1" x14ac:dyDescent="0.3">
      <c r="F21" s="4" t="s">
        <v>16</v>
      </c>
      <c r="G21" s="11">
        <v>6</v>
      </c>
      <c r="H21" s="11"/>
      <c r="I21" s="11">
        <v>17.8</v>
      </c>
      <c r="J21" s="11">
        <v>9</v>
      </c>
    </row>
  </sheetData>
  <mergeCells count="3">
    <mergeCell ref="G7:I7"/>
    <mergeCell ref="G9:I9"/>
    <mergeCell ref="G17:G18"/>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J21"/>
  <sheetViews>
    <sheetView topLeftCell="A4" workbookViewId="0">
      <selection activeCell="I25" sqref="I25"/>
    </sheetView>
  </sheetViews>
  <sheetFormatPr baseColWidth="10" defaultRowHeight="15" x14ac:dyDescent="0.25"/>
  <cols>
    <col min="6" max="6" width="14.7109375" customWidth="1"/>
    <col min="7" max="7" width="14.28515625" customWidth="1"/>
    <col min="8" max="8" width="14.7109375" customWidth="1"/>
    <col min="9" max="9" width="14.42578125" customWidth="1"/>
    <col min="10" max="10" width="15.5703125" customWidth="1"/>
  </cols>
  <sheetData>
    <row r="7" spans="6:10" ht="23.25" x14ac:dyDescent="0.35">
      <c r="G7" s="250" t="s">
        <v>147</v>
      </c>
      <c r="H7" s="250"/>
      <c r="I7" s="250"/>
    </row>
    <row r="8" spans="6:10" x14ac:dyDescent="0.25">
      <c r="F8" s="15"/>
      <c r="G8" s="15"/>
      <c r="H8" s="15"/>
      <c r="I8" s="15"/>
      <c r="J8" s="15"/>
    </row>
    <row r="9" spans="6:10" ht="23.25" x14ac:dyDescent="0.35">
      <c r="G9" s="253" t="s">
        <v>38</v>
      </c>
      <c r="H9" s="253"/>
      <c r="I9" s="253"/>
    </row>
    <row r="10" spans="6:10" ht="15.75" thickBot="1" x14ac:dyDescent="0.3"/>
    <row r="11" spans="6:10" ht="75.75" thickBot="1" x14ac:dyDescent="0.3">
      <c r="F11" s="16" t="s">
        <v>0</v>
      </c>
      <c r="G11" s="2" t="s">
        <v>1</v>
      </c>
      <c r="H11" s="2" t="s">
        <v>66</v>
      </c>
      <c r="I11" s="2" t="s">
        <v>64</v>
      </c>
      <c r="J11" s="2" t="s">
        <v>65</v>
      </c>
    </row>
    <row r="12" spans="6:10" ht="21.75" customHeight="1" thickTop="1" thickBot="1" x14ac:dyDescent="0.3">
      <c r="F12" s="3" t="s">
        <v>5</v>
      </c>
      <c r="G12" s="10">
        <v>80</v>
      </c>
      <c r="H12" s="10"/>
      <c r="I12" s="10">
        <v>68</v>
      </c>
      <c r="J12" s="10">
        <v>3</v>
      </c>
    </row>
    <row r="13" spans="6:10" ht="19.5" thickBot="1" x14ac:dyDescent="0.3">
      <c r="F13" s="4" t="s">
        <v>6</v>
      </c>
      <c r="G13" s="11">
        <v>80</v>
      </c>
      <c r="H13" s="11">
        <v>1909.7539999999999</v>
      </c>
      <c r="I13" s="17">
        <v>1209.7539999999999</v>
      </c>
      <c r="J13" s="11">
        <v>71</v>
      </c>
    </row>
    <row r="14" spans="6:10" ht="19.5" customHeight="1" thickBot="1" x14ac:dyDescent="0.35">
      <c r="F14" s="3" t="s">
        <v>7</v>
      </c>
      <c r="G14" s="10">
        <v>12</v>
      </c>
      <c r="H14" s="21">
        <v>410.21899999999999</v>
      </c>
      <c r="I14" s="10">
        <v>220.21899999999999</v>
      </c>
      <c r="J14" s="10">
        <v>73</v>
      </c>
    </row>
    <row r="15" spans="6:10" ht="19.5" customHeight="1" thickBot="1" x14ac:dyDescent="0.3">
      <c r="F15" s="4" t="s">
        <v>8</v>
      </c>
      <c r="G15" s="11">
        <v>6.2</v>
      </c>
      <c r="H15" s="11">
        <v>112</v>
      </c>
      <c r="I15" s="13">
        <v>96</v>
      </c>
      <c r="J15" s="11">
        <v>65</v>
      </c>
    </row>
    <row r="16" spans="6:10" ht="21.75" customHeight="1" thickBot="1" x14ac:dyDescent="0.3">
      <c r="F16" s="3" t="s">
        <v>10</v>
      </c>
      <c r="G16" s="10">
        <v>6.4</v>
      </c>
      <c r="H16" s="10">
        <v>127.548</v>
      </c>
      <c r="I16" s="10">
        <v>111.188</v>
      </c>
      <c r="J16" s="10">
        <v>74</v>
      </c>
    </row>
    <row r="17" spans="6:10" ht="22.5" customHeight="1" thickBot="1" x14ac:dyDescent="0.3">
      <c r="F17" s="4" t="s">
        <v>63</v>
      </c>
      <c r="G17" s="257">
        <v>6</v>
      </c>
      <c r="H17" s="11">
        <v>0</v>
      </c>
      <c r="I17" s="11">
        <v>173.12700000000001</v>
      </c>
      <c r="J17" s="11">
        <v>122.79</v>
      </c>
    </row>
    <row r="18" spans="6:10" ht="19.5" thickBot="1" x14ac:dyDescent="0.3">
      <c r="F18" s="3" t="s">
        <v>12</v>
      </c>
      <c r="G18" s="258"/>
      <c r="H18" s="10">
        <v>77</v>
      </c>
      <c r="I18" s="10">
        <v>79.703999999999994</v>
      </c>
      <c r="J18" s="10">
        <v>56.53</v>
      </c>
    </row>
    <row r="19" spans="6:10" ht="19.5" thickBot="1" x14ac:dyDescent="0.3">
      <c r="F19" s="4" t="s">
        <v>13</v>
      </c>
      <c r="G19" s="11">
        <v>40</v>
      </c>
      <c r="H19" s="11">
        <v>164.01400000000001</v>
      </c>
      <c r="I19" s="11">
        <v>89.04</v>
      </c>
      <c r="J19" s="11" t="s">
        <v>148</v>
      </c>
    </row>
    <row r="20" spans="6:10" ht="19.5" thickBot="1" x14ac:dyDescent="0.3">
      <c r="F20" s="3" t="s">
        <v>15</v>
      </c>
      <c r="G20" s="10">
        <v>17</v>
      </c>
      <c r="H20" s="10">
        <v>405.89699999999999</v>
      </c>
      <c r="I20" s="10">
        <v>325.89699999999999</v>
      </c>
      <c r="J20" s="10">
        <v>69</v>
      </c>
    </row>
    <row r="21" spans="6:10" ht="19.5" thickBot="1" x14ac:dyDescent="0.3">
      <c r="F21" s="4" t="s">
        <v>16</v>
      </c>
      <c r="G21" s="11">
        <v>6</v>
      </c>
      <c r="H21" s="11"/>
      <c r="I21" s="11"/>
      <c r="J21" s="11"/>
    </row>
  </sheetData>
  <mergeCells count="3">
    <mergeCell ref="G7:I7"/>
    <mergeCell ref="G9:I9"/>
    <mergeCell ref="G17:G18"/>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A4" workbookViewId="0">
      <selection activeCell="I21" sqref="I21"/>
    </sheetView>
  </sheetViews>
  <sheetFormatPr baseColWidth="10" defaultRowHeight="15" x14ac:dyDescent="0.25"/>
  <sheetData>
    <row r="5" spans="6:10" ht="23.25" x14ac:dyDescent="0.35">
      <c r="G5" s="250" t="s">
        <v>149</v>
      </c>
      <c r="H5" s="250"/>
      <c r="I5" s="250"/>
    </row>
    <row r="6" spans="6:10" x14ac:dyDescent="0.25">
      <c r="F6" s="15"/>
      <c r="G6" s="15"/>
      <c r="H6" s="15"/>
      <c r="I6" s="15"/>
      <c r="J6" s="15"/>
    </row>
    <row r="7" spans="6:10" ht="23.25" x14ac:dyDescent="0.35">
      <c r="G7" s="253" t="s">
        <v>38</v>
      </c>
      <c r="H7" s="253"/>
      <c r="I7" s="253"/>
    </row>
    <row r="8" spans="6:10" ht="15.75" thickBot="1" x14ac:dyDescent="0.3"/>
    <row r="9" spans="6:10" ht="94.5" thickBot="1" x14ac:dyDescent="0.3">
      <c r="F9" s="16" t="s">
        <v>0</v>
      </c>
      <c r="G9" s="2" t="s">
        <v>1</v>
      </c>
      <c r="H9" s="2" t="s">
        <v>66</v>
      </c>
      <c r="I9" s="2" t="s">
        <v>64</v>
      </c>
      <c r="J9" s="2" t="s">
        <v>65</v>
      </c>
    </row>
    <row r="10" spans="6:10" ht="21.75" customHeight="1" thickTop="1" thickBot="1" x14ac:dyDescent="0.3">
      <c r="F10" s="3" t="s">
        <v>5</v>
      </c>
      <c r="G10" s="10">
        <v>80</v>
      </c>
      <c r="H10" s="10"/>
      <c r="I10" s="10">
        <v>195</v>
      </c>
      <c r="J10" s="10">
        <v>11</v>
      </c>
    </row>
    <row r="11" spans="6:10" ht="19.5" thickBot="1" x14ac:dyDescent="0.3">
      <c r="F11" s="4" t="s">
        <v>6</v>
      </c>
      <c r="G11" s="11">
        <v>80</v>
      </c>
      <c r="H11" s="11">
        <v>1887.307</v>
      </c>
      <c r="I11" s="17">
        <v>1137.307</v>
      </c>
      <c r="J11" s="11">
        <v>66</v>
      </c>
    </row>
    <row r="12" spans="6:10" ht="19.5" customHeight="1" thickBot="1" x14ac:dyDescent="0.35">
      <c r="F12" s="3" t="s">
        <v>7</v>
      </c>
      <c r="G12" s="10">
        <v>12</v>
      </c>
      <c r="H12" s="21">
        <v>410.21899999999999</v>
      </c>
      <c r="I12" s="10">
        <v>220.21899999999999</v>
      </c>
      <c r="J12" s="10">
        <v>73</v>
      </c>
    </row>
    <row r="13" spans="6:10" ht="19.5" customHeight="1" thickBot="1" x14ac:dyDescent="0.3">
      <c r="F13" s="4" t="s">
        <v>8</v>
      </c>
      <c r="G13" s="11">
        <v>6.2</v>
      </c>
      <c r="H13" s="11">
        <v>107</v>
      </c>
      <c r="I13" s="13">
        <v>91</v>
      </c>
      <c r="J13" s="11">
        <v>62</v>
      </c>
    </row>
    <row r="14" spans="6:10" ht="21.75" customHeight="1" thickBot="1" x14ac:dyDescent="0.3">
      <c r="F14" s="3" t="s">
        <v>10</v>
      </c>
      <c r="G14" s="10">
        <v>6.4</v>
      </c>
      <c r="H14" s="10">
        <v>122.62</v>
      </c>
      <c r="I14" s="10">
        <v>105.702</v>
      </c>
      <c r="J14" s="10">
        <v>70</v>
      </c>
    </row>
    <row r="15" spans="6:10" ht="22.5" customHeight="1" thickBot="1" x14ac:dyDescent="0.3">
      <c r="F15" s="4" t="s">
        <v>63</v>
      </c>
      <c r="G15" s="257">
        <v>6</v>
      </c>
      <c r="H15" s="11">
        <v>0</v>
      </c>
      <c r="I15" s="11">
        <v>173.12700000000001</v>
      </c>
      <c r="J15" s="11">
        <v>122.79</v>
      </c>
    </row>
    <row r="16" spans="6:10" ht="38.25" thickBot="1" x14ac:dyDescent="0.3">
      <c r="F16" s="3" t="s">
        <v>12</v>
      </c>
      <c r="G16" s="258"/>
      <c r="H16" s="10">
        <v>77</v>
      </c>
      <c r="I16" s="10">
        <v>79.703999999999994</v>
      </c>
      <c r="J16" s="10">
        <v>56.53</v>
      </c>
    </row>
    <row r="17" spans="6:10" ht="19.5" thickBot="1" x14ac:dyDescent="0.3">
      <c r="F17" s="4" t="s">
        <v>13</v>
      </c>
      <c r="G17" s="11">
        <v>40</v>
      </c>
      <c r="H17" s="11">
        <v>152.87200000000001</v>
      </c>
      <c r="I17" s="11">
        <v>77.872</v>
      </c>
      <c r="J17" s="11" t="s">
        <v>150</v>
      </c>
    </row>
    <row r="18" spans="6:10" ht="38.25" thickBot="1" x14ac:dyDescent="0.3">
      <c r="F18" s="3" t="s">
        <v>15</v>
      </c>
      <c r="G18" s="10">
        <v>17</v>
      </c>
      <c r="H18" s="10">
        <v>397.637</v>
      </c>
      <c r="I18" s="10">
        <v>317.637</v>
      </c>
      <c r="J18" s="10">
        <v>67</v>
      </c>
    </row>
    <row r="19" spans="6:10" ht="38.25" thickBot="1" x14ac:dyDescent="0.3">
      <c r="F19" s="4" t="s">
        <v>16</v>
      </c>
      <c r="G19" s="11">
        <v>6</v>
      </c>
      <c r="H19" s="11"/>
      <c r="I19" s="11"/>
      <c r="J19" s="11"/>
    </row>
  </sheetData>
  <mergeCells count="3">
    <mergeCell ref="G5:I5"/>
    <mergeCell ref="G7:I7"/>
    <mergeCell ref="G15:G16"/>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A4" workbookViewId="0">
      <selection activeCell="L20" sqref="L20"/>
    </sheetView>
  </sheetViews>
  <sheetFormatPr baseColWidth="10" defaultRowHeight="15" x14ac:dyDescent="0.25"/>
  <sheetData>
    <row r="5" spans="6:10" ht="23.25" x14ac:dyDescent="0.35">
      <c r="G5" s="250" t="s">
        <v>151</v>
      </c>
      <c r="H5" s="250"/>
      <c r="I5" s="250"/>
    </row>
    <row r="6" spans="6:10" x14ac:dyDescent="0.25">
      <c r="F6" s="15"/>
      <c r="G6" s="15"/>
      <c r="H6" s="15"/>
      <c r="I6" s="15"/>
      <c r="J6" s="15"/>
    </row>
    <row r="7" spans="6:10" ht="23.25" x14ac:dyDescent="0.35">
      <c r="G7" s="253" t="s">
        <v>114</v>
      </c>
      <c r="H7" s="253"/>
      <c r="I7" s="253"/>
    </row>
    <row r="8" spans="6:10" ht="15.75" thickBot="1" x14ac:dyDescent="0.3"/>
    <row r="9" spans="6:10" ht="94.5" thickBot="1" x14ac:dyDescent="0.3">
      <c r="F9" s="16" t="s">
        <v>0</v>
      </c>
      <c r="G9" s="2" t="s">
        <v>1</v>
      </c>
      <c r="H9" s="2" t="s">
        <v>66</v>
      </c>
      <c r="I9" s="2" t="s">
        <v>64</v>
      </c>
      <c r="J9" s="2" t="s">
        <v>65</v>
      </c>
    </row>
    <row r="10" spans="6:10" ht="21.75" customHeight="1" thickTop="1" thickBot="1" x14ac:dyDescent="0.3">
      <c r="F10" s="3" t="s">
        <v>5</v>
      </c>
      <c r="G10" s="10">
        <v>80</v>
      </c>
      <c r="H10" s="10"/>
      <c r="I10" s="10">
        <v>224</v>
      </c>
      <c r="J10" s="10">
        <v>13</v>
      </c>
    </row>
    <row r="11" spans="6:10" ht="19.5" thickBot="1" x14ac:dyDescent="0.3">
      <c r="F11" s="4" t="s">
        <v>6</v>
      </c>
      <c r="G11" s="11">
        <v>80</v>
      </c>
      <c r="H11" s="11">
        <v>1822.53</v>
      </c>
      <c r="I11" s="17">
        <v>1122.53</v>
      </c>
      <c r="J11" s="11">
        <v>64</v>
      </c>
    </row>
    <row r="12" spans="6:10" ht="19.5" customHeight="1" thickBot="1" x14ac:dyDescent="0.35">
      <c r="F12" s="3" t="s">
        <v>7</v>
      </c>
      <c r="G12" s="10">
        <v>12</v>
      </c>
      <c r="H12" s="21">
        <v>410.21899999999999</v>
      </c>
      <c r="I12" s="10">
        <v>220.21899999999999</v>
      </c>
      <c r="J12" s="10">
        <v>73</v>
      </c>
    </row>
    <row r="13" spans="6:10" ht="19.5" customHeight="1" thickBot="1" x14ac:dyDescent="0.3">
      <c r="F13" s="4" t="s">
        <v>8</v>
      </c>
      <c r="G13" s="11">
        <v>6.2</v>
      </c>
      <c r="H13" s="11">
        <v>107</v>
      </c>
      <c r="I13" s="13">
        <v>91</v>
      </c>
      <c r="J13" s="11">
        <v>62</v>
      </c>
    </row>
    <row r="14" spans="6:10" ht="21.75" customHeight="1" thickBot="1" x14ac:dyDescent="0.3">
      <c r="F14" s="3" t="s">
        <v>10</v>
      </c>
      <c r="G14" s="10">
        <v>6.4</v>
      </c>
      <c r="H14" s="10">
        <v>119.76900000000001</v>
      </c>
      <c r="I14" s="10">
        <v>103.40900000000001</v>
      </c>
      <c r="J14" s="10">
        <v>69</v>
      </c>
    </row>
    <row r="15" spans="6:10" ht="22.5" customHeight="1" thickBot="1" x14ac:dyDescent="0.3">
      <c r="F15" s="4" t="s">
        <v>63</v>
      </c>
      <c r="G15" s="257">
        <v>6</v>
      </c>
      <c r="H15" s="11">
        <v>0</v>
      </c>
      <c r="I15" s="11">
        <v>173.12700000000001</v>
      </c>
      <c r="J15" s="11">
        <v>122.79</v>
      </c>
    </row>
    <row r="16" spans="6:10" ht="38.25" thickBot="1" x14ac:dyDescent="0.3">
      <c r="F16" s="3" t="s">
        <v>12</v>
      </c>
      <c r="G16" s="258"/>
      <c r="H16" s="10">
        <v>77</v>
      </c>
      <c r="I16" s="10">
        <v>79.703999999999994</v>
      </c>
      <c r="J16" s="10">
        <v>56.53</v>
      </c>
    </row>
    <row r="17" spans="6:10" ht="19.5" thickBot="1" x14ac:dyDescent="0.3">
      <c r="F17" s="4" t="s">
        <v>13</v>
      </c>
      <c r="G17" s="11">
        <v>40</v>
      </c>
      <c r="H17" s="11">
        <v>152.16800000000001</v>
      </c>
      <c r="I17" s="11">
        <v>77.468000000000004</v>
      </c>
      <c r="J17" s="11" t="s">
        <v>150</v>
      </c>
    </row>
    <row r="18" spans="6:10" ht="38.25" thickBot="1" x14ac:dyDescent="0.3">
      <c r="F18" s="3" t="s">
        <v>15</v>
      </c>
      <c r="G18" s="10">
        <v>17</v>
      </c>
      <c r="H18" s="10">
        <v>397.637</v>
      </c>
      <c r="I18" s="10">
        <v>317.637</v>
      </c>
      <c r="J18" s="10">
        <v>67</v>
      </c>
    </row>
    <row r="19" spans="6:10" ht="38.25" thickBot="1" x14ac:dyDescent="0.3">
      <c r="F19" s="4" t="s">
        <v>16</v>
      </c>
      <c r="G19" s="11">
        <v>6</v>
      </c>
      <c r="H19" s="11"/>
      <c r="I19" s="11"/>
      <c r="J19" s="11"/>
    </row>
  </sheetData>
  <mergeCells count="3">
    <mergeCell ref="G5:I5"/>
    <mergeCell ref="G7:I7"/>
    <mergeCell ref="G15:G16"/>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J18"/>
  <sheetViews>
    <sheetView topLeftCell="A4" workbookViewId="0">
      <selection activeCell="H12" sqref="H12"/>
    </sheetView>
  </sheetViews>
  <sheetFormatPr baseColWidth="10" defaultRowHeight="15" x14ac:dyDescent="0.25"/>
  <cols>
    <col min="6" max="6" width="15.28515625" customWidth="1"/>
    <col min="7" max="7" width="13.5703125" customWidth="1"/>
    <col min="8" max="8" width="12.7109375" customWidth="1"/>
    <col min="9" max="9" width="13" customWidth="1"/>
    <col min="10" max="10" width="14.42578125" customWidth="1"/>
  </cols>
  <sheetData>
    <row r="4" spans="6:10" ht="23.25" x14ac:dyDescent="0.35">
      <c r="G4" s="250" t="s">
        <v>152</v>
      </c>
      <c r="H4" s="250"/>
      <c r="I4" s="250"/>
    </row>
    <row r="5" spans="6:10" x14ac:dyDescent="0.25">
      <c r="F5" s="15"/>
      <c r="G5" s="15"/>
      <c r="H5" s="15"/>
      <c r="I5" s="15"/>
      <c r="J5" s="15"/>
    </row>
    <row r="6" spans="6:10" ht="23.25" x14ac:dyDescent="0.35">
      <c r="G6" s="253" t="s">
        <v>114</v>
      </c>
      <c r="H6" s="253"/>
      <c r="I6" s="253"/>
    </row>
    <row r="7" spans="6:10" ht="15.75" thickBot="1" x14ac:dyDescent="0.3"/>
    <row r="8" spans="6:10" ht="80.25" customHeight="1" thickBot="1" x14ac:dyDescent="0.3">
      <c r="F8" s="16" t="s">
        <v>0</v>
      </c>
      <c r="G8" s="2" t="s">
        <v>1</v>
      </c>
      <c r="H8" s="2" t="s">
        <v>66</v>
      </c>
      <c r="I8" s="2" t="s">
        <v>64</v>
      </c>
      <c r="J8" s="2" t="s">
        <v>65</v>
      </c>
    </row>
    <row r="9" spans="6:10" ht="23.25" customHeight="1" thickTop="1" thickBot="1" x14ac:dyDescent="0.3">
      <c r="F9" s="3" t="s">
        <v>5</v>
      </c>
      <c r="G9" s="10">
        <v>80</v>
      </c>
      <c r="H9" s="10"/>
      <c r="I9" s="10">
        <v>420</v>
      </c>
      <c r="J9" s="10">
        <v>23</v>
      </c>
    </row>
    <row r="10" spans="6:10" ht="24" customHeight="1" thickBot="1" x14ac:dyDescent="0.3">
      <c r="F10" s="4" t="s">
        <v>6</v>
      </c>
      <c r="G10" s="11">
        <v>80</v>
      </c>
      <c r="H10" s="11">
        <v>1755.32</v>
      </c>
      <c r="I10" s="17">
        <v>1055.32</v>
      </c>
      <c r="J10" s="11">
        <v>60</v>
      </c>
    </row>
    <row r="11" spans="6:10" ht="26.25" customHeight="1" thickBot="1" x14ac:dyDescent="0.35">
      <c r="F11" s="3" t="s">
        <v>7</v>
      </c>
      <c r="G11" s="10">
        <v>12</v>
      </c>
      <c r="H11" s="21">
        <v>410.21899999999999</v>
      </c>
      <c r="I11" s="10">
        <v>220.21899999999999</v>
      </c>
      <c r="J11" s="10">
        <v>73</v>
      </c>
    </row>
    <row r="12" spans="6:10" ht="23.25" customHeight="1" thickBot="1" x14ac:dyDescent="0.3">
      <c r="F12" s="4" t="s">
        <v>8</v>
      </c>
      <c r="G12" s="11">
        <v>6.2</v>
      </c>
      <c r="H12" s="11">
        <v>107</v>
      </c>
      <c r="I12" s="13">
        <v>91</v>
      </c>
      <c r="J12" s="11">
        <v>62</v>
      </c>
    </row>
    <row r="13" spans="6:10" ht="24.75" customHeight="1" thickBot="1" x14ac:dyDescent="0.3">
      <c r="F13" s="3" t="s">
        <v>10</v>
      </c>
      <c r="G13" s="10">
        <v>6.4</v>
      </c>
      <c r="H13" s="10">
        <v>130.756</v>
      </c>
      <c r="I13" s="10">
        <v>114.396</v>
      </c>
      <c r="J13" s="10">
        <v>76.28</v>
      </c>
    </row>
    <row r="14" spans="6:10" ht="23.25" customHeight="1" thickBot="1" x14ac:dyDescent="0.3">
      <c r="F14" s="4" t="s">
        <v>63</v>
      </c>
      <c r="G14" s="257">
        <v>6</v>
      </c>
      <c r="H14" s="11">
        <v>369.12</v>
      </c>
      <c r="I14" s="11">
        <v>172.63</v>
      </c>
      <c r="J14" s="11">
        <v>122.44</v>
      </c>
    </row>
    <row r="15" spans="6:10" ht="23.25" customHeight="1" thickBot="1" x14ac:dyDescent="0.3">
      <c r="F15" s="3" t="s">
        <v>12</v>
      </c>
      <c r="G15" s="258"/>
      <c r="H15" s="10">
        <v>118.71</v>
      </c>
      <c r="I15" s="10">
        <v>78.709999999999994</v>
      </c>
      <c r="J15" s="10">
        <v>55.72</v>
      </c>
    </row>
    <row r="16" spans="6:10" ht="25.5" customHeight="1" thickBot="1" x14ac:dyDescent="0.3">
      <c r="F16" s="4" t="s">
        <v>13</v>
      </c>
      <c r="G16" s="11">
        <v>40</v>
      </c>
      <c r="H16" s="11">
        <v>159.54</v>
      </c>
      <c r="I16" s="11">
        <v>85.54</v>
      </c>
      <c r="J16" s="11">
        <v>7.03</v>
      </c>
    </row>
    <row r="17" spans="6:10" ht="24" customHeight="1" thickBot="1" x14ac:dyDescent="0.3">
      <c r="F17" s="3" t="s">
        <v>15</v>
      </c>
      <c r="G17" s="10">
        <v>17</v>
      </c>
      <c r="H17" s="10">
        <v>381.67700000000002</v>
      </c>
      <c r="I17" s="10">
        <v>301.67700000000002</v>
      </c>
      <c r="J17" s="10">
        <v>64</v>
      </c>
    </row>
    <row r="18" spans="6:10" ht="24.75" customHeight="1" thickBot="1" x14ac:dyDescent="0.3">
      <c r="F18" s="4" t="s">
        <v>16</v>
      </c>
      <c r="G18" s="11">
        <v>6</v>
      </c>
      <c r="H18" s="11"/>
      <c r="I18" s="11">
        <v>30</v>
      </c>
      <c r="J18" s="11">
        <v>15</v>
      </c>
    </row>
  </sheetData>
  <mergeCells count="3">
    <mergeCell ref="G4:I4"/>
    <mergeCell ref="G6:I6"/>
    <mergeCell ref="G14:G15"/>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J18"/>
  <sheetViews>
    <sheetView workbookViewId="0">
      <selection activeCell="M12" sqref="M12"/>
    </sheetView>
  </sheetViews>
  <sheetFormatPr baseColWidth="10" defaultRowHeight="15" x14ac:dyDescent="0.25"/>
  <cols>
    <col min="6" max="6" width="15.28515625" customWidth="1"/>
    <col min="7" max="7" width="13.7109375" customWidth="1"/>
    <col min="8" max="8" width="13" customWidth="1"/>
    <col min="9" max="9" width="13.5703125" customWidth="1"/>
    <col min="10" max="10" width="15.7109375" customWidth="1"/>
  </cols>
  <sheetData>
    <row r="4" spans="6:10" ht="23.25" x14ac:dyDescent="0.35">
      <c r="G4" s="250" t="s">
        <v>153</v>
      </c>
      <c r="H4" s="250"/>
      <c r="I4" s="250"/>
    </row>
    <row r="5" spans="6:10" x14ac:dyDescent="0.25">
      <c r="F5" s="15"/>
      <c r="G5" s="15"/>
      <c r="H5" s="15"/>
      <c r="I5" s="15"/>
      <c r="J5" s="15"/>
    </row>
    <row r="6" spans="6:10" ht="23.25" x14ac:dyDescent="0.35">
      <c r="G6" s="253" t="s">
        <v>114</v>
      </c>
      <c r="H6" s="253"/>
      <c r="I6" s="253"/>
    </row>
    <row r="7" spans="6:10" ht="15.75" thickBot="1" x14ac:dyDescent="0.3"/>
    <row r="8" spans="6:10" ht="78.75" customHeight="1" thickBot="1" x14ac:dyDescent="0.3">
      <c r="F8" s="16" t="s">
        <v>0</v>
      </c>
      <c r="G8" s="2" t="s">
        <v>1</v>
      </c>
      <c r="H8" s="2" t="s">
        <v>66</v>
      </c>
      <c r="I8" s="2" t="s">
        <v>64</v>
      </c>
      <c r="J8" s="2" t="s">
        <v>65</v>
      </c>
    </row>
    <row r="9" spans="6:10" ht="23.25" customHeight="1" thickTop="1" thickBot="1" x14ac:dyDescent="0.3">
      <c r="F9" s="3" t="s">
        <v>5</v>
      </c>
      <c r="G9" s="10">
        <v>80</v>
      </c>
      <c r="H9" s="10"/>
      <c r="I9" s="10">
        <v>520</v>
      </c>
      <c r="J9" s="10">
        <v>29.5</v>
      </c>
    </row>
    <row r="10" spans="6:10" ht="24" customHeight="1" thickBot="1" x14ac:dyDescent="0.3">
      <c r="F10" s="4" t="s">
        <v>6</v>
      </c>
      <c r="G10" s="11">
        <v>80</v>
      </c>
      <c r="H10" s="11">
        <v>1732</v>
      </c>
      <c r="I10" s="17">
        <v>1032</v>
      </c>
      <c r="J10" s="11">
        <v>59</v>
      </c>
    </row>
    <row r="11" spans="6:10" ht="25.5" customHeight="1" thickBot="1" x14ac:dyDescent="0.35">
      <c r="F11" s="3" t="s">
        <v>7</v>
      </c>
      <c r="G11" s="10">
        <v>12</v>
      </c>
      <c r="H11" s="21">
        <v>410.21899999999999</v>
      </c>
      <c r="I11" s="10">
        <v>220.21899999999999</v>
      </c>
      <c r="J11" s="10">
        <v>73</v>
      </c>
    </row>
    <row r="12" spans="6:10" ht="25.5" customHeight="1" thickBot="1" x14ac:dyDescent="0.3">
      <c r="F12" s="4" t="s">
        <v>8</v>
      </c>
      <c r="G12" s="11">
        <v>6.2</v>
      </c>
      <c r="H12" s="11">
        <v>91</v>
      </c>
      <c r="I12" s="13">
        <v>75.78</v>
      </c>
      <c r="J12" s="11">
        <v>52</v>
      </c>
    </row>
    <row r="13" spans="6:10" ht="24.75" customHeight="1" thickBot="1" x14ac:dyDescent="0.3">
      <c r="F13" s="3" t="s">
        <v>10</v>
      </c>
      <c r="G13" s="10">
        <v>6.4</v>
      </c>
      <c r="H13" s="10">
        <v>145.47999999999999</v>
      </c>
      <c r="I13" s="10">
        <v>129.12</v>
      </c>
      <c r="J13" s="10">
        <v>86</v>
      </c>
    </row>
    <row r="14" spans="6:10" ht="24" customHeight="1" thickBot="1" x14ac:dyDescent="0.3">
      <c r="F14" s="4" t="s">
        <v>63</v>
      </c>
      <c r="G14" s="257">
        <v>6</v>
      </c>
      <c r="H14" s="11">
        <v>369.12</v>
      </c>
      <c r="I14" s="11">
        <v>172.63</v>
      </c>
      <c r="J14" s="11">
        <v>122.44</v>
      </c>
    </row>
    <row r="15" spans="6:10" ht="21.75" customHeight="1" thickBot="1" x14ac:dyDescent="0.3">
      <c r="F15" s="3" t="s">
        <v>12</v>
      </c>
      <c r="G15" s="258"/>
      <c r="H15" s="10">
        <v>118.71</v>
      </c>
      <c r="I15" s="10">
        <v>78.709999999999994</v>
      </c>
      <c r="J15" s="10">
        <v>55.72</v>
      </c>
    </row>
    <row r="16" spans="6:10" ht="19.5" thickBot="1" x14ac:dyDescent="0.3">
      <c r="F16" s="4" t="s">
        <v>13</v>
      </c>
      <c r="G16" s="11">
        <v>40</v>
      </c>
      <c r="H16" s="11">
        <v>150.63</v>
      </c>
      <c r="I16" s="11">
        <v>75.63</v>
      </c>
      <c r="J16" s="11">
        <v>6.18</v>
      </c>
    </row>
    <row r="17" spans="6:10" ht="25.5" customHeight="1" thickBot="1" x14ac:dyDescent="0.3">
      <c r="F17" s="3" t="s">
        <v>15</v>
      </c>
      <c r="G17" s="10">
        <v>17</v>
      </c>
      <c r="H17" s="10">
        <v>373.88</v>
      </c>
      <c r="I17" s="10">
        <v>293.88</v>
      </c>
      <c r="J17" s="10">
        <v>62</v>
      </c>
    </row>
    <row r="18" spans="6:10" ht="24.75" customHeight="1" thickBot="1" x14ac:dyDescent="0.3">
      <c r="F18" s="4" t="s">
        <v>16</v>
      </c>
      <c r="G18" s="11">
        <v>6</v>
      </c>
      <c r="H18" s="11"/>
      <c r="I18" s="11">
        <v>31.8</v>
      </c>
      <c r="J18" s="11">
        <v>15.9</v>
      </c>
    </row>
  </sheetData>
  <mergeCells count="3">
    <mergeCell ref="G4:I4"/>
    <mergeCell ref="G6:I6"/>
    <mergeCell ref="G14:G15"/>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C7" workbookViewId="0">
      <selection activeCell="I10" sqref="I10"/>
    </sheetView>
  </sheetViews>
  <sheetFormatPr baseColWidth="10" defaultRowHeight="15" x14ac:dyDescent="0.25"/>
  <cols>
    <col min="6" max="6" width="14" customWidth="1"/>
    <col min="7" max="8" width="13.7109375" customWidth="1"/>
    <col min="9" max="9" width="13.28515625" customWidth="1"/>
    <col min="10" max="10" width="14.28515625" customWidth="1"/>
  </cols>
  <sheetData>
    <row r="5" spans="6:10" ht="23.25" x14ac:dyDescent="0.35">
      <c r="G5" s="250" t="s">
        <v>154</v>
      </c>
      <c r="H5" s="250"/>
      <c r="I5" s="250"/>
    </row>
    <row r="6" spans="6:10" x14ac:dyDescent="0.25">
      <c r="F6" s="15"/>
      <c r="G6" s="15"/>
      <c r="H6" s="15"/>
      <c r="I6" s="15"/>
      <c r="J6" s="15"/>
    </row>
    <row r="7" spans="6:10" ht="23.25" x14ac:dyDescent="0.35">
      <c r="G7" s="253" t="s">
        <v>114</v>
      </c>
      <c r="H7" s="253"/>
      <c r="I7" s="253"/>
    </row>
    <row r="8" spans="6:10" ht="15.75" thickBot="1" x14ac:dyDescent="0.3"/>
    <row r="9" spans="6:10" ht="83.25" customHeight="1" thickBot="1" x14ac:dyDescent="0.3">
      <c r="F9" s="16" t="s">
        <v>0</v>
      </c>
      <c r="G9" s="2" t="s">
        <v>1</v>
      </c>
      <c r="H9" s="2" t="s">
        <v>66</v>
      </c>
      <c r="I9" s="2" t="s">
        <v>64</v>
      </c>
      <c r="J9" s="2" t="s">
        <v>65</v>
      </c>
    </row>
    <row r="10" spans="6:10" ht="21.75" customHeight="1" thickTop="1" thickBot="1" x14ac:dyDescent="0.3">
      <c r="F10" s="3" t="s">
        <v>5</v>
      </c>
      <c r="G10" s="10">
        <v>80</v>
      </c>
      <c r="H10" s="10"/>
      <c r="I10" s="10">
        <v>720</v>
      </c>
      <c r="J10" s="10">
        <v>50</v>
      </c>
    </row>
    <row r="11" spans="6:10" ht="19.5" thickBot="1" x14ac:dyDescent="0.3">
      <c r="F11" s="4" t="s">
        <v>6</v>
      </c>
      <c r="G11" s="11">
        <v>80</v>
      </c>
      <c r="H11" s="11">
        <v>1702</v>
      </c>
      <c r="I11" s="17">
        <v>1002</v>
      </c>
      <c r="J11" s="11">
        <v>57</v>
      </c>
    </row>
    <row r="12" spans="6:10" ht="21.75" customHeight="1" thickBot="1" x14ac:dyDescent="0.35">
      <c r="F12" s="3" t="s">
        <v>7</v>
      </c>
      <c r="G12" s="10">
        <v>12</v>
      </c>
      <c r="H12" s="21">
        <v>410.21899999999999</v>
      </c>
      <c r="I12" s="10">
        <v>220.21899999999999</v>
      </c>
      <c r="J12" s="10">
        <v>73</v>
      </c>
    </row>
    <row r="13" spans="6:10" ht="23.25" customHeight="1" thickBot="1" x14ac:dyDescent="0.3">
      <c r="F13" s="4" t="s">
        <v>8</v>
      </c>
      <c r="G13" s="11">
        <v>6.2</v>
      </c>
      <c r="H13" s="11">
        <v>91</v>
      </c>
      <c r="I13" s="13">
        <v>75.78</v>
      </c>
      <c r="J13" s="11">
        <v>52</v>
      </c>
    </row>
    <row r="14" spans="6:10" ht="20.25" customHeight="1" thickBot="1" x14ac:dyDescent="0.3">
      <c r="F14" s="3" t="s">
        <v>10</v>
      </c>
      <c r="G14" s="10">
        <v>6.4</v>
      </c>
      <c r="H14" s="10">
        <v>140.49</v>
      </c>
      <c r="I14" s="10">
        <v>124.13</v>
      </c>
      <c r="J14" s="10">
        <v>82</v>
      </c>
    </row>
    <row r="15" spans="6:10" ht="23.25" customHeight="1" thickBot="1" x14ac:dyDescent="0.3">
      <c r="F15" s="4" t="s">
        <v>63</v>
      </c>
      <c r="G15" s="257">
        <v>6</v>
      </c>
      <c r="H15" s="11">
        <v>369.12</v>
      </c>
      <c r="I15" s="11">
        <v>172.63</v>
      </c>
      <c r="J15" s="11">
        <v>122.44</v>
      </c>
    </row>
    <row r="16" spans="6:10" ht="22.5" customHeight="1" thickBot="1" x14ac:dyDescent="0.3">
      <c r="F16" s="3" t="s">
        <v>12</v>
      </c>
      <c r="G16" s="258"/>
      <c r="H16" s="10">
        <v>118.71</v>
      </c>
      <c r="I16" s="10">
        <v>78.709999999999994</v>
      </c>
      <c r="J16" s="10">
        <v>55.72</v>
      </c>
    </row>
    <row r="17" spans="6:10" ht="19.5" thickBot="1" x14ac:dyDescent="0.3">
      <c r="F17" s="4" t="s">
        <v>13</v>
      </c>
      <c r="G17" s="11">
        <v>40</v>
      </c>
      <c r="H17" s="11">
        <v>139.88999999999999</v>
      </c>
      <c r="I17" s="11">
        <v>64.89</v>
      </c>
      <c r="J17" s="11">
        <v>5.2</v>
      </c>
    </row>
    <row r="18" spans="6:10" ht="21" customHeight="1" thickBot="1" x14ac:dyDescent="0.3">
      <c r="F18" s="3" t="s">
        <v>15</v>
      </c>
      <c r="G18" s="10">
        <v>17</v>
      </c>
      <c r="H18" s="10">
        <v>368.24</v>
      </c>
      <c r="I18" s="10">
        <v>288.24</v>
      </c>
      <c r="J18" s="10">
        <v>61</v>
      </c>
    </row>
    <row r="19" spans="6:10" ht="20.25" customHeight="1" thickBot="1" x14ac:dyDescent="0.3">
      <c r="F19" s="4" t="s">
        <v>16</v>
      </c>
      <c r="G19" s="11">
        <v>6</v>
      </c>
      <c r="H19" s="11"/>
      <c r="I19" s="11">
        <v>46.6</v>
      </c>
      <c r="J19" s="11">
        <v>21</v>
      </c>
    </row>
  </sheetData>
  <mergeCells count="3">
    <mergeCell ref="G5:I5"/>
    <mergeCell ref="G7:I7"/>
    <mergeCell ref="G15:G16"/>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C1" workbookViewId="0">
      <selection activeCell="I18" sqref="I18"/>
    </sheetView>
  </sheetViews>
  <sheetFormatPr baseColWidth="10" defaultRowHeight="15" x14ac:dyDescent="0.25"/>
  <cols>
    <col min="6" max="6" width="14" customWidth="1"/>
    <col min="7" max="8" width="13.7109375" customWidth="1"/>
    <col min="9" max="9" width="13.28515625" customWidth="1"/>
    <col min="10" max="10" width="14.28515625" customWidth="1"/>
  </cols>
  <sheetData>
    <row r="5" spans="6:10" ht="23.25" x14ac:dyDescent="0.35">
      <c r="G5" s="250" t="s">
        <v>155</v>
      </c>
      <c r="H5" s="250"/>
      <c r="I5" s="250"/>
    </row>
    <row r="6" spans="6:10" x14ac:dyDescent="0.25">
      <c r="F6" s="15"/>
      <c r="G6" s="15"/>
      <c r="H6" s="15"/>
      <c r="I6" s="15"/>
      <c r="J6" s="15"/>
    </row>
    <row r="7" spans="6:10" ht="23.25" x14ac:dyDescent="0.35">
      <c r="G7" s="253" t="s">
        <v>114</v>
      </c>
      <c r="H7" s="253"/>
      <c r="I7" s="253"/>
    </row>
    <row r="8" spans="6:10" ht="15.75" thickBot="1" x14ac:dyDescent="0.3"/>
    <row r="9" spans="6:10" ht="83.25" customHeight="1" thickBot="1" x14ac:dyDescent="0.3">
      <c r="F9" s="16" t="s">
        <v>0</v>
      </c>
      <c r="G9" s="2" t="s">
        <v>1</v>
      </c>
      <c r="H9" s="2" t="s">
        <v>66</v>
      </c>
      <c r="I9" s="2" t="s">
        <v>64</v>
      </c>
      <c r="J9" s="2" t="s">
        <v>65</v>
      </c>
    </row>
    <row r="10" spans="6:10" ht="21.75" customHeight="1" thickTop="1" thickBot="1" x14ac:dyDescent="0.3">
      <c r="F10" s="3" t="s">
        <v>5</v>
      </c>
      <c r="G10" s="10">
        <v>80</v>
      </c>
      <c r="H10" s="10"/>
      <c r="I10" s="10"/>
      <c r="J10" s="10"/>
    </row>
    <row r="11" spans="6:10" ht="19.5" thickBot="1" x14ac:dyDescent="0.3">
      <c r="F11" s="4" t="s">
        <v>6</v>
      </c>
      <c r="G11" s="11">
        <v>80</v>
      </c>
      <c r="H11" s="11">
        <v>1658</v>
      </c>
      <c r="I11" s="17">
        <v>958</v>
      </c>
      <c r="J11" s="11">
        <v>54</v>
      </c>
    </row>
    <row r="12" spans="6:10" ht="21.75" customHeight="1" thickBot="1" x14ac:dyDescent="0.35">
      <c r="F12" s="3" t="s">
        <v>7</v>
      </c>
      <c r="G12" s="10">
        <v>12</v>
      </c>
      <c r="H12" s="21">
        <v>410.21899999999999</v>
      </c>
      <c r="I12" s="10">
        <v>220.21899999999999</v>
      </c>
      <c r="J12" s="10">
        <v>73</v>
      </c>
    </row>
    <row r="13" spans="6:10" ht="23.25" customHeight="1" thickBot="1" x14ac:dyDescent="0.3">
      <c r="F13" s="4" t="s">
        <v>8</v>
      </c>
      <c r="G13" s="11">
        <v>6.2</v>
      </c>
      <c r="H13" s="11"/>
      <c r="I13" s="13">
        <v>85.715999999999994</v>
      </c>
      <c r="J13" s="11">
        <v>67</v>
      </c>
    </row>
    <row r="14" spans="6:10" ht="20.25" customHeight="1" thickBot="1" x14ac:dyDescent="0.3">
      <c r="F14" s="3" t="s">
        <v>10</v>
      </c>
      <c r="G14" s="10">
        <v>6.4</v>
      </c>
      <c r="H14" s="10">
        <v>155.41800000000001</v>
      </c>
      <c r="I14" s="10">
        <v>139.05600000000001</v>
      </c>
      <c r="J14" s="10">
        <v>92</v>
      </c>
    </row>
    <row r="15" spans="6:10" ht="23.25" customHeight="1" thickBot="1" x14ac:dyDescent="0.3">
      <c r="F15" s="4" t="s">
        <v>63</v>
      </c>
      <c r="G15" s="257">
        <v>6</v>
      </c>
      <c r="H15" s="11">
        <v>369.12</v>
      </c>
      <c r="I15" s="11">
        <v>172.63</v>
      </c>
      <c r="J15" s="11">
        <v>122.44</v>
      </c>
    </row>
    <row r="16" spans="6:10" ht="22.5" customHeight="1" thickBot="1" x14ac:dyDescent="0.3">
      <c r="F16" s="3" t="s">
        <v>12</v>
      </c>
      <c r="G16" s="258"/>
      <c r="H16" s="10">
        <v>118.71</v>
      </c>
      <c r="I16" s="10">
        <v>78.709999999999994</v>
      </c>
      <c r="J16" s="10">
        <v>55.72</v>
      </c>
    </row>
    <row r="17" spans="6:10" ht="19.5" thickBot="1" x14ac:dyDescent="0.3">
      <c r="F17" s="4" t="s">
        <v>13</v>
      </c>
      <c r="G17" s="11">
        <v>40</v>
      </c>
      <c r="H17" s="11">
        <v>149.13</v>
      </c>
      <c r="I17" s="11">
        <v>74.13</v>
      </c>
      <c r="J17" s="11">
        <v>6.11</v>
      </c>
    </row>
    <row r="18" spans="6:10" ht="21" customHeight="1" thickBot="1" x14ac:dyDescent="0.3">
      <c r="F18" s="3" t="s">
        <v>15</v>
      </c>
      <c r="G18" s="10">
        <v>17</v>
      </c>
      <c r="H18" s="10">
        <v>398.40499999999997</v>
      </c>
      <c r="I18" s="10">
        <v>318.40499999999997</v>
      </c>
      <c r="J18" s="10">
        <v>68</v>
      </c>
    </row>
    <row r="19" spans="6:10" ht="20.25" customHeight="1" thickBot="1" x14ac:dyDescent="0.3">
      <c r="F19" s="4" t="s">
        <v>16</v>
      </c>
      <c r="G19" s="11">
        <v>6</v>
      </c>
      <c r="H19" s="11"/>
      <c r="I19" s="11">
        <v>37.942999999999998</v>
      </c>
      <c r="J19" s="11">
        <v>19</v>
      </c>
    </row>
  </sheetData>
  <mergeCells count="3">
    <mergeCell ref="G5:I5"/>
    <mergeCell ref="G7:I7"/>
    <mergeCell ref="G15:G16"/>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C1" workbookViewId="0">
      <selection activeCell="J10" sqref="J10"/>
    </sheetView>
  </sheetViews>
  <sheetFormatPr baseColWidth="10" defaultRowHeight="15" x14ac:dyDescent="0.25"/>
  <cols>
    <col min="6" max="6" width="14" customWidth="1"/>
    <col min="7" max="8" width="13.7109375" customWidth="1"/>
    <col min="9" max="9" width="13.28515625" customWidth="1"/>
    <col min="10" max="10" width="14.28515625" customWidth="1"/>
  </cols>
  <sheetData>
    <row r="5" spans="6:10" ht="23.25" x14ac:dyDescent="0.35">
      <c r="G5" s="250" t="s">
        <v>156</v>
      </c>
      <c r="H5" s="250"/>
      <c r="I5" s="250"/>
    </row>
    <row r="6" spans="6:10" x14ac:dyDescent="0.25">
      <c r="F6" s="15"/>
      <c r="G6" s="15"/>
      <c r="H6" s="15"/>
      <c r="I6" s="15"/>
      <c r="J6" s="15"/>
    </row>
    <row r="7" spans="6:10" ht="23.25" x14ac:dyDescent="0.35">
      <c r="G7" s="253" t="s">
        <v>142</v>
      </c>
      <c r="H7" s="253"/>
      <c r="I7" s="253"/>
    </row>
    <row r="8" spans="6:10" ht="15.75" thickBot="1" x14ac:dyDescent="0.3"/>
    <row r="9" spans="6:10" ht="83.25" customHeight="1" thickBot="1" x14ac:dyDescent="0.3">
      <c r="F9" s="16" t="s">
        <v>0</v>
      </c>
      <c r="G9" s="2" t="s">
        <v>1</v>
      </c>
      <c r="H9" s="2" t="s">
        <v>66</v>
      </c>
      <c r="I9" s="2" t="s">
        <v>64</v>
      </c>
      <c r="J9" s="2" t="s">
        <v>65</v>
      </c>
    </row>
    <row r="10" spans="6:10" ht="21.75" customHeight="1" thickTop="1" thickBot="1" x14ac:dyDescent="0.3">
      <c r="F10" s="3" t="s">
        <v>5</v>
      </c>
      <c r="G10" s="10">
        <v>80</v>
      </c>
      <c r="H10" s="10"/>
      <c r="I10" s="10">
        <v>680</v>
      </c>
      <c r="J10" s="10">
        <v>37</v>
      </c>
    </row>
    <row r="11" spans="6:10" ht="19.5" thickBot="1" x14ac:dyDescent="0.3">
      <c r="F11" s="4" t="s">
        <v>6</v>
      </c>
      <c r="G11" s="11">
        <v>80</v>
      </c>
      <c r="H11" s="11">
        <v>1621.5</v>
      </c>
      <c r="I11" s="17">
        <v>921.5</v>
      </c>
      <c r="J11" s="11">
        <v>54</v>
      </c>
    </row>
    <row r="12" spans="6:10" ht="21.75" customHeight="1" thickBot="1" x14ac:dyDescent="0.35">
      <c r="F12" s="3" t="s">
        <v>7</v>
      </c>
      <c r="G12" s="10">
        <v>12</v>
      </c>
      <c r="H12" s="21">
        <v>410.21899999999999</v>
      </c>
      <c r="I12" s="10">
        <v>220.21899999999999</v>
      </c>
      <c r="J12" s="10">
        <v>73</v>
      </c>
    </row>
    <row r="13" spans="6:10" ht="23.25" customHeight="1" thickBot="1" x14ac:dyDescent="0.3">
      <c r="F13" s="4" t="s">
        <v>8</v>
      </c>
      <c r="G13" s="11">
        <v>6.2</v>
      </c>
      <c r="H13" s="11"/>
      <c r="I13" s="13">
        <v>76.962999999999994</v>
      </c>
      <c r="J13" s="11">
        <v>63</v>
      </c>
    </row>
    <row r="14" spans="6:10" ht="20.25" customHeight="1" thickBot="1" x14ac:dyDescent="0.3">
      <c r="F14" s="3" t="s">
        <v>10</v>
      </c>
      <c r="G14" s="10">
        <v>6.4</v>
      </c>
      <c r="H14" s="10">
        <v>151.411</v>
      </c>
      <c r="I14" s="10">
        <v>134.05099999999999</v>
      </c>
      <c r="J14" s="10">
        <v>89</v>
      </c>
    </row>
    <row r="15" spans="6:10" ht="23.25" customHeight="1" thickBot="1" x14ac:dyDescent="0.3">
      <c r="F15" s="4" t="s">
        <v>63</v>
      </c>
      <c r="G15" s="257">
        <v>6</v>
      </c>
      <c r="H15" s="11">
        <v>369.12</v>
      </c>
      <c r="I15" s="11">
        <v>172.63</v>
      </c>
      <c r="J15" s="11">
        <v>122.44</v>
      </c>
    </row>
    <row r="16" spans="6:10" ht="22.5" customHeight="1" thickBot="1" x14ac:dyDescent="0.3">
      <c r="F16" s="3" t="s">
        <v>12</v>
      </c>
      <c r="G16" s="258"/>
      <c r="H16" s="10">
        <v>118.71</v>
      </c>
      <c r="I16" s="10">
        <v>78.709999999999994</v>
      </c>
      <c r="J16" s="10">
        <v>55.72</v>
      </c>
    </row>
    <row r="17" spans="6:10" ht="19.5" thickBot="1" x14ac:dyDescent="0.3">
      <c r="F17" s="4" t="s">
        <v>13</v>
      </c>
      <c r="G17" s="11">
        <v>40</v>
      </c>
      <c r="H17" s="11">
        <v>136.678</v>
      </c>
      <c r="I17" s="11">
        <v>61.677999999999997</v>
      </c>
      <c r="J17" s="11">
        <v>5.8</v>
      </c>
    </row>
    <row r="18" spans="6:10" ht="21" customHeight="1" thickBot="1" x14ac:dyDescent="0.3">
      <c r="F18" s="3" t="s">
        <v>15</v>
      </c>
      <c r="G18" s="10">
        <v>17</v>
      </c>
      <c r="H18" s="10"/>
      <c r="I18" s="10">
        <v>390.58699999999999</v>
      </c>
      <c r="J18" s="10">
        <v>66</v>
      </c>
    </row>
    <row r="19" spans="6:10" ht="20.25" customHeight="1" thickBot="1" x14ac:dyDescent="0.3">
      <c r="F19" s="4" t="s">
        <v>16</v>
      </c>
      <c r="G19" s="11">
        <v>6</v>
      </c>
      <c r="H19" s="11"/>
      <c r="I19" s="11">
        <v>53.110999999999997</v>
      </c>
      <c r="J19" s="11">
        <v>26.5</v>
      </c>
    </row>
  </sheetData>
  <mergeCells count="3">
    <mergeCell ref="G5:I5"/>
    <mergeCell ref="G7:I7"/>
    <mergeCell ref="G15:G16"/>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C1" workbookViewId="0">
      <selection activeCell="J11" sqref="J11"/>
    </sheetView>
  </sheetViews>
  <sheetFormatPr baseColWidth="10" defaultRowHeight="15" x14ac:dyDescent="0.25"/>
  <cols>
    <col min="6" max="6" width="14" customWidth="1"/>
    <col min="7" max="8" width="13.7109375" customWidth="1"/>
    <col min="9" max="9" width="13.28515625" customWidth="1"/>
    <col min="10" max="10" width="14.28515625" customWidth="1"/>
  </cols>
  <sheetData>
    <row r="5" spans="6:10" ht="23.25" x14ac:dyDescent="0.35">
      <c r="G5" s="250" t="s">
        <v>157</v>
      </c>
      <c r="H5" s="250"/>
      <c r="I5" s="250"/>
    </row>
    <row r="6" spans="6:10" x14ac:dyDescent="0.25">
      <c r="F6" s="15"/>
      <c r="G6" s="15"/>
      <c r="H6" s="15"/>
      <c r="I6" s="15"/>
      <c r="J6" s="15"/>
    </row>
    <row r="7" spans="6:10" ht="23.25" x14ac:dyDescent="0.35">
      <c r="G7" s="253" t="s">
        <v>83</v>
      </c>
      <c r="H7" s="253"/>
      <c r="I7" s="253"/>
    </row>
    <row r="8" spans="6:10" ht="15.75" thickBot="1" x14ac:dyDescent="0.3"/>
    <row r="9" spans="6:10" ht="83.25" customHeight="1" thickBot="1" x14ac:dyDescent="0.3">
      <c r="F9" s="16" t="s">
        <v>0</v>
      </c>
      <c r="G9" s="2" t="s">
        <v>1</v>
      </c>
      <c r="H9" s="2" t="s">
        <v>66</v>
      </c>
      <c r="I9" s="2" t="s">
        <v>64</v>
      </c>
      <c r="J9" s="2" t="s">
        <v>65</v>
      </c>
    </row>
    <row r="10" spans="6:10" ht="21.75" customHeight="1" thickTop="1" thickBot="1" x14ac:dyDescent="0.3">
      <c r="F10" s="3" t="s">
        <v>5</v>
      </c>
      <c r="G10" s="10">
        <v>80</v>
      </c>
      <c r="H10" s="10"/>
      <c r="I10" s="10">
        <v>670</v>
      </c>
      <c r="J10" s="10">
        <v>36</v>
      </c>
    </row>
    <row r="11" spans="6:10" ht="19.5" thickBot="1" x14ac:dyDescent="0.3">
      <c r="F11" s="4" t="s">
        <v>6</v>
      </c>
      <c r="G11" s="11">
        <v>80</v>
      </c>
      <c r="H11" s="11">
        <v>1584</v>
      </c>
      <c r="I11" s="17">
        <v>884</v>
      </c>
      <c r="J11" s="11">
        <v>52</v>
      </c>
    </row>
    <row r="12" spans="6:10" ht="21.75" customHeight="1" thickBot="1" x14ac:dyDescent="0.35">
      <c r="F12" s="3" t="s">
        <v>7</v>
      </c>
      <c r="G12" s="10">
        <v>12</v>
      </c>
      <c r="H12" s="21">
        <v>410.21899999999999</v>
      </c>
      <c r="I12" s="10">
        <v>220.21899999999999</v>
      </c>
      <c r="J12" s="10">
        <v>73</v>
      </c>
    </row>
    <row r="13" spans="6:10" ht="23.25" customHeight="1" thickBot="1" x14ac:dyDescent="0.3">
      <c r="F13" s="4" t="s">
        <v>8</v>
      </c>
      <c r="G13" s="11">
        <v>6.2</v>
      </c>
      <c r="H13" s="11"/>
      <c r="I13" s="13">
        <v>73</v>
      </c>
      <c r="J13" s="11">
        <v>60</v>
      </c>
    </row>
    <row r="14" spans="6:10" ht="20.25" customHeight="1" thickBot="1" x14ac:dyDescent="0.3">
      <c r="F14" s="3" t="s">
        <v>10</v>
      </c>
      <c r="G14" s="10">
        <v>6.4</v>
      </c>
      <c r="H14" s="10">
        <v>147.215</v>
      </c>
      <c r="I14" s="10">
        <v>131.45500000000001</v>
      </c>
      <c r="J14" s="10">
        <v>87</v>
      </c>
    </row>
    <row r="15" spans="6:10" ht="23.25" customHeight="1" thickBot="1" x14ac:dyDescent="0.3">
      <c r="F15" s="4" t="s">
        <v>63</v>
      </c>
      <c r="G15" s="257">
        <v>6</v>
      </c>
      <c r="H15" s="11">
        <v>369.12</v>
      </c>
      <c r="I15" s="11">
        <v>172.63</v>
      </c>
      <c r="J15" s="11">
        <v>122.44</v>
      </c>
    </row>
    <row r="16" spans="6:10" ht="22.5" customHeight="1" thickBot="1" x14ac:dyDescent="0.3">
      <c r="F16" s="3" t="s">
        <v>12</v>
      </c>
      <c r="G16" s="258"/>
      <c r="H16" s="10">
        <v>118.71</v>
      </c>
      <c r="I16" s="10">
        <v>78.709999999999994</v>
      </c>
      <c r="J16" s="10">
        <v>55.72</v>
      </c>
    </row>
    <row r="17" spans="6:10" ht="19.5" thickBot="1" x14ac:dyDescent="0.3">
      <c r="F17" s="4" t="s">
        <v>13</v>
      </c>
      <c r="G17" s="11">
        <v>40</v>
      </c>
      <c r="H17" s="11">
        <v>135.423</v>
      </c>
      <c r="I17" s="11">
        <v>60.423000000000002</v>
      </c>
      <c r="J17" s="11">
        <v>5.2</v>
      </c>
    </row>
    <row r="18" spans="6:10" ht="21" customHeight="1" thickBot="1" x14ac:dyDescent="0.3">
      <c r="F18" s="3" t="s">
        <v>15</v>
      </c>
      <c r="G18" s="10">
        <v>17</v>
      </c>
      <c r="H18" s="10">
        <v>417.52699999999999</v>
      </c>
      <c r="I18" s="10">
        <v>337.52699999999999</v>
      </c>
      <c r="J18" s="10">
        <v>72</v>
      </c>
    </row>
    <row r="19" spans="6:10" ht="20.25" customHeight="1" thickBot="1" x14ac:dyDescent="0.3">
      <c r="F19" s="4" t="s">
        <v>16</v>
      </c>
      <c r="G19" s="11">
        <v>6</v>
      </c>
      <c r="H19" s="11"/>
      <c r="I19" s="11">
        <v>27.943000000000001</v>
      </c>
      <c r="J19" s="11">
        <v>13.93</v>
      </c>
    </row>
  </sheetData>
  <mergeCells count="3">
    <mergeCell ref="G5:I5"/>
    <mergeCell ref="G7:I7"/>
    <mergeCell ref="G15: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topLeftCell="B1" workbookViewId="0">
      <selection activeCell="B1" sqref="A1:IV65536"/>
    </sheetView>
  </sheetViews>
  <sheetFormatPr baseColWidth="10" defaultRowHeight="15" x14ac:dyDescent="0.25"/>
  <cols>
    <col min="2" max="6" width="17.140625" customWidth="1"/>
  </cols>
  <sheetData>
    <row r="3" spans="2:6" ht="23.25" x14ac:dyDescent="0.35">
      <c r="D3" s="250" t="s">
        <v>19</v>
      </c>
      <c r="E3" s="250"/>
    </row>
    <row r="4" spans="2:6" x14ac:dyDescent="0.25">
      <c r="B4" s="7"/>
      <c r="D4" s="8"/>
      <c r="E4" s="9"/>
    </row>
    <row r="5" spans="2:6" ht="23.25" x14ac:dyDescent="0.35">
      <c r="D5" s="253" t="s">
        <v>20</v>
      </c>
      <c r="E5" s="253"/>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v>0</v>
      </c>
      <c r="E8" s="5">
        <v>0</v>
      </c>
      <c r="F8" s="5">
        <v>0</v>
      </c>
    </row>
    <row r="9" spans="2:6" ht="20.25" customHeight="1" thickBot="1" x14ac:dyDescent="0.3">
      <c r="B9" s="4" t="s">
        <v>6</v>
      </c>
      <c r="C9" s="6">
        <v>80</v>
      </c>
      <c r="D9" s="6"/>
      <c r="E9" s="6"/>
      <c r="F9" s="6"/>
    </row>
    <row r="10" spans="2:6" ht="20.25" customHeight="1" thickBot="1" x14ac:dyDescent="0.3">
      <c r="B10" s="3" t="s">
        <v>7</v>
      </c>
      <c r="C10" s="5">
        <v>12</v>
      </c>
      <c r="D10" s="5">
        <v>195.46700000000001</v>
      </c>
      <c r="E10" s="5">
        <v>5.4669999999999996</v>
      </c>
      <c r="F10" s="5">
        <v>1</v>
      </c>
    </row>
    <row r="11" spans="2:6" ht="20.25" customHeight="1" thickBot="1" x14ac:dyDescent="0.3">
      <c r="B11" s="4" t="s">
        <v>8</v>
      </c>
      <c r="C11" s="6">
        <v>6.2</v>
      </c>
      <c r="D11" s="6"/>
      <c r="E11" s="6">
        <v>94</v>
      </c>
      <c r="F11" s="6">
        <v>61</v>
      </c>
    </row>
    <row r="12" spans="2:6" ht="20.25" customHeight="1" thickBot="1" x14ac:dyDescent="0.3">
      <c r="B12" s="3" t="s">
        <v>10</v>
      </c>
      <c r="C12" s="5">
        <v>7.6</v>
      </c>
      <c r="D12" s="5">
        <v>178.601</v>
      </c>
      <c r="E12" s="5">
        <v>162.24100000000001</v>
      </c>
      <c r="F12" s="5">
        <v>90</v>
      </c>
    </row>
    <row r="13" spans="2:6" ht="20.25" customHeight="1" thickBot="1" x14ac:dyDescent="0.3">
      <c r="B13" s="4" t="s">
        <v>11</v>
      </c>
      <c r="C13" s="248">
        <v>6</v>
      </c>
      <c r="D13" s="6">
        <v>355.08199999999999</v>
      </c>
      <c r="E13" s="6">
        <v>80.081999999999994</v>
      </c>
      <c r="F13" s="6">
        <v>56.8</v>
      </c>
    </row>
    <row r="14" spans="2:6" ht="20.25" customHeight="1" thickBot="1" x14ac:dyDescent="0.3">
      <c r="B14" s="3" t="s">
        <v>12</v>
      </c>
      <c r="C14" s="249"/>
      <c r="D14" s="5">
        <v>119.899</v>
      </c>
      <c r="E14" s="5">
        <v>79.899000000000001</v>
      </c>
      <c r="F14" s="5">
        <v>56.67</v>
      </c>
    </row>
    <row r="15" spans="2:6" ht="20.25" customHeight="1" thickBot="1" x14ac:dyDescent="0.3">
      <c r="B15" s="4" t="s">
        <v>13</v>
      </c>
      <c r="C15" s="6">
        <v>40</v>
      </c>
      <c r="D15" s="6"/>
      <c r="E15" s="6">
        <v>77.585999999999999</v>
      </c>
      <c r="F15" s="6">
        <v>6.28</v>
      </c>
    </row>
    <row r="16" spans="2:6" ht="20.25" customHeight="1" thickBot="1" x14ac:dyDescent="0.3">
      <c r="B16" s="3" t="s">
        <v>15</v>
      </c>
      <c r="C16" s="5">
        <v>17</v>
      </c>
      <c r="D16" s="5">
        <v>251.88200000000001</v>
      </c>
      <c r="E16" s="5">
        <v>171.88200000000001</v>
      </c>
      <c r="F16" s="5">
        <v>37</v>
      </c>
    </row>
    <row r="17" spans="2:6" ht="20.25" customHeight="1" thickBot="1" x14ac:dyDescent="0.3">
      <c r="B17" s="4" t="s">
        <v>16</v>
      </c>
      <c r="C17" s="6">
        <v>3</v>
      </c>
      <c r="D17" s="6"/>
      <c r="E17" s="6">
        <v>36.979999999999997</v>
      </c>
      <c r="F17" s="6">
        <v>36</v>
      </c>
    </row>
  </sheetData>
  <mergeCells count="3">
    <mergeCell ref="D3:E3"/>
    <mergeCell ref="D5:E5"/>
    <mergeCell ref="C13:C14"/>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C1" workbookViewId="0">
      <selection activeCell="J10" sqref="J10"/>
    </sheetView>
  </sheetViews>
  <sheetFormatPr baseColWidth="10" defaultRowHeight="15" x14ac:dyDescent="0.25"/>
  <cols>
    <col min="6" max="6" width="14" customWidth="1"/>
    <col min="7" max="8" width="13.7109375" customWidth="1"/>
    <col min="9" max="9" width="13.28515625" customWidth="1"/>
    <col min="10" max="10" width="14.28515625" customWidth="1"/>
  </cols>
  <sheetData>
    <row r="5" spans="6:10" ht="23.25" x14ac:dyDescent="0.35">
      <c r="G5" s="250" t="s">
        <v>158</v>
      </c>
      <c r="H5" s="250"/>
      <c r="I5" s="250"/>
    </row>
    <row r="6" spans="6:10" x14ac:dyDescent="0.25">
      <c r="F6" s="15"/>
      <c r="G6" s="15"/>
      <c r="H6" s="15"/>
      <c r="I6" s="15"/>
      <c r="J6" s="15"/>
    </row>
    <row r="7" spans="6:10" ht="23.25" x14ac:dyDescent="0.35">
      <c r="G7" s="253" t="s">
        <v>83</v>
      </c>
      <c r="H7" s="253"/>
      <c r="I7" s="253"/>
    </row>
    <row r="8" spans="6:10" ht="15.75" thickBot="1" x14ac:dyDescent="0.3"/>
    <row r="9" spans="6:10" ht="83.25" customHeight="1" thickBot="1" x14ac:dyDescent="0.3">
      <c r="F9" s="16" t="s">
        <v>0</v>
      </c>
      <c r="G9" s="2" t="s">
        <v>1</v>
      </c>
      <c r="H9" s="2" t="s">
        <v>66</v>
      </c>
      <c r="I9" s="2" t="s">
        <v>64</v>
      </c>
      <c r="J9" s="2" t="s">
        <v>65</v>
      </c>
    </row>
    <row r="10" spans="6:10" ht="21.75" customHeight="1" thickTop="1" thickBot="1" x14ac:dyDescent="0.3">
      <c r="F10" s="3" t="s">
        <v>5</v>
      </c>
      <c r="G10" s="10">
        <v>80</v>
      </c>
      <c r="H10" s="10"/>
      <c r="I10" s="10">
        <v>670</v>
      </c>
      <c r="J10" s="10">
        <v>36</v>
      </c>
    </row>
    <row r="11" spans="6:10" ht="19.5" thickBot="1" x14ac:dyDescent="0.3">
      <c r="F11" s="4" t="s">
        <v>6</v>
      </c>
      <c r="G11" s="11">
        <v>80</v>
      </c>
      <c r="H11" s="11">
        <v>1537</v>
      </c>
      <c r="I11" s="17">
        <v>837</v>
      </c>
      <c r="J11" s="11">
        <v>49</v>
      </c>
    </row>
    <row r="12" spans="6:10" ht="21.75" customHeight="1" thickBot="1" x14ac:dyDescent="0.35">
      <c r="F12" s="3" t="s">
        <v>7</v>
      </c>
      <c r="G12" s="10">
        <v>12</v>
      </c>
      <c r="H12" s="21">
        <v>410.21899999999999</v>
      </c>
      <c r="I12" s="10">
        <v>220.21899999999999</v>
      </c>
      <c r="J12" s="10">
        <v>73</v>
      </c>
    </row>
    <row r="13" spans="6:10" ht="23.25" customHeight="1" thickBot="1" x14ac:dyDescent="0.3">
      <c r="F13" s="4" t="s">
        <v>8</v>
      </c>
      <c r="G13" s="11">
        <v>6.2</v>
      </c>
      <c r="H13" s="11"/>
      <c r="I13" s="13">
        <v>69</v>
      </c>
      <c r="J13" s="11">
        <v>57</v>
      </c>
    </row>
    <row r="14" spans="6:10" ht="20.25" customHeight="1" thickBot="1" x14ac:dyDescent="0.3">
      <c r="F14" s="3" t="s">
        <v>10</v>
      </c>
      <c r="G14" s="10">
        <v>6.4</v>
      </c>
      <c r="H14" s="10">
        <v>147.215</v>
      </c>
      <c r="I14" s="10">
        <v>131.45500000000001</v>
      </c>
      <c r="J14" s="10">
        <v>87</v>
      </c>
    </row>
    <row r="15" spans="6:10" ht="23.25" customHeight="1" thickBot="1" x14ac:dyDescent="0.3">
      <c r="F15" s="4" t="s">
        <v>63</v>
      </c>
      <c r="G15" s="257">
        <v>6</v>
      </c>
      <c r="H15" s="11">
        <v>369.12</v>
      </c>
      <c r="I15" s="11">
        <v>172.63</v>
      </c>
      <c r="J15" s="11">
        <v>122.44</v>
      </c>
    </row>
    <row r="16" spans="6:10" ht="22.5" customHeight="1" thickBot="1" x14ac:dyDescent="0.3">
      <c r="F16" s="3" t="s">
        <v>12</v>
      </c>
      <c r="G16" s="258"/>
      <c r="H16" s="10">
        <v>118.71</v>
      </c>
      <c r="I16" s="10">
        <v>78.709999999999994</v>
      </c>
      <c r="J16" s="10">
        <v>55.72</v>
      </c>
    </row>
    <row r="17" spans="6:10" ht="19.5" thickBot="1" x14ac:dyDescent="0.3">
      <c r="F17" s="4" t="s">
        <v>13</v>
      </c>
      <c r="G17" s="11">
        <v>40</v>
      </c>
      <c r="H17" s="11">
        <v>135.423</v>
      </c>
      <c r="I17" s="11">
        <v>60.423000000000002</v>
      </c>
      <c r="J17" s="11">
        <v>5.2</v>
      </c>
    </row>
    <row r="18" spans="6:10" ht="21" customHeight="1" thickBot="1" x14ac:dyDescent="0.3">
      <c r="F18" s="3" t="s">
        <v>15</v>
      </c>
      <c r="G18" s="10">
        <v>17</v>
      </c>
      <c r="H18" s="10">
        <v>417.52699999999999</v>
      </c>
      <c r="I18" s="10">
        <v>337.52699999999999</v>
      </c>
      <c r="J18" s="10">
        <v>72</v>
      </c>
    </row>
    <row r="19" spans="6:10" ht="20.25" customHeight="1" thickBot="1" x14ac:dyDescent="0.3">
      <c r="F19" s="4" t="s">
        <v>16</v>
      </c>
      <c r="G19" s="11">
        <v>6</v>
      </c>
      <c r="H19" s="11"/>
      <c r="I19" s="11">
        <v>27.943000000000001</v>
      </c>
      <c r="J19" s="11">
        <v>13.93</v>
      </c>
    </row>
  </sheetData>
  <mergeCells count="3">
    <mergeCell ref="G5:I5"/>
    <mergeCell ref="G7:I7"/>
    <mergeCell ref="G15:G16"/>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C1" workbookViewId="0">
      <selection activeCell="N13" sqref="N13"/>
    </sheetView>
  </sheetViews>
  <sheetFormatPr baseColWidth="10" defaultRowHeight="15" x14ac:dyDescent="0.25"/>
  <cols>
    <col min="6" max="6" width="14" customWidth="1"/>
    <col min="7" max="8" width="13.7109375" customWidth="1"/>
    <col min="9" max="9" width="13.28515625" customWidth="1"/>
    <col min="10" max="10" width="14.28515625" customWidth="1"/>
  </cols>
  <sheetData>
    <row r="5" spans="6:10" ht="23.25" x14ac:dyDescent="0.35">
      <c r="G5" s="250" t="s">
        <v>159</v>
      </c>
      <c r="H5" s="250"/>
      <c r="I5" s="250"/>
    </row>
    <row r="6" spans="6:10" x14ac:dyDescent="0.25">
      <c r="F6" s="15"/>
      <c r="G6" s="15"/>
      <c r="H6" s="15"/>
      <c r="I6" s="15"/>
      <c r="J6" s="15"/>
    </row>
    <row r="7" spans="6:10" ht="23.25" x14ac:dyDescent="0.35">
      <c r="G7" s="253" t="s">
        <v>83</v>
      </c>
      <c r="H7" s="253"/>
      <c r="I7" s="253"/>
    </row>
    <row r="8" spans="6:10" ht="15.75" thickBot="1" x14ac:dyDescent="0.3"/>
    <row r="9" spans="6:10" ht="83.25" customHeight="1" thickBot="1" x14ac:dyDescent="0.3">
      <c r="F9" s="16" t="s">
        <v>0</v>
      </c>
      <c r="G9" s="2" t="s">
        <v>1</v>
      </c>
      <c r="H9" s="2" t="s">
        <v>66</v>
      </c>
      <c r="I9" s="2" t="s">
        <v>64</v>
      </c>
      <c r="J9" s="2" t="s">
        <v>65</v>
      </c>
    </row>
    <row r="10" spans="6:10" ht="21.75" customHeight="1" thickTop="1" thickBot="1" x14ac:dyDescent="0.3">
      <c r="F10" s="3" t="s">
        <v>5</v>
      </c>
      <c r="G10" s="10">
        <v>80</v>
      </c>
      <c r="H10" s="10"/>
      <c r="I10" s="10">
        <v>620</v>
      </c>
      <c r="J10" s="10">
        <v>35</v>
      </c>
    </row>
    <row r="11" spans="6:10" ht="19.5" thickBot="1" x14ac:dyDescent="0.3">
      <c r="F11" s="4" t="s">
        <v>6</v>
      </c>
      <c r="G11" s="11">
        <v>80</v>
      </c>
      <c r="H11" s="11">
        <v>1500.858849</v>
      </c>
      <c r="I11" s="17">
        <v>800.85884899999996</v>
      </c>
      <c r="J11" s="11">
        <v>45</v>
      </c>
    </row>
    <row r="12" spans="6:10" ht="21.75" customHeight="1" thickBot="1" x14ac:dyDescent="0.35">
      <c r="F12" s="3" t="s">
        <v>7</v>
      </c>
      <c r="G12" s="10">
        <v>12</v>
      </c>
      <c r="H12" s="21">
        <v>410.21899999999999</v>
      </c>
      <c r="I12" s="10">
        <v>220.21899999999999</v>
      </c>
      <c r="J12" s="10">
        <v>73</v>
      </c>
    </row>
    <row r="13" spans="6:10" ht="23.25" customHeight="1" thickBot="1" x14ac:dyDescent="0.3">
      <c r="F13" s="4" t="s">
        <v>8</v>
      </c>
      <c r="G13" s="11">
        <v>6.2</v>
      </c>
      <c r="H13" s="11"/>
      <c r="I13" s="13">
        <v>83</v>
      </c>
      <c r="J13" s="11">
        <v>56</v>
      </c>
    </row>
    <row r="14" spans="6:10" ht="20.25" customHeight="1" thickBot="1" x14ac:dyDescent="0.3">
      <c r="F14" s="3" t="s">
        <v>10</v>
      </c>
      <c r="G14" s="10">
        <v>6.4</v>
      </c>
      <c r="H14" s="10">
        <v>138.54</v>
      </c>
      <c r="I14" s="10">
        <v>122.18</v>
      </c>
      <c r="J14" s="10" t="s">
        <v>161</v>
      </c>
    </row>
    <row r="15" spans="6:10" ht="23.25" customHeight="1" thickBot="1" x14ac:dyDescent="0.3">
      <c r="F15" s="4" t="s">
        <v>63</v>
      </c>
      <c r="G15" s="257">
        <v>6</v>
      </c>
      <c r="H15" s="11">
        <v>369.12</v>
      </c>
      <c r="I15" s="11">
        <v>172.63</v>
      </c>
      <c r="J15" s="11">
        <v>122.44</v>
      </c>
    </row>
    <row r="16" spans="6:10" ht="22.5" customHeight="1" thickBot="1" x14ac:dyDescent="0.3">
      <c r="F16" s="3" t="s">
        <v>12</v>
      </c>
      <c r="G16" s="258"/>
      <c r="H16" s="10">
        <v>118.71</v>
      </c>
      <c r="I16" s="10">
        <v>78.709999999999994</v>
      </c>
      <c r="J16" s="10">
        <v>55.72</v>
      </c>
    </row>
    <row r="17" spans="6:10" ht="19.5" thickBot="1" x14ac:dyDescent="0.3">
      <c r="F17" s="4" t="s">
        <v>13</v>
      </c>
      <c r="G17" s="11">
        <v>40</v>
      </c>
      <c r="H17" s="11">
        <v>113.202</v>
      </c>
      <c r="I17" s="11">
        <v>40.201999999999998</v>
      </c>
      <c r="J17" s="11" t="s">
        <v>160</v>
      </c>
    </row>
    <row r="18" spans="6:10" ht="21" customHeight="1" thickBot="1" x14ac:dyDescent="0.3">
      <c r="F18" s="3" t="s">
        <v>15</v>
      </c>
      <c r="G18" s="10">
        <v>17</v>
      </c>
      <c r="H18" s="10">
        <v>406</v>
      </c>
      <c r="I18" s="10">
        <v>326</v>
      </c>
      <c r="J18" s="10">
        <v>70</v>
      </c>
    </row>
    <row r="19" spans="6:10" ht="20.25" customHeight="1" thickBot="1" x14ac:dyDescent="0.3">
      <c r="F19" s="4" t="s">
        <v>16</v>
      </c>
      <c r="G19" s="11">
        <v>6</v>
      </c>
      <c r="H19" s="11"/>
      <c r="I19" s="11">
        <v>27.943000000000001</v>
      </c>
      <c r="J19" s="11">
        <v>13.93</v>
      </c>
    </row>
  </sheetData>
  <mergeCells count="3">
    <mergeCell ref="G5:I5"/>
    <mergeCell ref="G7:I7"/>
    <mergeCell ref="G15:G16"/>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19"/>
  <sheetViews>
    <sheetView topLeftCell="C1" workbookViewId="0">
      <selection activeCell="J10" sqref="J10"/>
    </sheetView>
  </sheetViews>
  <sheetFormatPr baseColWidth="10" defaultRowHeight="15" x14ac:dyDescent="0.25"/>
  <cols>
    <col min="6" max="6" width="14" customWidth="1"/>
    <col min="7" max="8" width="13.7109375" customWidth="1"/>
    <col min="9" max="9" width="13.28515625" customWidth="1"/>
    <col min="10" max="10" width="14.28515625" customWidth="1"/>
  </cols>
  <sheetData>
    <row r="5" spans="6:10" ht="23.25" x14ac:dyDescent="0.35">
      <c r="G5" s="250" t="s">
        <v>162</v>
      </c>
      <c r="H5" s="250"/>
      <c r="I5" s="250"/>
    </row>
    <row r="6" spans="6:10" x14ac:dyDescent="0.25">
      <c r="F6" s="15"/>
      <c r="G6" s="15"/>
      <c r="H6" s="15"/>
      <c r="I6" s="15"/>
      <c r="J6" s="15"/>
    </row>
    <row r="7" spans="6:10" ht="23.25" x14ac:dyDescent="0.35">
      <c r="G7" s="253" t="s">
        <v>61</v>
      </c>
      <c r="H7" s="253"/>
      <c r="I7" s="253"/>
    </row>
    <row r="8" spans="6:10" ht="15.75" thickBot="1" x14ac:dyDescent="0.3"/>
    <row r="9" spans="6:10" ht="83.25" customHeight="1" thickBot="1" x14ac:dyDescent="0.3">
      <c r="F9" s="16" t="s">
        <v>0</v>
      </c>
      <c r="G9" s="2" t="s">
        <v>1</v>
      </c>
      <c r="H9" s="2" t="s">
        <v>66</v>
      </c>
      <c r="I9" s="2" t="s">
        <v>64</v>
      </c>
      <c r="J9" s="2" t="s">
        <v>65</v>
      </c>
    </row>
    <row r="10" spans="6:10" ht="21.75" customHeight="1" thickTop="1" thickBot="1" x14ac:dyDescent="0.3">
      <c r="F10" s="3" t="s">
        <v>5</v>
      </c>
      <c r="G10" s="10">
        <v>80</v>
      </c>
      <c r="H10" s="10"/>
      <c r="I10" s="10">
        <v>420</v>
      </c>
      <c r="J10" s="10" t="s">
        <v>165</v>
      </c>
    </row>
    <row r="11" spans="6:10" ht="19.5" thickBot="1" x14ac:dyDescent="0.3">
      <c r="F11" s="4" t="s">
        <v>6</v>
      </c>
      <c r="G11" s="11">
        <v>80</v>
      </c>
      <c r="H11" s="11">
        <v>1824</v>
      </c>
      <c r="I11" s="17">
        <v>1124</v>
      </c>
      <c r="J11" s="11">
        <v>62</v>
      </c>
    </row>
    <row r="12" spans="6:10" ht="21.75" customHeight="1" thickBot="1" x14ac:dyDescent="0.35">
      <c r="F12" s="3" t="s">
        <v>7</v>
      </c>
      <c r="G12" s="10">
        <v>12</v>
      </c>
      <c r="H12" s="21">
        <v>410.21899999999999</v>
      </c>
      <c r="I12" s="10">
        <v>220.21899999999999</v>
      </c>
      <c r="J12" s="10">
        <v>73</v>
      </c>
    </row>
    <row r="13" spans="6:10" ht="23.25" customHeight="1" thickBot="1" x14ac:dyDescent="0.3">
      <c r="F13" s="4" t="s">
        <v>8</v>
      </c>
      <c r="G13" s="11">
        <v>6.2</v>
      </c>
      <c r="H13" s="11"/>
      <c r="I13" s="13">
        <v>60.009</v>
      </c>
      <c r="J13" s="11">
        <v>44</v>
      </c>
    </row>
    <row r="14" spans="6:10" ht="20.25" customHeight="1" thickBot="1" x14ac:dyDescent="0.3">
      <c r="F14" s="3" t="s">
        <v>10</v>
      </c>
      <c r="G14" s="10">
        <v>6.4</v>
      </c>
      <c r="H14" s="10">
        <v>143.238</v>
      </c>
      <c r="I14" s="10">
        <v>126.878</v>
      </c>
      <c r="J14" s="10" t="s">
        <v>163</v>
      </c>
    </row>
    <row r="15" spans="6:10" ht="23.25" customHeight="1" thickBot="1" x14ac:dyDescent="0.3">
      <c r="F15" s="4" t="s">
        <v>63</v>
      </c>
      <c r="G15" s="257">
        <v>6</v>
      </c>
      <c r="H15" s="11">
        <v>369.12</v>
      </c>
      <c r="I15" s="11">
        <v>172.63</v>
      </c>
      <c r="J15" s="11">
        <v>122.44</v>
      </c>
    </row>
    <row r="16" spans="6:10" ht="22.5" customHeight="1" thickBot="1" x14ac:dyDescent="0.3">
      <c r="F16" s="3" t="s">
        <v>12</v>
      </c>
      <c r="G16" s="258"/>
      <c r="H16" s="10">
        <v>118.71</v>
      </c>
      <c r="I16" s="10">
        <v>78.709999999999994</v>
      </c>
      <c r="J16" s="10">
        <v>55.72</v>
      </c>
    </row>
    <row r="17" spans="6:10" ht="19.5" thickBot="1" x14ac:dyDescent="0.3">
      <c r="F17" s="4" t="s">
        <v>13</v>
      </c>
      <c r="G17" s="11">
        <v>40</v>
      </c>
      <c r="H17" s="11">
        <v>131.78399999999999</v>
      </c>
      <c r="I17" s="11">
        <v>56.783999999999999</v>
      </c>
      <c r="J17" s="11" t="s">
        <v>164</v>
      </c>
    </row>
    <row r="18" spans="6:10" ht="21" customHeight="1" thickBot="1" x14ac:dyDescent="0.3">
      <c r="F18" s="3" t="s">
        <v>15</v>
      </c>
      <c r="G18" s="10">
        <v>17</v>
      </c>
      <c r="H18" s="10">
        <v>494.36399999999998</v>
      </c>
      <c r="I18" s="10">
        <v>414.36399999999998</v>
      </c>
      <c r="J18" s="10">
        <v>88</v>
      </c>
    </row>
    <row r="19" spans="6:10" ht="20.25" customHeight="1" thickBot="1" x14ac:dyDescent="0.3">
      <c r="F19" s="4" t="s">
        <v>16</v>
      </c>
      <c r="G19" s="11">
        <v>6</v>
      </c>
      <c r="H19" s="11"/>
      <c r="I19" s="11">
        <v>27.943000000000001</v>
      </c>
      <c r="J19" s="11">
        <v>13.93</v>
      </c>
    </row>
  </sheetData>
  <mergeCells count="3">
    <mergeCell ref="G5:I5"/>
    <mergeCell ref="G7:I7"/>
    <mergeCell ref="G15:G16"/>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I18"/>
  <sheetViews>
    <sheetView topLeftCell="A4" workbookViewId="0">
      <selection activeCell="K10" sqref="K10"/>
    </sheetView>
  </sheetViews>
  <sheetFormatPr baseColWidth="10" defaultRowHeight="15" x14ac:dyDescent="0.25"/>
  <cols>
    <col min="5" max="5" width="15.140625" customWidth="1"/>
    <col min="6" max="7" width="13.85546875" customWidth="1"/>
    <col min="8" max="8" width="13" customWidth="1"/>
    <col min="9" max="9" width="14.140625" customWidth="1"/>
  </cols>
  <sheetData>
    <row r="4" spans="5:9" ht="23.25" x14ac:dyDescent="0.35">
      <c r="F4" s="250" t="s">
        <v>166</v>
      </c>
      <c r="G4" s="250"/>
      <c r="H4" s="250"/>
    </row>
    <row r="5" spans="5:9" x14ac:dyDescent="0.25">
      <c r="E5" s="15"/>
      <c r="F5" s="15"/>
      <c r="G5" s="15"/>
      <c r="H5" s="15"/>
      <c r="I5" s="15"/>
    </row>
    <row r="6" spans="5:9" ht="23.25" x14ac:dyDescent="0.35">
      <c r="F6" s="253" t="s">
        <v>114</v>
      </c>
      <c r="G6" s="253"/>
      <c r="H6" s="253"/>
    </row>
    <row r="7" spans="5:9" ht="15.75" thickBot="1" x14ac:dyDescent="0.3"/>
    <row r="8" spans="5:9" ht="77.25" customHeight="1" thickBot="1" x14ac:dyDescent="0.3">
      <c r="E8" s="16" t="s">
        <v>0</v>
      </c>
      <c r="F8" s="2" t="s">
        <v>1</v>
      </c>
      <c r="G8" s="2" t="s">
        <v>66</v>
      </c>
      <c r="H8" s="2" t="s">
        <v>64</v>
      </c>
      <c r="I8" s="2" t="s">
        <v>65</v>
      </c>
    </row>
    <row r="9" spans="5:9" ht="24.75" customHeight="1" thickTop="1" thickBot="1" x14ac:dyDescent="0.3">
      <c r="E9" s="3" t="s">
        <v>5</v>
      </c>
      <c r="F9" s="10">
        <v>80</v>
      </c>
      <c r="G9" s="10">
        <v>1600</v>
      </c>
      <c r="H9" s="10">
        <v>400</v>
      </c>
      <c r="I9" s="10">
        <v>22</v>
      </c>
    </row>
    <row r="10" spans="5:9" ht="25.5" customHeight="1" thickBot="1" x14ac:dyDescent="0.3">
      <c r="E10" s="4" t="s">
        <v>6</v>
      </c>
      <c r="F10" s="11">
        <v>80</v>
      </c>
      <c r="G10" s="11">
        <v>1824</v>
      </c>
      <c r="H10" s="17">
        <v>1124</v>
      </c>
      <c r="I10" s="11">
        <v>62</v>
      </c>
    </row>
    <row r="11" spans="5:9" ht="24" customHeight="1" thickBot="1" x14ac:dyDescent="0.35">
      <c r="E11" s="3" t="s">
        <v>7</v>
      </c>
      <c r="F11" s="10">
        <v>12</v>
      </c>
      <c r="G11" s="21">
        <v>410.21899999999999</v>
      </c>
      <c r="H11" s="10">
        <v>220.21899999999999</v>
      </c>
      <c r="I11" s="10">
        <v>73</v>
      </c>
    </row>
    <row r="12" spans="5:9" ht="24.75" customHeight="1" thickBot="1" x14ac:dyDescent="0.3">
      <c r="E12" s="4" t="s">
        <v>8</v>
      </c>
      <c r="F12" s="11">
        <v>6.2</v>
      </c>
      <c r="G12" s="11"/>
      <c r="H12" s="13">
        <v>70</v>
      </c>
      <c r="I12" s="11">
        <v>45</v>
      </c>
    </row>
    <row r="13" spans="5:9" ht="27" customHeight="1" thickBot="1" x14ac:dyDescent="0.3">
      <c r="E13" s="3" t="s">
        <v>10</v>
      </c>
      <c r="F13" s="10">
        <v>6.4</v>
      </c>
      <c r="G13" s="10">
        <v>133.66999999999999</v>
      </c>
      <c r="H13" s="10">
        <v>117.31</v>
      </c>
      <c r="I13" s="10">
        <v>78.2</v>
      </c>
    </row>
    <row r="14" spans="5:9" ht="27.75" customHeight="1" thickBot="1" x14ac:dyDescent="0.3">
      <c r="E14" s="4" t="s">
        <v>63</v>
      </c>
      <c r="F14" s="257">
        <v>6</v>
      </c>
      <c r="G14" s="11">
        <v>369.12</v>
      </c>
      <c r="H14" s="11">
        <v>172.63</v>
      </c>
      <c r="I14" s="11">
        <v>122.44</v>
      </c>
    </row>
    <row r="15" spans="5:9" ht="26.25" customHeight="1" thickBot="1" x14ac:dyDescent="0.3">
      <c r="E15" s="3" t="s">
        <v>12</v>
      </c>
      <c r="F15" s="258"/>
      <c r="G15" s="10">
        <v>118.71</v>
      </c>
      <c r="H15" s="10">
        <v>78.709999999999994</v>
      </c>
      <c r="I15" s="10">
        <v>55.72</v>
      </c>
    </row>
    <row r="16" spans="5:9" ht="24" customHeight="1" thickBot="1" x14ac:dyDescent="0.3">
      <c r="E16" s="4" t="s">
        <v>13</v>
      </c>
      <c r="F16" s="11">
        <v>40</v>
      </c>
      <c r="G16" s="11">
        <v>116.37</v>
      </c>
      <c r="H16" s="11">
        <v>41.37</v>
      </c>
      <c r="I16" s="11">
        <v>3.45</v>
      </c>
    </row>
    <row r="17" spans="5:9" ht="25.5" customHeight="1" thickBot="1" x14ac:dyDescent="0.3">
      <c r="E17" s="3" t="s">
        <v>15</v>
      </c>
      <c r="F17" s="10">
        <v>17</v>
      </c>
      <c r="G17" s="10">
        <v>529.07000000000005</v>
      </c>
      <c r="H17" s="10">
        <v>449.07</v>
      </c>
      <c r="I17" s="10">
        <v>96</v>
      </c>
    </row>
    <row r="18" spans="5:9" ht="25.5" customHeight="1" thickBot="1" x14ac:dyDescent="0.3">
      <c r="E18" s="4" t="s">
        <v>16</v>
      </c>
      <c r="F18" s="11">
        <v>6</v>
      </c>
      <c r="G18" s="11"/>
      <c r="H18" s="11">
        <v>27.943000000000001</v>
      </c>
      <c r="I18" s="11">
        <v>13.93</v>
      </c>
    </row>
  </sheetData>
  <mergeCells count="3">
    <mergeCell ref="F4:H4"/>
    <mergeCell ref="F6:H6"/>
    <mergeCell ref="F14:F15"/>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7"/>
  <sheetViews>
    <sheetView workbookViewId="0">
      <selection activeCell="F3" sqref="F3:J17"/>
    </sheetView>
  </sheetViews>
  <sheetFormatPr baseColWidth="10" defaultRowHeight="15" x14ac:dyDescent="0.25"/>
  <cols>
    <col min="6" max="6" width="14.5703125" customWidth="1"/>
    <col min="7" max="7" width="13.42578125" customWidth="1"/>
    <col min="8" max="8" width="13.28515625" customWidth="1"/>
    <col min="9" max="9" width="12.7109375" customWidth="1"/>
    <col min="10" max="10" width="15" customWidth="1"/>
  </cols>
  <sheetData>
    <row r="3" spans="3:10" ht="23.25" x14ac:dyDescent="0.35">
      <c r="G3" s="250" t="s">
        <v>167</v>
      </c>
      <c r="H3" s="250"/>
      <c r="I3" s="250"/>
    </row>
    <row r="4" spans="3:10" x14ac:dyDescent="0.25">
      <c r="F4" s="15"/>
      <c r="G4" s="15"/>
      <c r="H4" s="15"/>
      <c r="I4" s="15"/>
      <c r="J4" s="15"/>
    </row>
    <row r="5" spans="3:10" ht="23.25" x14ac:dyDescent="0.35">
      <c r="G5" s="253" t="s">
        <v>80</v>
      </c>
      <c r="H5" s="253"/>
      <c r="I5" s="253"/>
    </row>
    <row r="6" spans="3:10" ht="15.75" thickBot="1" x14ac:dyDescent="0.3">
      <c r="C6" s="15"/>
    </row>
    <row r="7" spans="3:10" ht="82.5" customHeight="1" thickBot="1" x14ac:dyDescent="0.3">
      <c r="C7" s="15"/>
      <c r="E7" s="26"/>
      <c r="F7" s="16" t="s">
        <v>0</v>
      </c>
      <c r="G7" s="2" t="s">
        <v>1</v>
      </c>
      <c r="H7" s="2" t="s">
        <v>66</v>
      </c>
      <c r="I7" s="2" t="s">
        <v>64</v>
      </c>
      <c r="J7" s="2" t="s">
        <v>65</v>
      </c>
    </row>
    <row r="8" spans="3:10" ht="26.25" customHeight="1" thickTop="1" thickBot="1" x14ac:dyDescent="0.3">
      <c r="C8" s="15"/>
      <c r="E8" s="26"/>
      <c r="F8" s="3" t="s">
        <v>5</v>
      </c>
      <c r="G8" s="10">
        <v>80</v>
      </c>
      <c r="H8" s="10">
        <v>1100</v>
      </c>
      <c r="I8" s="10">
        <v>370</v>
      </c>
      <c r="J8" s="10">
        <v>22</v>
      </c>
    </row>
    <row r="9" spans="3:10" ht="22.5" customHeight="1" thickBot="1" x14ac:dyDescent="0.3">
      <c r="E9" s="26"/>
      <c r="F9" s="4" t="s">
        <v>6</v>
      </c>
      <c r="G9" s="11">
        <v>80</v>
      </c>
      <c r="H9" s="11">
        <v>1719</v>
      </c>
      <c r="I9" s="17">
        <v>1019</v>
      </c>
      <c r="J9" s="11">
        <v>59</v>
      </c>
    </row>
    <row r="10" spans="3:10" ht="25.5" customHeight="1" thickBot="1" x14ac:dyDescent="0.35">
      <c r="E10" s="26"/>
      <c r="F10" s="3" t="s">
        <v>7</v>
      </c>
      <c r="G10" s="10">
        <v>12</v>
      </c>
      <c r="H10" s="21">
        <v>410.21899999999999</v>
      </c>
      <c r="I10" s="10">
        <v>220.21899999999999</v>
      </c>
      <c r="J10" s="10">
        <v>73</v>
      </c>
    </row>
    <row r="11" spans="3:10" ht="22.5" customHeight="1" thickBot="1" x14ac:dyDescent="0.3">
      <c r="E11" s="26"/>
      <c r="F11" s="4" t="s">
        <v>8</v>
      </c>
      <c r="G11" s="11">
        <v>6.2</v>
      </c>
      <c r="H11" s="11"/>
      <c r="I11" s="13">
        <v>69.33</v>
      </c>
      <c r="J11" s="11">
        <v>47</v>
      </c>
    </row>
    <row r="12" spans="3:10" ht="25.5" customHeight="1" thickBot="1" x14ac:dyDescent="0.3">
      <c r="D12" s="15"/>
      <c r="E12" s="26"/>
      <c r="F12" s="3" t="s">
        <v>10</v>
      </c>
      <c r="G12" s="10">
        <v>6.4</v>
      </c>
      <c r="H12" s="10">
        <v>131.27000000000001</v>
      </c>
      <c r="I12" s="10">
        <v>114.91</v>
      </c>
      <c r="J12" s="10">
        <v>76.739999999999995</v>
      </c>
    </row>
    <row r="13" spans="3:10" ht="19.5" thickBot="1" x14ac:dyDescent="0.3">
      <c r="D13" s="15"/>
      <c r="E13" s="26"/>
      <c r="F13" s="4" t="s">
        <v>63</v>
      </c>
      <c r="G13" s="257">
        <v>6</v>
      </c>
      <c r="H13" s="11">
        <v>369.12</v>
      </c>
      <c r="I13" s="11">
        <v>172.63</v>
      </c>
      <c r="J13" s="11">
        <v>122.44</v>
      </c>
    </row>
    <row r="14" spans="3:10" ht="19.5" thickBot="1" x14ac:dyDescent="0.3">
      <c r="D14" s="15"/>
      <c r="E14" s="26"/>
      <c r="F14" s="24" t="s">
        <v>12</v>
      </c>
      <c r="G14" s="258"/>
      <c r="H14" s="10">
        <v>118.71</v>
      </c>
      <c r="I14" s="10">
        <v>78.709999999999994</v>
      </c>
      <c r="J14" s="10">
        <v>55.72</v>
      </c>
    </row>
    <row r="15" spans="3:10" ht="19.5" thickBot="1" x14ac:dyDescent="0.3">
      <c r="E15" s="15"/>
      <c r="F15" s="25" t="s">
        <v>13</v>
      </c>
      <c r="G15" s="11">
        <v>40</v>
      </c>
      <c r="H15" s="11">
        <v>114.36</v>
      </c>
      <c r="I15" s="11">
        <v>39.36</v>
      </c>
      <c r="J15" s="11">
        <v>3.23</v>
      </c>
    </row>
    <row r="16" spans="3:10" ht="25.5" customHeight="1" thickBot="1" x14ac:dyDescent="0.3">
      <c r="E16" s="15"/>
      <c r="F16" s="3" t="s">
        <v>15</v>
      </c>
      <c r="G16" s="10">
        <v>17</v>
      </c>
      <c r="H16" s="10">
        <v>525.73</v>
      </c>
      <c r="I16" s="10">
        <v>445.73</v>
      </c>
      <c r="J16" s="10">
        <v>95</v>
      </c>
    </row>
    <row r="17" spans="6:10" ht="22.5" customHeight="1" thickBot="1" x14ac:dyDescent="0.3">
      <c r="F17" s="4" t="s">
        <v>16</v>
      </c>
      <c r="G17" s="11">
        <v>6</v>
      </c>
      <c r="H17" s="11"/>
      <c r="I17" s="11">
        <v>47.58</v>
      </c>
      <c r="J17" s="11">
        <v>21.5</v>
      </c>
    </row>
  </sheetData>
  <mergeCells count="3">
    <mergeCell ref="G3:I3"/>
    <mergeCell ref="G5:I5"/>
    <mergeCell ref="G13:G14"/>
  </mergeCells>
  <pageMargins left="0.7" right="0.7" top="0.75" bottom="0.75" header="0.3" footer="0.3"/>
  <pageSetup paperSize="9" orientation="portrait" horizontalDpi="300" verticalDpi="300"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I19"/>
  <sheetViews>
    <sheetView topLeftCell="A7" workbookViewId="0">
      <selection activeCell="C10" sqref="C10"/>
    </sheetView>
  </sheetViews>
  <sheetFormatPr baseColWidth="10" defaultRowHeight="15" x14ac:dyDescent="0.25"/>
  <cols>
    <col min="5" max="5" width="14.42578125" customWidth="1"/>
    <col min="6" max="6" width="13.85546875" customWidth="1"/>
    <col min="7" max="7" width="13.7109375" customWidth="1"/>
    <col min="8" max="8" width="13" customWidth="1"/>
    <col min="9" max="9" width="15.7109375" customWidth="1"/>
  </cols>
  <sheetData>
    <row r="4" spans="4:9" ht="23.25" x14ac:dyDescent="0.35">
      <c r="F4" s="250" t="s">
        <v>168</v>
      </c>
      <c r="G4" s="250"/>
      <c r="H4" s="250"/>
    </row>
    <row r="5" spans="4:9" x14ac:dyDescent="0.25">
      <c r="E5" s="15"/>
      <c r="F5" s="15"/>
      <c r="G5" s="15"/>
      <c r="H5" s="15"/>
      <c r="I5" s="15"/>
    </row>
    <row r="6" spans="4:9" ht="23.25" x14ac:dyDescent="0.35">
      <c r="F6" s="253" t="s">
        <v>33</v>
      </c>
      <c r="G6" s="253"/>
      <c r="H6" s="253"/>
    </row>
    <row r="7" spans="4:9" ht="15.75" thickBot="1" x14ac:dyDescent="0.3"/>
    <row r="8" spans="4:9" ht="75.75" thickBot="1" x14ac:dyDescent="0.3">
      <c r="E8" s="16" t="s">
        <v>0</v>
      </c>
      <c r="F8" s="2" t="s">
        <v>1</v>
      </c>
      <c r="G8" s="2" t="s">
        <v>66</v>
      </c>
      <c r="H8" s="2" t="s">
        <v>64</v>
      </c>
      <c r="I8" s="2" t="s">
        <v>65</v>
      </c>
    </row>
    <row r="9" spans="4:9" ht="24.75" customHeight="1" thickTop="1" thickBot="1" x14ac:dyDescent="0.3">
      <c r="E9" s="3" t="s">
        <v>5</v>
      </c>
      <c r="F9" s="10">
        <v>80</v>
      </c>
      <c r="G9" s="10">
        <v>1160</v>
      </c>
      <c r="H9" s="10">
        <v>329</v>
      </c>
      <c r="I9" s="10">
        <v>17</v>
      </c>
    </row>
    <row r="10" spans="4:9" ht="22.5" customHeight="1" thickBot="1" x14ac:dyDescent="0.3">
      <c r="E10" s="4" t="s">
        <v>6</v>
      </c>
      <c r="F10" s="11">
        <v>80</v>
      </c>
      <c r="G10" s="11">
        <v>1681.5</v>
      </c>
      <c r="H10" s="17">
        <v>981.5</v>
      </c>
      <c r="I10" s="11">
        <v>57</v>
      </c>
    </row>
    <row r="11" spans="4:9" ht="25.5" customHeight="1" thickBot="1" x14ac:dyDescent="0.35">
      <c r="E11" s="3" t="s">
        <v>7</v>
      </c>
      <c r="F11" s="10">
        <v>12</v>
      </c>
      <c r="G11" s="21">
        <v>410.21899999999999</v>
      </c>
      <c r="H11" s="10">
        <v>220.21899999999999</v>
      </c>
      <c r="I11" s="10">
        <v>73</v>
      </c>
    </row>
    <row r="12" spans="4:9" ht="27.75" customHeight="1" thickBot="1" x14ac:dyDescent="0.3">
      <c r="D12" s="26"/>
      <c r="E12" s="4" t="s">
        <v>8</v>
      </c>
      <c r="F12" s="11">
        <v>6.2</v>
      </c>
      <c r="G12" s="11"/>
      <c r="H12" s="13">
        <v>64</v>
      </c>
      <c r="I12" s="11">
        <v>44</v>
      </c>
    </row>
    <row r="13" spans="4:9" ht="27" customHeight="1" thickBot="1" x14ac:dyDescent="0.3">
      <c r="D13" s="26"/>
      <c r="E13" s="3" t="s">
        <v>10</v>
      </c>
      <c r="F13" s="10">
        <v>6.4</v>
      </c>
      <c r="G13" s="10">
        <v>125.97</v>
      </c>
      <c r="H13" s="10">
        <v>109.61</v>
      </c>
      <c r="I13" s="10">
        <v>73</v>
      </c>
    </row>
    <row r="14" spans="4:9" ht="24.75" customHeight="1" thickBot="1" x14ac:dyDescent="0.3">
      <c r="D14" s="26"/>
      <c r="E14" s="4" t="s">
        <v>63</v>
      </c>
      <c r="F14" s="257">
        <v>6</v>
      </c>
      <c r="G14" s="11">
        <v>369.12</v>
      </c>
      <c r="H14" s="11">
        <v>172.63</v>
      </c>
      <c r="I14" s="11">
        <v>122.44</v>
      </c>
    </row>
    <row r="15" spans="4:9" ht="24.75" customHeight="1" thickBot="1" x14ac:dyDescent="0.3">
      <c r="D15" s="15"/>
      <c r="E15" s="24" t="s">
        <v>12</v>
      </c>
      <c r="F15" s="258"/>
      <c r="G15" s="10">
        <v>118.71</v>
      </c>
      <c r="H15" s="10">
        <v>78.709999999999994</v>
      </c>
      <c r="I15" s="10">
        <v>55.72</v>
      </c>
    </row>
    <row r="16" spans="4:9" ht="24.75" customHeight="1" thickBot="1" x14ac:dyDescent="0.3">
      <c r="D16" s="15"/>
      <c r="E16" s="25" t="s">
        <v>13</v>
      </c>
      <c r="F16" s="11">
        <v>40</v>
      </c>
      <c r="G16" s="11">
        <v>107.14</v>
      </c>
      <c r="H16" s="11">
        <v>32.145000000000003</v>
      </c>
      <c r="I16" s="11">
        <v>2.41</v>
      </c>
    </row>
    <row r="17" spans="4:9" ht="26.25" customHeight="1" thickBot="1" x14ac:dyDescent="0.3">
      <c r="D17" s="15"/>
      <c r="E17" s="3" t="s">
        <v>15</v>
      </c>
      <c r="F17" s="10">
        <v>17</v>
      </c>
      <c r="G17" s="10">
        <v>525.73</v>
      </c>
      <c r="H17" s="10">
        <v>441.73</v>
      </c>
      <c r="I17" s="10">
        <v>95</v>
      </c>
    </row>
    <row r="18" spans="4:9" ht="25.5" customHeight="1" thickBot="1" x14ac:dyDescent="0.3">
      <c r="D18" s="15"/>
      <c r="E18" s="4" t="s">
        <v>16</v>
      </c>
      <c r="F18" s="11">
        <v>6</v>
      </c>
      <c r="G18" s="11"/>
      <c r="H18" s="11">
        <v>48.29</v>
      </c>
      <c r="I18" s="11">
        <v>24.1</v>
      </c>
    </row>
    <row r="19" spans="4:9" x14ac:dyDescent="0.25">
      <c r="D19" s="15"/>
    </row>
  </sheetData>
  <mergeCells count="3">
    <mergeCell ref="F4:H4"/>
    <mergeCell ref="F6:H6"/>
    <mergeCell ref="F14:F15"/>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N19"/>
  <sheetViews>
    <sheetView workbookViewId="0">
      <selection activeCell="J7" sqref="J7"/>
    </sheetView>
  </sheetViews>
  <sheetFormatPr baseColWidth="10" defaultRowHeight="15" x14ac:dyDescent="0.25"/>
  <cols>
    <col min="5" max="5" width="14.42578125" customWidth="1"/>
    <col min="6" max="6" width="13.85546875" customWidth="1"/>
    <col min="7" max="7" width="13.7109375" customWidth="1"/>
    <col min="8" max="8" width="13" customWidth="1"/>
    <col min="9" max="9" width="15.7109375" customWidth="1"/>
  </cols>
  <sheetData>
    <row r="4" spans="4:14" ht="23.25" x14ac:dyDescent="0.35">
      <c r="F4" s="250" t="s">
        <v>169</v>
      </c>
      <c r="G4" s="250"/>
      <c r="H4" s="250"/>
      <c r="J4">
        <f>176.98+33.31+9.71+5.6+6.4</f>
        <v>232</v>
      </c>
      <c r="K4">
        <f>232*232+115.52*115.52</f>
        <v>67168.8704</v>
      </c>
      <c r="M4">
        <f>175</f>
        <v>175</v>
      </c>
      <c r="N4">
        <f>+M4*M4+M5*M5</f>
        <v>38906</v>
      </c>
    </row>
    <row r="5" spans="4:14" x14ac:dyDescent="0.25">
      <c r="E5" s="15"/>
      <c r="F5" s="15"/>
      <c r="G5" s="15"/>
      <c r="H5" s="15"/>
      <c r="I5" s="15"/>
      <c r="J5">
        <f>24.52+24.74+33.25+19.85-8.84+22</f>
        <v>115.51999999999998</v>
      </c>
      <c r="K5">
        <f>SQRT(K4)</f>
        <v>259.16957846167054</v>
      </c>
      <c r="M5">
        <f>18+53+20</f>
        <v>91</v>
      </c>
      <c r="N5">
        <f>SQRT(N4)</f>
        <v>197.24603925047518</v>
      </c>
    </row>
    <row r="6" spans="4:14" ht="23.25" x14ac:dyDescent="0.35">
      <c r="F6" s="253" t="s">
        <v>61</v>
      </c>
      <c r="G6" s="253"/>
      <c r="H6" s="253"/>
      <c r="K6">
        <f>J4/K5</f>
        <v>0.89516679147707634</v>
      </c>
      <c r="N6">
        <f>M4/N5</f>
        <v>0.88721680123459523</v>
      </c>
    </row>
    <row r="7" spans="4:14" ht="15.75" thickBot="1" x14ac:dyDescent="0.3"/>
    <row r="8" spans="4:14" ht="75.75" thickBot="1" x14ac:dyDescent="0.3">
      <c r="E8" s="16" t="s">
        <v>0</v>
      </c>
      <c r="F8" s="2" t="s">
        <v>1</v>
      </c>
      <c r="G8" s="2" t="s">
        <v>66</v>
      </c>
      <c r="H8" s="2" t="s">
        <v>64</v>
      </c>
      <c r="I8" s="2" t="s">
        <v>65</v>
      </c>
    </row>
    <row r="9" spans="4:14" ht="24.75" customHeight="1" thickTop="1" thickBot="1" x14ac:dyDescent="0.3">
      <c r="E9" s="3" t="s">
        <v>5</v>
      </c>
      <c r="F9" s="10">
        <v>80</v>
      </c>
      <c r="G9" s="10"/>
      <c r="H9" s="10">
        <v>250</v>
      </c>
      <c r="I9" s="10">
        <v>14.12</v>
      </c>
    </row>
    <row r="10" spans="4:14" ht="22.5" customHeight="1" thickBot="1" x14ac:dyDescent="0.3">
      <c r="E10" s="4" t="s">
        <v>6</v>
      </c>
      <c r="F10" s="11">
        <v>80</v>
      </c>
      <c r="G10" s="11">
        <v>1638.1089999999999</v>
      </c>
      <c r="H10" s="17">
        <v>938.10900000000004</v>
      </c>
      <c r="I10" s="11">
        <v>55</v>
      </c>
    </row>
    <row r="11" spans="4:14" ht="25.5" customHeight="1" thickBot="1" x14ac:dyDescent="0.35">
      <c r="E11" s="3" t="s">
        <v>7</v>
      </c>
      <c r="F11" s="10">
        <v>12</v>
      </c>
      <c r="G11" s="21">
        <v>410.21899999999999</v>
      </c>
      <c r="H11" s="10">
        <v>220.21899999999999</v>
      </c>
      <c r="I11" s="10">
        <v>73</v>
      </c>
    </row>
    <row r="12" spans="4:14" ht="27.75" customHeight="1" thickBot="1" x14ac:dyDescent="0.3">
      <c r="D12" s="26"/>
      <c r="E12" s="4" t="s">
        <v>8</v>
      </c>
      <c r="F12" s="11">
        <v>6.2</v>
      </c>
      <c r="G12" s="11"/>
      <c r="H12" s="13">
        <v>59.85</v>
      </c>
      <c r="I12" s="11">
        <v>43</v>
      </c>
    </row>
    <row r="13" spans="4:14" ht="27" customHeight="1" thickBot="1" x14ac:dyDescent="0.3">
      <c r="D13" s="26"/>
      <c r="E13" s="3" t="s">
        <v>10</v>
      </c>
      <c r="F13" s="10">
        <v>6.4</v>
      </c>
      <c r="G13" s="10">
        <v>122.124</v>
      </c>
      <c r="H13" s="10">
        <v>105.764</v>
      </c>
      <c r="I13" s="10">
        <v>70</v>
      </c>
    </row>
    <row r="14" spans="4:14" ht="24.75" customHeight="1" thickBot="1" x14ac:dyDescent="0.3">
      <c r="D14" s="26"/>
      <c r="E14" s="4" t="s">
        <v>63</v>
      </c>
      <c r="F14" s="257">
        <v>6</v>
      </c>
      <c r="G14" s="11">
        <v>369.12</v>
      </c>
      <c r="H14" s="11">
        <v>172.63</v>
      </c>
      <c r="I14" s="11">
        <v>122.44</v>
      </c>
    </row>
    <row r="15" spans="4:14" ht="24.75" customHeight="1" thickBot="1" x14ac:dyDescent="0.3">
      <c r="D15" s="15"/>
      <c r="E15" s="24" t="s">
        <v>12</v>
      </c>
      <c r="F15" s="258"/>
      <c r="G15" s="10">
        <v>118.71</v>
      </c>
      <c r="H15" s="10">
        <v>78.709999999999994</v>
      </c>
      <c r="I15" s="10">
        <v>55.72</v>
      </c>
    </row>
    <row r="16" spans="4:14" ht="24.75" customHeight="1" thickBot="1" x14ac:dyDescent="0.3">
      <c r="D16" s="15"/>
      <c r="E16" s="25" t="s">
        <v>13</v>
      </c>
      <c r="F16" s="11">
        <v>40</v>
      </c>
      <c r="G16" s="11">
        <v>119.08</v>
      </c>
      <c r="H16" s="11">
        <v>44.08</v>
      </c>
      <c r="I16" s="11" t="s">
        <v>170</v>
      </c>
    </row>
    <row r="17" spans="4:9" ht="26.25" customHeight="1" thickBot="1" x14ac:dyDescent="0.3">
      <c r="D17" s="15"/>
      <c r="E17" s="3" t="s">
        <v>15</v>
      </c>
      <c r="F17" s="10">
        <v>17</v>
      </c>
      <c r="G17" s="10">
        <v>516.20500000000004</v>
      </c>
      <c r="H17" s="10">
        <v>436.20499999999998</v>
      </c>
      <c r="I17" s="10">
        <v>93</v>
      </c>
    </row>
    <row r="18" spans="4:9" ht="25.5" customHeight="1" thickBot="1" x14ac:dyDescent="0.3">
      <c r="D18" s="15"/>
      <c r="E18" s="4" t="s">
        <v>16</v>
      </c>
      <c r="F18" s="11">
        <v>6</v>
      </c>
      <c r="G18" s="11"/>
      <c r="H18" s="11">
        <v>43.597999999999999</v>
      </c>
      <c r="I18" s="11">
        <v>21.7</v>
      </c>
    </row>
    <row r="19" spans="4:9" x14ac:dyDescent="0.25">
      <c r="D19" s="15"/>
    </row>
  </sheetData>
  <mergeCells count="3">
    <mergeCell ref="F4:H4"/>
    <mergeCell ref="F6:H6"/>
    <mergeCell ref="F14:F15"/>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I19"/>
  <sheetViews>
    <sheetView workbookViewId="0">
      <selection activeCell="J14" sqref="J14"/>
    </sheetView>
  </sheetViews>
  <sheetFormatPr baseColWidth="10" defaultRowHeight="15" x14ac:dyDescent="0.25"/>
  <cols>
    <col min="5" max="5" width="14.42578125" customWidth="1"/>
    <col min="6" max="6" width="13.85546875" customWidth="1"/>
    <col min="7" max="7" width="13.7109375" customWidth="1"/>
    <col min="8" max="8" width="13" customWidth="1"/>
    <col min="9" max="9" width="15.7109375" customWidth="1"/>
  </cols>
  <sheetData>
    <row r="4" spans="4:9" ht="23.25" x14ac:dyDescent="0.35">
      <c r="F4" s="250" t="s">
        <v>169</v>
      </c>
      <c r="G4" s="250"/>
      <c r="H4" s="250"/>
    </row>
    <row r="5" spans="4:9" x14ac:dyDescent="0.25">
      <c r="E5" s="15"/>
      <c r="F5" s="15"/>
      <c r="G5" s="15"/>
      <c r="H5" s="15"/>
      <c r="I5" s="15"/>
    </row>
    <row r="6" spans="4:9" ht="23.25" x14ac:dyDescent="0.35">
      <c r="F6" s="253" t="s">
        <v>61</v>
      </c>
      <c r="G6" s="253"/>
      <c r="H6" s="253"/>
    </row>
    <row r="7" spans="4:9" ht="15.75" thickBot="1" x14ac:dyDescent="0.3"/>
    <row r="8" spans="4:9" ht="75.75" thickBot="1" x14ac:dyDescent="0.3">
      <c r="E8" s="16" t="s">
        <v>0</v>
      </c>
      <c r="F8" s="2" t="s">
        <v>1</v>
      </c>
      <c r="G8" s="2" t="s">
        <v>66</v>
      </c>
      <c r="H8" s="2" t="s">
        <v>64</v>
      </c>
      <c r="I8" s="2" t="s">
        <v>65</v>
      </c>
    </row>
    <row r="9" spans="4:9" ht="24.75" customHeight="1" thickTop="1" thickBot="1" x14ac:dyDescent="0.3">
      <c r="E9" s="3" t="s">
        <v>5</v>
      </c>
      <c r="F9" s="10">
        <v>80</v>
      </c>
      <c r="G9" s="10"/>
      <c r="H9" s="10">
        <v>220</v>
      </c>
      <c r="I9" s="10">
        <v>12</v>
      </c>
    </row>
    <row r="10" spans="4:9" ht="22.5" customHeight="1" thickBot="1" x14ac:dyDescent="0.3">
      <c r="E10" s="4" t="s">
        <v>6</v>
      </c>
      <c r="F10" s="11">
        <v>80</v>
      </c>
      <c r="G10" s="11">
        <v>1617.61</v>
      </c>
      <c r="H10" s="17">
        <v>917.61</v>
      </c>
      <c r="I10" s="11">
        <v>50</v>
      </c>
    </row>
    <row r="11" spans="4:9" ht="25.5" customHeight="1" thickBot="1" x14ac:dyDescent="0.35">
      <c r="E11" s="3" t="s">
        <v>7</v>
      </c>
      <c r="F11" s="10">
        <v>12</v>
      </c>
      <c r="G11" s="21">
        <v>410.21899999999999</v>
      </c>
      <c r="H11" s="10">
        <v>220.21899999999999</v>
      </c>
      <c r="I11" s="10">
        <v>73</v>
      </c>
    </row>
    <row r="12" spans="4:9" ht="27.75" customHeight="1" thickBot="1" x14ac:dyDescent="0.3">
      <c r="D12" s="26"/>
      <c r="E12" s="4" t="s">
        <v>8</v>
      </c>
      <c r="F12" s="11">
        <v>6.2</v>
      </c>
      <c r="G12" s="11"/>
      <c r="H12" s="13">
        <v>53</v>
      </c>
      <c r="I12" s="11">
        <v>38</v>
      </c>
    </row>
    <row r="13" spans="4:9" ht="27" customHeight="1" thickBot="1" x14ac:dyDescent="0.3">
      <c r="D13" s="26"/>
      <c r="E13" s="3" t="s">
        <v>10</v>
      </c>
      <c r="F13" s="10">
        <v>6.4</v>
      </c>
      <c r="G13" s="10">
        <v>137.578</v>
      </c>
      <c r="H13" s="10">
        <v>121.218</v>
      </c>
      <c r="I13" s="10">
        <v>80</v>
      </c>
    </row>
    <row r="14" spans="4:9" ht="24.75" customHeight="1" thickBot="1" x14ac:dyDescent="0.3">
      <c r="D14" s="26"/>
      <c r="E14" s="4" t="s">
        <v>63</v>
      </c>
      <c r="F14" s="257">
        <v>6</v>
      </c>
      <c r="G14" s="11">
        <v>369.12</v>
      </c>
      <c r="H14" s="11">
        <v>172.63</v>
      </c>
      <c r="I14" s="11">
        <v>122.44</v>
      </c>
    </row>
    <row r="15" spans="4:9" ht="24.75" customHeight="1" thickBot="1" x14ac:dyDescent="0.3">
      <c r="D15" s="15"/>
      <c r="E15" s="24" t="s">
        <v>12</v>
      </c>
      <c r="F15" s="258"/>
      <c r="G15" s="10">
        <v>118.71</v>
      </c>
      <c r="H15" s="10">
        <v>78.709999999999994</v>
      </c>
      <c r="I15" s="10">
        <v>55.72</v>
      </c>
    </row>
    <row r="16" spans="4:9" ht="24.75" customHeight="1" thickBot="1" x14ac:dyDescent="0.3">
      <c r="D16" s="15"/>
      <c r="E16" s="25" t="s">
        <v>13</v>
      </c>
      <c r="F16" s="11">
        <v>40</v>
      </c>
      <c r="G16" s="11">
        <v>110.131</v>
      </c>
      <c r="H16" s="11">
        <v>55.131</v>
      </c>
      <c r="I16" s="11" t="s">
        <v>171</v>
      </c>
    </row>
    <row r="17" spans="4:9" ht="26.25" customHeight="1" thickBot="1" x14ac:dyDescent="0.3">
      <c r="D17" s="15"/>
      <c r="E17" s="3" t="s">
        <v>15</v>
      </c>
      <c r="F17" s="10">
        <v>17</v>
      </c>
      <c r="G17" s="10">
        <v>512.48599999999999</v>
      </c>
      <c r="H17" s="10">
        <v>432.48599999999999</v>
      </c>
      <c r="I17" s="10">
        <v>92</v>
      </c>
    </row>
    <row r="18" spans="4:9" ht="25.5" customHeight="1" thickBot="1" x14ac:dyDescent="0.3">
      <c r="D18" s="15"/>
      <c r="E18" s="4" t="s">
        <v>16</v>
      </c>
      <c r="F18" s="11">
        <v>6</v>
      </c>
      <c r="G18" s="11"/>
      <c r="H18" s="11"/>
      <c r="I18" s="11"/>
    </row>
    <row r="19" spans="4:9" x14ac:dyDescent="0.25">
      <c r="D19" s="15"/>
    </row>
  </sheetData>
  <mergeCells count="3">
    <mergeCell ref="F4:H4"/>
    <mergeCell ref="F6:H6"/>
    <mergeCell ref="F14:F15"/>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I19"/>
  <sheetViews>
    <sheetView workbookViewId="0">
      <selection activeCell="M9" sqref="M9"/>
    </sheetView>
  </sheetViews>
  <sheetFormatPr baseColWidth="10" defaultRowHeight="15" x14ac:dyDescent="0.25"/>
  <cols>
    <col min="5" max="5" width="14.42578125" customWidth="1"/>
    <col min="6" max="6" width="13.85546875" customWidth="1"/>
    <col min="7" max="7" width="13.7109375" customWidth="1"/>
    <col min="8" max="8" width="13" customWidth="1"/>
    <col min="9" max="9" width="15.7109375" customWidth="1"/>
  </cols>
  <sheetData>
    <row r="4" spans="4:9" ht="23.25" x14ac:dyDescent="0.35">
      <c r="F4" s="250" t="s">
        <v>172</v>
      </c>
      <c r="G4" s="250"/>
      <c r="H4" s="250"/>
    </row>
    <row r="5" spans="4:9" x14ac:dyDescent="0.25">
      <c r="E5" s="15"/>
      <c r="F5" s="15"/>
      <c r="G5" s="15"/>
      <c r="H5" s="15"/>
      <c r="I5" s="15"/>
    </row>
    <row r="6" spans="4:9" ht="23.25" x14ac:dyDescent="0.35">
      <c r="F6" s="253" t="s">
        <v>38</v>
      </c>
      <c r="G6" s="253"/>
      <c r="H6" s="253"/>
    </row>
    <row r="7" spans="4:9" ht="15.75" thickBot="1" x14ac:dyDescent="0.3"/>
    <row r="8" spans="4:9" ht="75.75" thickBot="1" x14ac:dyDescent="0.3">
      <c r="E8" s="16" t="s">
        <v>0</v>
      </c>
      <c r="F8" s="2" t="s">
        <v>1</v>
      </c>
      <c r="G8" s="2" t="s">
        <v>66</v>
      </c>
      <c r="H8" s="2" t="s">
        <v>64</v>
      </c>
      <c r="I8" s="2" t="s">
        <v>65</v>
      </c>
    </row>
    <row r="9" spans="4:9" ht="24.75" customHeight="1" thickTop="1" thickBot="1" x14ac:dyDescent="0.3">
      <c r="E9" s="3" t="s">
        <v>5</v>
      </c>
      <c r="F9" s="10">
        <v>80</v>
      </c>
      <c r="G9" s="10"/>
      <c r="H9" s="10">
        <v>420</v>
      </c>
      <c r="I9" s="10">
        <v>22</v>
      </c>
    </row>
    <row r="10" spans="4:9" ht="22.5" customHeight="1" thickBot="1" x14ac:dyDescent="0.3">
      <c r="E10" s="4" t="s">
        <v>6</v>
      </c>
      <c r="F10" s="11">
        <v>80</v>
      </c>
      <c r="G10" s="11">
        <v>1912</v>
      </c>
      <c r="H10" s="17">
        <v>1212</v>
      </c>
      <c r="I10" s="11">
        <v>71</v>
      </c>
    </row>
    <row r="11" spans="4:9" ht="25.5" customHeight="1" thickBot="1" x14ac:dyDescent="0.35">
      <c r="E11" s="3" t="s">
        <v>7</v>
      </c>
      <c r="F11" s="10">
        <v>12</v>
      </c>
      <c r="G11" s="21">
        <v>410.21899999999999</v>
      </c>
      <c r="H11" s="10">
        <v>220.21899999999999</v>
      </c>
      <c r="I11" s="10">
        <v>73</v>
      </c>
    </row>
    <row r="12" spans="4:9" ht="27.75" customHeight="1" thickBot="1" x14ac:dyDescent="0.3">
      <c r="D12" s="26"/>
      <c r="E12" s="4" t="s">
        <v>8</v>
      </c>
      <c r="F12" s="11">
        <v>6.2</v>
      </c>
      <c r="G12" s="11"/>
      <c r="H12" s="13">
        <v>46.246000000000002</v>
      </c>
      <c r="I12" s="11">
        <v>33</v>
      </c>
    </row>
    <row r="13" spans="4:9" ht="27" customHeight="1" thickBot="1" x14ac:dyDescent="0.3">
      <c r="D13" s="26"/>
      <c r="E13" s="3" t="s">
        <v>10</v>
      </c>
      <c r="F13" s="10">
        <v>6.4</v>
      </c>
      <c r="G13" s="10">
        <v>124.11199999999999</v>
      </c>
      <c r="H13" s="10">
        <v>107.752</v>
      </c>
      <c r="I13" s="10">
        <v>71</v>
      </c>
    </row>
    <row r="14" spans="4:9" ht="24.75" customHeight="1" thickBot="1" x14ac:dyDescent="0.3">
      <c r="D14" s="26"/>
      <c r="E14" s="4" t="s">
        <v>63</v>
      </c>
      <c r="F14" s="257">
        <v>6</v>
      </c>
      <c r="G14" s="11">
        <v>369.12</v>
      </c>
      <c r="H14" s="11">
        <v>172.63</v>
      </c>
      <c r="I14" s="11">
        <v>122.44</v>
      </c>
    </row>
    <row r="15" spans="4:9" ht="24.75" customHeight="1" thickBot="1" x14ac:dyDescent="0.3">
      <c r="D15" s="15"/>
      <c r="E15" s="24" t="s">
        <v>12</v>
      </c>
      <c r="F15" s="258"/>
      <c r="G15" s="10">
        <v>118.71</v>
      </c>
      <c r="H15" s="10">
        <v>78.709999999999994</v>
      </c>
      <c r="I15" s="10">
        <v>55.72</v>
      </c>
    </row>
    <row r="16" spans="4:9" ht="24.75" customHeight="1" thickBot="1" x14ac:dyDescent="0.3">
      <c r="D16" s="15"/>
      <c r="E16" s="25" t="s">
        <v>13</v>
      </c>
      <c r="F16" s="11">
        <v>40</v>
      </c>
      <c r="G16" s="11">
        <v>101.961</v>
      </c>
      <c r="H16" s="11">
        <v>26.960999999999999</v>
      </c>
      <c r="I16" s="11" t="s">
        <v>173</v>
      </c>
    </row>
    <row r="17" spans="4:9" ht="26.25" customHeight="1" thickBot="1" x14ac:dyDescent="0.3">
      <c r="D17" s="15"/>
      <c r="E17" s="3" t="s">
        <v>15</v>
      </c>
      <c r="F17" s="10">
        <v>17</v>
      </c>
      <c r="G17" s="10">
        <v>505.51900000000001</v>
      </c>
      <c r="H17" s="10">
        <v>425.51900000000001</v>
      </c>
      <c r="I17" s="10">
        <v>91</v>
      </c>
    </row>
    <row r="18" spans="4:9" ht="25.5" customHeight="1" thickBot="1" x14ac:dyDescent="0.3">
      <c r="D18" s="15"/>
      <c r="E18" s="4" t="s">
        <v>16</v>
      </c>
      <c r="F18" s="11">
        <v>6</v>
      </c>
      <c r="G18" s="11"/>
      <c r="H18" s="11"/>
      <c r="I18" s="11"/>
    </row>
    <row r="19" spans="4:9" x14ac:dyDescent="0.25">
      <c r="D19" s="15"/>
    </row>
  </sheetData>
  <mergeCells count="3">
    <mergeCell ref="F4:H4"/>
    <mergeCell ref="F6:H6"/>
    <mergeCell ref="F14:F15"/>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1"/>
  <sheetViews>
    <sheetView workbookViewId="0">
      <selection activeCell="F6" sqref="F6:H6"/>
    </sheetView>
  </sheetViews>
  <sheetFormatPr baseColWidth="10" defaultRowHeight="15" x14ac:dyDescent="0.25"/>
  <cols>
    <col min="5" max="5" width="14.42578125" customWidth="1"/>
    <col min="6" max="6" width="13.85546875" customWidth="1"/>
    <col min="7" max="7" width="13.7109375" customWidth="1"/>
    <col min="8" max="8" width="13" customWidth="1"/>
    <col min="9" max="9" width="15.7109375" customWidth="1"/>
    <col min="10" max="10" width="14.28515625" customWidth="1"/>
    <col min="11" max="11" width="18.85546875" customWidth="1"/>
  </cols>
  <sheetData>
    <row r="4" spans="2:13" ht="23.25" x14ac:dyDescent="0.35">
      <c r="F4" s="250" t="s">
        <v>176</v>
      </c>
      <c r="G4" s="250"/>
      <c r="H4" s="250"/>
    </row>
    <row r="5" spans="2:13" x14ac:dyDescent="0.25">
      <c r="E5" s="15"/>
      <c r="F5" s="15"/>
      <c r="G5" s="15"/>
      <c r="H5" s="15"/>
      <c r="I5" s="15"/>
    </row>
    <row r="6" spans="2:13" ht="23.25" x14ac:dyDescent="0.35">
      <c r="F6" s="253" t="s">
        <v>38</v>
      </c>
      <c r="G6" s="253"/>
      <c r="H6" s="253"/>
    </row>
    <row r="8" spans="2:13" ht="15.75" thickBot="1" x14ac:dyDescent="0.3"/>
    <row r="9" spans="2:13" ht="94.5" thickBot="1" x14ac:dyDescent="0.3">
      <c r="E9" s="16" t="s">
        <v>0</v>
      </c>
      <c r="F9" s="2" t="s">
        <v>1</v>
      </c>
      <c r="G9" s="2" t="s">
        <v>66</v>
      </c>
      <c r="H9" s="2" t="s">
        <v>64</v>
      </c>
      <c r="I9" s="2" t="s">
        <v>65</v>
      </c>
      <c r="J9" s="259" t="s">
        <v>174</v>
      </c>
      <c r="K9" s="260"/>
      <c r="L9" s="27" t="s">
        <v>175</v>
      </c>
      <c r="M9" s="27" t="s">
        <v>179</v>
      </c>
    </row>
    <row r="10" spans="2:13" ht="19.5" thickTop="1" x14ac:dyDescent="0.25">
      <c r="E10" s="28"/>
      <c r="F10" s="29"/>
      <c r="G10" s="29"/>
      <c r="H10" s="29"/>
      <c r="I10" s="29"/>
      <c r="J10" s="30" t="s">
        <v>177</v>
      </c>
      <c r="K10" s="27" t="s">
        <v>178</v>
      </c>
      <c r="L10" s="27"/>
    </row>
    <row r="11" spans="2:13" ht="24.75" customHeight="1" thickBot="1" x14ac:dyDescent="0.3">
      <c r="B11">
        <f>F11*I11</f>
        <v>1680</v>
      </c>
      <c r="E11" s="3" t="s">
        <v>5</v>
      </c>
      <c r="F11" s="10">
        <v>80</v>
      </c>
      <c r="G11" s="10">
        <v>1630</v>
      </c>
      <c r="H11" s="10">
        <v>380</v>
      </c>
      <c r="I11" s="10">
        <v>21</v>
      </c>
      <c r="J11" s="10">
        <v>40</v>
      </c>
      <c r="K11" s="10">
        <f>B11/J11</f>
        <v>42</v>
      </c>
      <c r="L11" s="10">
        <v>4</v>
      </c>
      <c r="M11" s="10">
        <f>K11/L11</f>
        <v>10.5</v>
      </c>
    </row>
    <row r="12" spans="2:13" ht="22.5" customHeight="1" thickBot="1" x14ac:dyDescent="0.3">
      <c r="B12">
        <f t="shared" ref="B12:B20" si="0">F12*I12</f>
        <v>4160</v>
      </c>
      <c r="E12" s="4" t="s">
        <v>6</v>
      </c>
      <c r="F12" s="11">
        <v>80</v>
      </c>
      <c r="G12" s="11"/>
      <c r="H12" s="17">
        <v>883</v>
      </c>
      <c r="I12" s="11">
        <v>52</v>
      </c>
      <c r="J12" s="11">
        <v>32</v>
      </c>
      <c r="K12" s="10">
        <f t="shared" ref="K12:K20" si="1">B12/J12</f>
        <v>130</v>
      </c>
      <c r="L12" s="11">
        <v>4</v>
      </c>
      <c r="M12" s="10">
        <f t="shared" ref="M12:M20" si="2">K12/L12</f>
        <v>32.5</v>
      </c>
    </row>
    <row r="13" spans="2:13" ht="25.5" customHeight="1" thickBot="1" x14ac:dyDescent="0.3">
      <c r="B13">
        <f t="shared" si="0"/>
        <v>612</v>
      </c>
      <c r="E13" s="3" t="s">
        <v>7</v>
      </c>
      <c r="F13" s="10">
        <v>12</v>
      </c>
      <c r="G13" s="10">
        <v>349</v>
      </c>
      <c r="H13" s="10">
        <v>150</v>
      </c>
      <c r="I13" s="10">
        <v>51</v>
      </c>
      <c r="J13" s="10"/>
      <c r="K13" s="10"/>
      <c r="L13" s="10"/>
      <c r="M13" s="10"/>
    </row>
    <row r="14" spans="2:13" ht="27.75" customHeight="1" thickBot="1" x14ac:dyDescent="0.3">
      <c r="B14">
        <f t="shared" si="0"/>
        <v>148.80000000000001</v>
      </c>
      <c r="D14" s="26"/>
      <c r="E14" s="4" t="s">
        <v>8</v>
      </c>
      <c r="F14" s="11">
        <v>6.2</v>
      </c>
      <c r="G14" s="11"/>
      <c r="H14" s="13">
        <v>48</v>
      </c>
      <c r="I14" s="11">
        <v>24</v>
      </c>
      <c r="J14" s="11">
        <v>6.2</v>
      </c>
      <c r="K14" s="10">
        <f t="shared" si="1"/>
        <v>24</v>
      </c>
      <c r="L14" s="11">
        <v>3</v>
      </c>
      <c r="M14" s="10">
        <f t="shared" si="2"/>
        <v>8</v>
      </c>
    </row>
    <row r="15" spans="2:13" ht="27" customHeight="1" thickBot="1" x14ac:dyDescent="0.3">
      <c r="B15">
        <f t="shared" si="0"/>
        <v>273.59999999999997</v>
      </c>
      <c r="D15" s="26"/>
      <c r="E15" s="3" t="s">
        <v>10</v>
      </c>
      <c r="F15" s="10">
        <v>7.6</v>
      </c>
      <c r="G15" s="10"/>
      <c r="H15" s="10">
        <v>56</v>
      </c>
      <c r="I15" s="10">
        <v>36</v>
      </c>
      <c r="J15" s="10">
        <v>7.6</v>
      </c>
      <c r="K15" s="10">
        <f t="shared" si="1"/>
        <v>36</v>
      </c>
      <c r="L15" s="10">
        <v>3</v>
      </c>
      <c r="M15" s="10">
        <f t="shared" si="2"/>
        <v>12</v>
      </c>
    </row>
    <row r="16" spans="2:13" ht="24.75" customHeight="1" thickBot="1" x14ac:dyDescent="0.3">
      <c r="B16">
        <f t="shared" si="0"/>
        <v>0</v>
      </c>
      <c r="D16" s="26"/>
      <c r="E16" s="4" t="s">
        <v>63</v>
      </c>
      <c r="F16" s="11"/>
      <c r="G16" s="11"/>
      <c r="H16" s="11"/>
      <c r="I16" s="11"/>
      <c r="J16" s="11"/>
      <c r="K16" s="11"/>
      <c r="L16" s="11"/>
      <c r="M16" s="11"/>
    </row>
    <row r="17" spans="2:13" ht="24.75" customHeight="1" thickBot="1" x14ac:dyDescent="0.3">
      <c r="B17">
        <f t="shared" si="0"/>
        <v>0</v>
      </c>
      <c r="D17" s="15"/>
      <c r="E17" s="24" t="s">
        <v>12</v>
      </c>
      <c r="F17" s="10"/>
      <c r="G17" s="10"/>
      <c r="H17" s="10"/>
      <c r="I17" s="10"/>
      <c r="J17" s="10"/>
      <c r="K17" s="10"/>
      <c r="L17" s="10"/>
      <c r="M17" s="10"/>
    </row>
    <row r="18" spans="2:13" ht="24.75" customHeight="1" thickBot="1" x14ac:dyDescent="0.3">
      <c r="B18">
        <f t="shared" si="0"/>
        <v>120</v>
      </c>
      <c r="D18" s="15"/>
      <c r="E18" s="25" t="s">
        <v>13</v>
      </c>
      <c r="F18" s="11">
        <v>40</v>
      </c>
      <c r="G18" s="11"/>
      <c r="H18" s="11">
        <v>39.866999999999997</v>
      </c>
      <c r="I18" s="11">
        <v>3</v>
      </c>
      <c r="J18" s="11"/>
      <c r="K18" s="10"/>
      <c r="L18" s="11"/>
      <c r="M18" s="10"/>
    </row>
    <row r="19" spans="2:13" ht="26.25" customHeight="1" thickBot="1" x14ac:dyDescent="0.3">
      <c r="B19">
        <f t="shared" si="0"/>
        <v>225</v>
      </c>
      <c r="D19" s="15"/>
      <c r="E19" s="3" t="s">
        <v>15</v>
      </c>
      <c r="F19" s="10">
        <v>15</v>
      </c>
      <c r="G19" s="10"/>
      <c r="H19" s="10">
        <v>78</v>
      </c>
      <c r="I19" s="10">
        <v>15</v>
      </c>
      <c r="J19" s="10">
        <v>10</v>
      </c>
      <c r="K19" s="10">
        <f t="shared" si="1"/>
        <v>22.5</v>
      </c>
      <c r="L19" s="10">
        <v>3</v>
      </c>
      <c r="M19" s="10">
        <f t="shared" si="2"/>
        <v>7.5</v>
      </c>
    </row>
    <row r="20" spans="2:13" ht="25.5" customHeight="1" thickBot="1" x14ac:dyDescent="0.3">
      <c r="B20">
        <f t="shared" si="0"/>
        <v>84</v>
      </c>
      <c r="D20" s="15"/>
      <c r="E20" s="4" t="s">
        <v>16</v>
      </c>
      <c r="F20" s="11">
        <v>6</v>
      </c>
      <c r="G20" s="11"/>
      <c r="H20" s="11">
        <v>28</v>
      </c>
      <c r="I20" s="11">
        <v>14</v>
      </c>
      <c r="J20" s="11">
        <v>2.7</v>
      </c>
      <c r="K20" s="10">
        <f t="shared" si="1"/>
        <v>31.111111111111111</v>
      </c>
      <c r="L20" s="11">
        <v>3</v>
      </c>
      <c r="M20" s="10">
        <f t="shared" si="2"/>
        <v>10.37037037037037</v>
      </c>
    </row>
    <row r="21" spans="2:13" x14ac:dyDescent="0.25">
      <c r="D21" s="15"/>
    </row>
  </sheetData>
  <mergeCells count="3">
    <mergeCell ref="F4:H4"/>
    <mergeCell ref="F6:H6"/>
    <mergeCell ref="J9:K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workbookViewId="0">
      <selection sqref="A1:IV65536"/>
    </sheetView>
  </sheetViews>
  <sheetFormatPr baseColWidth="10" defaultRowHeight="15" x14ac:dyDescent="0.25"/>
  <cols>
    <col min="2" max="6" width="17.140625" customWidth="1"/>
  </cols>
  <sheetData>
    <row r="3" spans="2:6" ht="23.25" x14ac:dyDescent="0.35">
      <c r="D3" s="250" t="s">
        <v>30</v>
      </c>
      <c r="E3" s="250"/>
    </row>
    <row r="4" spans="2:6" x14ac:dyDescent="0.25">
      <c r="B4" s="7"/>
      <c r="D4" s="8"/>
      <c r="E4" s="9"/>
    </row>
    <row r="5" spans="2:6" ht="23.25" x14ac:dyDescent="0.35">
      <c r="D5" s="253" t="s">
        <v>20</v>
      </c>
      <c r="E5" s="253"/>
    </row>
    <row r="6" spans="2:6" ht="15.75" thickBot="1" x14ac:dyDescent="0.3"/>
    <row r="7" spans="2:6" ht="20.25" customHeight="1" thickBot="1" x14ac:dyDescent="0.3">
      <c r="B7" s="1" t="s">
        <v>0</v>
      </c>
      <c r="C7" s="2" t="s">
        <v>1</v>
      </c>
      <c r="D7" s="2" t="s">
        <v>2</v>
      </c>
      <c r="E7" s="2" t="s">
        <v>3</v>
      </c>
      <c r="F7" s="2" t="s">
        <v>4</v>
      </c>
    </row>
    <row r="8" spans="2:6" ht="20.25" customHeight="1" thickTop="1" thickBot="1" x14ac:dyDescent="0.3">
      <c r="B8" s="3" t="s">
        <v>5</v>
      </c>
      <c r="C8" s="5">
        <v>80</v>
      </c>
      <c r="D8" s="5"/>
      <c r="E8" s="5">
        <v>245</v>
      </c>
      <c r="F8" s="5">
        <v>13</v>
      </c>
    </row>
    <row r="9" spans="2:6" ht="20.25" customHeight="1" thickBot="1" x14ac:dyDescent="0.3">
      <c r="B9" s="4" t="s">
        <v>6</v>
      </c>
      <c r="C9" s="6">
        <v>80</v>
      </c>
      <c r="D9" s="6"/>
      <c r="E9" s="6">
        <v>921</v>
      </c>
      <c r="F9" s="6">
        <v>54.2</v>
      </c>
    </row>
    <row r="10" spans="2:6" ht="20.25" customHeight="1" thickBot="1" x14ac:dyDescent="0.3">
      <c r="B10" s="3" t="s">
        <v>7</v>
      </c>
      <c r="C10" s="5">
        <v>12</v>
      </c>
      <c r="D10" s="5">
        <v>195.46700000000001</v>
      </c>
      <c r="E10" s="5">
        <v>5.4669999999999996</v>
      </c>
      <c r="F10" s="5">
        <v>1</v>
      </c>
    </row>
    <row r="11" spans="2:6" ht="20.25" customHeight="1" thickBot="1" x14ac:dyDescent="0.3">
      <c r="B11" s="4" t="s">
        <v>8</v>
      </c>
      <c r="C11" s="6">
        <v>6.2</v>
      </c>
      <c r="D11" s="6"/>
      <c r="E11" s="6"/>
      <c r="F11" s="6"/>
    </row>
    <row r="12" spans="2:6" ht="20.25" customHeight="1" thickBot="1" x14ac:dyDescent="0.3">
      <c r="B12" s="3" t="s">
        <v>10</v>
      </c>
      <c r="C12" s="5">
        <v>6.2</v>
      </c>
      <c r="D12" s="5">
        <v>176.37</v>
      </c>
      <c r="E12" s="5">
        <v>160.01</v>
      </c>
      <c r="F12" s="5">
        <v>76.19</v>
      </c>
    </row>
    <row r="13" spans="2:6" ht="20.25" customHeight="1" thickBot="1" x14ac:dyDescent="0.3">
      <c r="B13" s="4" t="s">
        <v>11</v>
      </c>
      <c r="C13" s="248">
        <v>6</v>
      </c>
      <c r="D13" s="6">
        <v>348.6</v>
      </c>
      <c r="E13" s="6">
        <v>73.599999999999994</v>
      </c>
      <c r="F13" s="6">
        <v>52.2</v>
      </c>
    </row>
    <row r="14" spans="2:6" ht="20.25" customHeight="1" thickBot="1" x14ac:dyDescent="0.3">
      <c r="B14" s="3" t="s">
        <v>12</v>
      </c>
      <c r="C14" s="249"/>
      <c r="D14" s="5">
        <v>119.89</v>
      </c>
      <c r="E14" s="5">
        <v>79.89</v>
      </c>
      <c r="F14" s="5">
        <v>56.67</v>
      </c>
    </row>
    <row r="15" spans="2:6" ht="20.25" customHeight="1" thickBot="1" x14ac:dyDescent="0.3">
      <c r="B15" s="4" t="s">
        <v>13</v>
      </c>
      <c r="C15" s="6">
        <v>40</v>
      </c>
      <c r="D15" s="6">
        <v>116.375</v>
      </c>
      <c r="E15" s="6">
        <v>41.375</v>
      </c>
      <c r="F15" s="6" t="s">
        <v>29</v>
      </c>
    </row>
    <row r="16" spans="2:6" ht="20.25" customHeight="1" thickBot="1" x14ac:dyDescent="0.3">
      <c r="B16" s="3" t="s">
        <v>15</v>
      </c>
      <c r="C16" s="5">
        <v>17</v>
      </c>
      <c r="D16" s="5">
        <v>267</v>
      </c>
      <c r="E16" s="5">
        <v>187</v>
      </c>
      <c r="F16" s="5">
        <v>40</v>
      </c>
    </row>
    <row r="17" spans="2:6" ht="20.25" customHeight="1" thickBot="1" x14ac:dyDescent="0.3">
      <c r="B17" s="4" t="s">
        <v>16</v>
      </c>
      <c r="C17" s="6">
        <v>3</v>
      </c>
      <c r="D17" s="6"/>
      <c r="E17" s="6">
        <v>51.543999999999997</v>
      </c>
      <c r="F17" s="6">
        <v>52</v>
      </c>
    </row>
  </sheetData>
  <mergeCells count="3">
    <mergeCell ref="D3:E3"/>
    <mergeCell ref="D5:E5"/>
    <mergeCell ref="C13:C14"/>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M15"/>
  <sheetViews>
    <sheetView workbookViewId="0">
      <selection activeCell="I9" sqref="I9"/>
    </sheetView>
  </sheetViews>
  <sheetFormatPr baseColWidth="10" defaultRowHeight="15" x14ac:dyDescent="0.25"/>
  <cols>
    <col min="5" max="6" width="14.28515625" customWidth="1"/>
    <col min="7" max="7" width="14.42578125" customWidth="1"/>
    <col min="8" max="8" width="14" customWidth="1"/>
    <col min="9" max="9" width="14.42578125" customWidth="1"/>
    <col min="11" max="11" width="16.140625" customWidth="1"/>
    <col min="12" max="12" width="20.7109375" customWidth="1"/>
    <col min="13" max="13" width="18.42578125" customWidth="1"/>
  </cols>
  <sheetData>
    <row r="1" spans="5:13" ht="23.25" x14ac:dyDescent="0.35">
      <c r="G1" s="250" t="s">
        <v>180</v>
      </c>
      <c r="H1" s="250"/>
      <c r="I1" s="250"/>
    </row>
    <row r="3" spans="5:13" ht="24" thickBot="1" x14ac:dyDescent="0.4">
      <c r="H3" s="253" t="s">
        <v>74</v>
      </c>
      <c r="I3" s="253"/>
      <c r="J3" s="253"/>
    </row>
    <row r="4" spans="5:13" ht="81.75" customHeight="1" thickBot="1" x14ac:dyDescent="0.3">
      <c r="E4" s="16" t="s">
        <v>0</v>
      </c>
      <c r="F4" s="2" t="s">
        <v>1</v>
      </c>
      <c r="G4" s="2" t="s">
        <v>66</v>
      </c>
      <c r="H4" s="2" t="s">
        <v>64</v>
      </c>
      <c r="I4" s="31" t="s">
        <v>65</v>
      </c>
      <c r="J4" s="261" t="s">
        <v>174</v>
      </c>
      <c r="K4" s="261"/>
      <c r="L4" s="33" t="s">
        <v>175</v>
      </c>
      <c r="M4" s="33" t="s">
        <v>179</v>
      </c>
    </row>
    <row r="5" spans="5:13" ht="38.25" thickTop="1" x14ac:dyDescent="0.25">
      <c r="E5" s="28"/>
      <c r="F5" s="29"/>
      <c r="G5" s="29"/>
      <c r="H5" s="29"/>
      <c r="I5" s="32"/>
      <c r="J5" s="33" t="s">
        <v>177</v>
      </c>
      <c r="K5" s="33" t="s">
        <v>178</v>
      </c>
      <c r="L5" s="33"/>
      <c r="M5" s="34"/>
    </row>
    <row r="6" spans="5:13" ht="26.25" customHeight="1" thickBot="1" x14ac:dyDescent="0.3">
      <c r="E6" s="3" t="s">
        <v>5</v>
      </c>
      <c r="F6" s="36">
        <v>80</v>
      </c>
      <c r="G6" s="10">
        <v>1700</v>
      </c>
      <c r="H6" s="10">
        <v>450</v>
      </c>
      <c r="I6" s="10">
        <v>26</v>
      </c>
      <c r="J6" s="10">
        <v>40</v>
      </c>
      <c r="K6" s="10">
        <f>B6/J6</f>
        <v>0</v>
      </c>
      <c r="L6" s="10">
        <v>4</v>
      </c>
      <c r="M6" s="10">
        <f>K6/L6</f>
        <v>0</v>
      </c>
    </row>
    <row r="7" spans="5:13" ht="19.5" thickBot="1" x14ac:dyDescent="0.3">
      <c r="E7" s="4" t="s">
        <v>6</v>
      </c>
      <c r="F7" s="11">
        <v>80</v>
      </c>
      <c r="G7" s="11">
        <v>1760</v>
      </c>
      <c r="H7" s="17">
        <v>1060</v>
      </c>
      <c r="I7" s="11">
        <v>60</v>
      </c>
      <c r="J7" s="11">
        <v>32</v>
      </c>
      <c r="K7" s="10">
        <f t="shared" ref="K7:K15" si="0">B7/J7</f>
        <v>0</v>
      </c>
      <c r="L7" s="11">
        <v>4</v>
      </c>
      <c r="M7" s="10">
        <f t="shared" ref="M7:M15" si="1">K7/L7</f>
        <v>0</v>
      </c>
    </row>
    <row r="8" spans="5:13" ht="23.25" customHeight="1" thickBot="1" x14ac:dyDescent="0.3">
      <c r="E8" s="3" t="s">
        <v>7</v>
      </c>
      <c r="F8" s="36">
        <v>12</v>
      </c>
      <c r="G8" s="10">
        <v>346.63</v>
      </c>
      <c r="H8" s="10">
        <v>156.63</v>
      </c>
      <c r="I8" s="10">
        <v>50</v>
      </c>
      <c r="J8" s="10"/>
      <c r="K8" s="10"/>
      <c r="L8" s="10"/>
      <c r="M8" s="10"/>
    </row>
    <row r="9" spans="5:13" ht="25.5" customHeight="1" thickBot="1" x14ac:dyDescent="0.3">
      <c r="E9" s="4" t="s">
        <v>8</v>
      </c>
      <c r="F9" s="35">
        <v>6.2</v>
      </c>
      <c r="G9" s="11">
        <v>71</v>
      </c>
      <c r="H9" s="13">
        <v>55</v>
      </c>
      <c r="I9" s="11">
        <v>30</v>
      </c>
      <c r="J9" s="11">
        <v>6.2</v>
      </c>
      <c r="K9" s="10">
        <f t="shared" si="0"/>
        <v>0</v>
      </c>
      <c r="L9" s="11">
        <v>3</v>
      </c>
      <c r="M9" s="10">
        <f t="shared" si="1"/>
        <v>0</v>
      </c>
    </row>
    <row r="10" spans="5:13" ht="22.5" customHeight="1" thickBot="1" x14ac:dyDescent="0.3">
      <c r="E10" s="3" t="s">
        <v>10</v>
      </c>
      <c r="F10" s="10">
        <v>8.8000000000000007</v>
      </c>
      <c r="G10" s="10">
        <v>90.86</v>
      </c>
      <c r="H10" s="10">
        <v>55.14</v>
      </c>
      <c r="I10" s="10">
        <v>26.6</v>
      </c>
      <c r="J10" s="10">
        <v>7.6</v>
      </c>
      <c r="K10" s="10">
        <f t="shared" si="0"/>
        <v>0</v>
      </c>
      <c r="L10" s="10">
        <v>3</v>
      </c>
      <c r="M10" s="10">
        <f t="shared" si="1"/>
        <v>0</v>
      </c>
    </row>
    <row r="11" spans="5:13" ht="25.5" customHeight="1" thickBot="1" x14ac:dyDescent="0.3">
      <c r="E11" s="4" t="s">
        <v>63</v>
      </c>
      <c r="F11" s="11"/>
      <c r="G11" s="11"/>
      <c r="H11" s="11"/>
      <c r="I11" s="11"/>
      <c r="J11" s="11"/>
      <c r="K11" s="11"/>
      <c r="L11" s="11"/>
      <c r="M11" s="11"/>
    </row>
    <row r="12" spans="5:13" ht="24" customHeight="1" thickBot="1" x14ac:dyDescent="0.3">
      <c r="E12" s="24" t="s">
        <v>12</v>
      </c>
      <c r="F12" s="10"/>
      <c r="G12" s="10"/>
      <c r="H12" s="10"/>
      <c r="I12" s="10"/>
      <c r="J12" s="10"/>
      <c r="K12" s="10"/>
      <c r="L12" s="10"/>
      <c r="M12" s="10"/>
    </row>
    <row r="13" spans="5:13" ht="19.5" thickBot="1" x14ac:dyDescent="0.3">
      <c r="E13" s="25" t="s">
        <v>13</v>
      </c>
      <c r="F13" s="35">
        <v>40</v>
      </c>
      <c r="G13" s="11">
        <v>113.48</v>
      </c>
      <c r="H13" s="11">
        <v>39.866999999999997</v>
      </c>
      <c r="I13" s="11">
        <v>3</v>
      </c>
      <c r="J13" s="11"/>
      <c r="K13" s="10"/>
      <c r="L13" s="11"/>
      <c r="M13" s="10"/>
    </row>
    <row r="14" spans="5:13" ht="25.5" customHeight="1" thickBot="1" x14ac:dyDescent="0.3">
      <c r="E14" s="3" t="s">
        <v>15</v>
      </c>
      <c r="F14" s="10">
        <v>15</v>
      </c>
      <c r="G14" s="10">
        <v>127.39</v>
      </c>
      <c r="H14" s="10">
        <v>47.39</v>
      </c>
      <c r="I14" s="10">
        <v>9</v>
      </c>
      <c r="J14" s="10">
        <v>10</v>
      </c>
      <c r="K14" s="10">
        <f t="shared" si="0"/>
        <v>0</v>
      </c>
      <c r="L14" s="10">
        <v>3</v>
      </c>
      <c r="M14" s="10">
        <f t="shared" si="1"/>
        <v>0</v>
      </c>
    </row>
    <row r="15" spans="5:13" ht="27.75" customHeight="1" thickBot="1" x14ac:dyDescent="0.3">
      <c r="E15" s="4" t="s">
        <v>16</v>
      </c>
      <c r="F15" s="11">
        <v>6</v>
      </c>
      <c r="G15" s="11"/>
      <c r="H15" s="11">
        <v>24.65</v>
      </c>
      <c r="I15" s="11">
        <v>12</v>
      </c>
      <c r="J15" s="11">
        <v>2.7</v>
      </c>
      <c r="K15" s="10">
        <f t="shared" si="0"/>
        <v>0</v>
      </c>
      <c r="L15" s="11">
        <v>3</v>
      </c>
      <c r="M15" s="10">
        <f t="shared" si="1"/>
        <v>0</v>
      </c>
    </row>
  </sheetData>
  <mergeCells count="3">
    <mergeCell ref="J4:K4"/>
    <mergeCell ref="G1:I1"/>
    <mergeCell ref="H3:J3"/>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N18"/>
  <sheetViews>
    <sheetView workbookViewId="0">
      <selection activeCell="J9" sqref="J9"/>
    </sheetView>
  </sheetViews>
  <sheetFormatPr baseColWidth="10" defaultRowHeight="15" x14ac:dyDescent="0.25"/>
  <cols>
    <col min="5" max="5" width="10.28515625" customWidth="1"/>
    <col min="6" max="6" width="14.140625" customWidth="1"/>
    <col min="7" max="7" width="14.42578125" customWidth="1"/>
    <col min="8" max="8" width="14.28515625" customWidth="1"/>
    <col min="9" max="9" width="14.42578125" customWidth="1"/>
    <col min="10" max="10" width="14.5703125" customWidth="1"/>
    <col min="11" max="11" width="14.28515625" customWidth="1"/>
    <col min="12" max="12" width="11.5703125" customWidth="1"/>
    <col min="13" max="13" width="13.7109375" customWidth="1"/>
  </cols>
  <sheetData>
    <row r="2" spans="6:14" ht="23.25" x14ac:dyDescent="0.35">
      <c r="H2" s="250" t="s">
        <v>181</v>
      </c>
      <c r="I2" s="250"/>
      <c r="J2" s="250"/>
    </row>
    <row r="4" spans="6:14" ht="23.25" x14ac:dyDescent="0.35">
      <c r="H4" s="253" t="s">
        <v>80</v>
      </c>
      <c r="I4" s="253"/>
      <c r="J4" s="253"/>
    </row>
    <row r="6" spans="6:14" ht="15.75" thickBot="1" x14ac:dyDescent="0.3"/>
    <row r="7" spans="6:14" ht="72.75" customHeight="1" thickBot="1" x14ac:dyDescent="0.3">
      <c r="F7" s="16" t="s">
        <v>0</v>
      </c>
      <c r="G7" s="2" t="s">
        <v>1</v>
      </c>
      <c r="H7" s="2" t="s">
        <v>66</v>
      </c>
      <c r="I7" s="2" t="s">
        <v>64</v>
      </c>
      <c r="J7" s="31" t="s">
        <v>65</v>
      </c>
      <c r="K7" s="261" t="s">
        <v>174</v>
      </c>
      <c r="L7" s="261"/>
      <c r="M7" s="33" t="s">
        <v>175</v>
      </c>
      <c r="N7" s="33" t="s">
        <v>179</v>
      </c>
    </row>
    <row r="8" spans="6:14" ht="38.25" thickTop="1" x14ac:dyDescent="0.25">
      <c r="F8" s="28"/>
      <c r="G8" s="29"/>
      <c r="H8" s="29"/>
      <c r="I8" s="29"/>
      <c r="J8" s="32"/>
      <c r="K8" s="33" t="s">
        <v>177</v>
      </c>
      <c r="L8" s="33" t="s">
        <v>178</v>
      </c>
      <c r="M8" s="33"/>
      <c r="N8" s="34"/>
    </row>
    <row r="9" spans="6:14" ht="26.25" customHeight="1" thickBot="1" x14ac:dyDescent="0.3">
      <c r="F9" s="3" t="s">
        <v>5</v>
      </c>
      <c r="G9" s="36">
        <v>80</v>
      </c>
      <c r="H9" s="10">
        <v>1160</v>
      </c>
      <c r="I9" s="10">
        <v>420</v>
      </c>
      <c r="J9" s="10">
        <v>22</v>
      </c>
      <c r="K9" s="10">
        <v>40</v>
      </c>
      <c r="L9" s="10">
        <f>C9/K9</f>
        <v>0</v>
      </c>
      <c r="M9" s="10">
        <v>4</v>
      </c>
      <c r="N9" s="10">
        <f>L9/M9</f>
        <v>0</v>
      </c>
    </row>
    <row r="10" spans="6:14" ht="19.5" thickBot="1" x14ac:dyDescent="0.3">
      <c r="F10" s="4" t="s">
        <v>6</v>
      </c>
      <c r="G10" s="11">
        <v>80</v>
      </c>
      <c r="H10" s="11">
        <v>1684</v>
      </c>
      <c r="I10" s="17">
        <v>984</v>
      </c>
      <c r="J10" s="11">
        <v>48</v>
      </c>
      <c r="K10" s="11">
        <v>32</v>
      </c>
      <c r="L10" s="10">
        <f t="shared" ref="L10:L18" si="0">C10/K10</f>
        <v>0</v>
      </c>
      <c r="M10" s="11">
        <v>4</v>
      </c>
      <c r="N10" s="10">
        <f t="shared" ref="N10:N18" si="1">L10/M10</f>
        <v>0</v>
      </c>
    </row>
    <row r="11" spans="6:14" ht="24.75" customHeight="1" thickBot="1" x14ac:dyDescent="0.3">
      <c r="F11" s="3" t="s">
        <v>7</v>
      </c>
      <c r="G11" s="36">
        <v>12</v>
      </c>
      <c r="H11" s="10">
        <v>346.63</v>
      </c>
      <c r="I11" s="10">
        <v>156.63</v>
      </c>
      <c r="J11" s="10">
        <v>50</v>
      </c>
      <c r="K11" s="10"/>
      <c r="L11" s="10"/>
      <c r="M11" s="10"/>
      <c r="N11" s="10"/>
    </row>
    <row r="12" spans="6:14" ht="23.25" customHeight="1" thickBot="1" x14ac:dyDescent="0.3">
      <c r="F12" s="4" t="s">
        <v>8</v>
      </c>
      <c r="G12" s="38">
        <v>6.2</v>
      </c>
      <c r="H12" s="11">
        <v>66.42</v>
      </c>
      <c r="I12" s="13">
        <v>50.42</v>
      </c>
      <c r="J12" s="11">
        <v>27</v>
      </c>
      <c r="K12" s="11">
        <v>6.2</v>
      </c>
      <c r="L12" s="10">
        <f t="shared" si="0"/>
        <v>0</v>
      </c>
      <c r="M12" s="11">
        <v>3</v>
      </c>
      <c r="N12" s="10">
        <f t="shared" si="1"/>
        <v>0</v>
      </c>
    </row>
    <row r="13" spans="6:14" ht="22.5" customHeight="1" thickBot="1" x14ac:dyDescent="0.3">
      <c r="F13" s="3" t="s">
        <v>10</v>
      </c>
      <c r="G13" s="10">
        <v>8.8000000000000007</v>
      </c>
      <c r="H13" s="10">
        <v>105.65</v>
      </c>
      <c r="I13" s="10">
        <v>70.709999999999994</v>
      </c>
      <c r="J13" s="10">
        <v>33.700000000000003</v>
      </c>
      <c r="K13" s="10">
        <v>7.6</v>
      </c>
      <c r="L13" s="10">
        <f t="shared" si="0"/>
        <v>0</v>
      </c>
      <c r="M13" s="10">
        <v>3</v>
      </c>
      <c r="N13" s="10">
        <f t="shared" si="1"/>
        <v>0</v>
      </c>
    </row>
    <row r="14" spans="6:14" ht="23.25" customHeight="1" thickBot="1" x14ac:dyDescent="0.3">
      <c r="F14" s="4" t="s">
        <v>63</v>
      </c>
      <c r="G14" s="11"/>
      <c r="H14" s="11"/>
      <c r="I14" s="11"/>
      <c r="J14" s="11"/>
      <c r="K14" s="11"/>
      <c r="L14" s="11"/>
      <c r="M14" s="11"/>
      <c r="N14" s="11"/>
    </row>
    <row r="15" spans="6:14" ht="22.5" customHeight="1" thickBot="1" x14ac:dyDescent="0.3">
      <c r="F15" s="24" t="s">
        <v>12</v>
      </c>
      <c r="G15" s="10"/>
      <c r="H15" s="10"/>
      <c r="I15" s="10"/>
      <c r="J15" s="10"/>
      <c r="K15" s="10"/>
      <c r="L15" s="10"/>
      <c r="M15" s="10"/>
      <c r="N15" s="10"/>
    </row>
    <row r="16" spans="6:14" ht="22.5" customHeight="1" thickBot="1" x14ac:dyDescent="0.3">
      <c r="F16" s="25" t="s">
        <v>13</v>
      </c>
      <c r="G16" s="35">
        <v>40</v>
      </c>
      <c r="H16" s="11">
        <v>113.48</v>
      </c>
      <c r="I16" s="11">
        <v>39.866999999999997</v>
      </c>
      <c r="J16" s="11">
        <v>3</v>
      </c>
      <c r="K16" s="11"/>
      <c r="L16" s="10"/>
      <c r="M16" s="11"/>
      <c r="N16" s="10"/>
    </row>
    <row r="17" spans="6:14" ht="23.25" customHeight="1" thickBot="1" x14ac:dyDescent="0.3">
      <c r="F17" s="3" t="s">
        <v>15</v>
      </c>
      <c r="G17" s="10">
        <v>15</v>
      </c>
      <c r="H17" s="10">
        <v>122.03</v>
      </c>
      <c r="I17" s="10">
        <v>42.03</v>
      </c>
      <c r="J17" s="10">
        <v>8</v>
      </c>
      <c r="K17" s="10">
        <v>10</v>
      </c>
      <c r="L17" s="10">
        <f t="shared" si="0"/>
        <v>0</v>
      </c>
      <c r="M17" s="10">
        <v>3</v>
      </c>
      <c r="N17" s="10">
        <f t="shared" si="1"/>
        <v>0</v>
      </c>
    </row>
    <row r="18" spans="6:14" ht="22.5" customHeight="1" thickBot="1" x14ac:dyDescent="0.3">
      <c r="F18" s="4" t="s">
        <v>16</v>
      </c>
      <c r="G18" s="11">
        <v>6</v>
      </c>
      <c r="H18" s="11"/>
      <c r="I18" s="11">
        <v>22.65</v>
      </c>
      <c r="J18" s="11">
        <v>11</v>
      </c>
      <c r="K18" s="11">
        <v>2.7</v>
      </c>
      <c r="L18" s="10">
        <f t="shared" si="0"/>
        <v>0</v>
      </c>
      <c r="M18" s="11">
        <v>3</v>
      </c>
      <c r="N18" s="10">
        <f t="shared" si="1"/>
        <v>0</v>
      </c>
    </row>
  </sheetData>
  <mergeCells count="3">
    <mergeCell ref="K7:L7"/>
    <mergeCell ref="H2:J2"/>
    <mergeCell ref="H4:J4"/>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M19"/>
  <sheetViews>
    <sheetView topLeftCell="A7" workbookViewId="0">
      <selection activeCell="F22" sqref="F22"/>
    </sheetView>
  </sheetViews>
  <sheetFormatPr baseColWidth="10" defaultRowHeight="15" x14ac:dyDescent="0.25"/>
  <cols>
    <col min="5" max="5" width="14" customWidth="1"/>
    <col min="6" max="6" width="14.85546875" customWidth="1"/>
    <col min="7" max="7" width="14.5703125" customWidth="1"/>
    <col min="8" max="8" width="16" customWidth="1"/>
    <col min="9" max="9" width="14.7109375" customWidth="1"/>
  </cols>
  <sheetData>
    <row r="2" spans="5:13" ht="23.25" x14ac:dyDescent="0.35">
      <c r="G2" s="250" t="s">
        <v>182</v>
      </c>
      <c r="H2" s="250"/>
      <c r="I2" s="250"/>
    </row>
    <row r="5" spans="5:13" ht="23.25" x14ac:dyDescent="0.35">
      <c r="G5" s="253" t="s">
        <v>80</v>
      </c>
      <c r="H5" s="253"/>
      <c r="I5" s="253"/>
    </row>
    <row r="7" spans="5:13" ht="15.75" thickBot="1" x14ac:dyDescent="0.3"/>
    <row r="8" spans="5:13" ht="94.5" thickBot="1" x14ac:dyDescent="0.3">
      <c r="E8" s="16" t="s">
        <v>0</v>
      </c>
      <c r="F8" s="2" t="s">
        <v>1</v>
      </c>
      <c r="G8" s="2" t="s">
        <v>66</v>
      </c>
      <c r="H8" s="2" t="s">
        <v>64</v>
      </c>
      <c r="I8" s="31" t="s">
        <v>65</v>
      </c>
      <c r="J8" s="261" t="s">
        <v>174</v>
      </c>
      <c r="K8" s="261"/>
      <c r="L8" s="37" t="s">
        <v>175</v>
      </c>
      <c r="M8" s="37" t="s">
        <v>179</v>
      </c>
    </row>
    <row r="9" spans="5:13" ht="39.75" customHeight="1" thickTop="1" x14ac:dyDescent="0.25">
      <c r="E9" s="28"/>
      <c r="F9" s="29"/>
      <c r="G9" s="29"/>
      <c r="H9" s="29"/>
      <c r="I9" s="32"/>
      <c r="J9" s="37" t="s">
        <v>177</v>
      </c>
      <c r="K9" s="37" t="s">
        <v>178</v>
      </c>
      <c r="L9" s="37"/>
      <c r="M9" s="34"/>
    </row>
    <row r="10" spans="5:13" ht="27" customHeight="1" thickBot="1" x14ac:dyDescent="0.3">
      <c r="E10" s="3" t="s">
        <v>5</v>
      </c>
      <c r="F10" s="36">
        <v>80</v>
      </c>
      <c r="G10" s="10">
        <v>1650</v>
      </c>
      <c r="H10" s="10">
        <v>910</v>
      </c>
      <c r="I10" s="10">
        <v>51</v>
      </c>
      <c r="J10" s="10">
        <v>40</v>
      </c>
      <c r="K10" s="10">
        <f>B10/J10</f>
        <v>0</v>
      </c>
      <c r="L10" s="10">
        <v>4</v>
      </c>
      <c r="M10" s="10">
        <f>K10/L10</f>
        <v>0</v>
      </c>
    </row>
    <row r="11" spans="5:13" ht="26.25" customHeight="1" thickBot="1" x14ac:dyDescent="0.3">
      <c r="E11" s="4" t="s">
        <v>6</v>
      </c>
      <c r="F11" s="11">
        <v>80</v>
      </c>
      <c r="G11" s="11">
        <v>1618</v>
      </c>
      <c r="H11" s="17">
        <v>918</v>
      </c>
      <c r="I11" s="11">
        <v>47</v>
      </c>
      <c r="J11" s="11">
        <v>32</v>
      </c>
      <c r="K11" s="10">
        <f t="shared" ref="K11:K19" si="0">B11/J11</f>
        <v>0</v>
      </c>
      <c r="L11" s="11">
        <v>4</v>
      </c>
      <c r="M11" s="10">
        <f t="shared" ref="M11:M19" si="1">K11/L11</f>
        <v>0</v>
      </c>
    </row>
    <row r="12" spans="5:13" ht="19.5" thickBot="1" x14ac:dyDescent="0.3">
      <c r="E12" s="3" t="s">
        <v>7</v>
      </c>
      <c r="F12" s="36">
        <v>12</v>
      </c>
      <c r="G12" s="10">
        <v>346.63</v>
      </c>
      <c r="H12" s="10">
        <v>156.63</v>
      </c>
      <c r="I12" s="10">
        <v>50</v>
      </c>
      <c r="J12" s="10"/>
      <c r="K12" s="10"/>
      <c r="L12" s="10"/>
      <c r="M12" s="10"/>
    </row>
    <row r="13" spans="5:13" ht="24" customHeight="1" thickBot="1" x14ac:dyDescent="0.3">
      <c r="E13" s="4" t="s">
        <v>8</v>
      </c>
      <c r="F13" s="38">
        <v>6.2</v>
      </c>
      <c r="G13" s="11">
        <v>30.824000000000002</v>
      </c>
      <c r="H13" s="13">
        <v>25.884</v>
      </c>
      <c r="I13" s="11">
        <v>31</v>
      </c>
      <c r="J13" s="11">
        <v>6.2</v>
      </c>
      <c r="K13" s="10">
        <f t="shared" si="0"/>
        <v>0</v>
      </c>
      <c r="L13" s="11">
        <v>3</v>
      </c>
      <c r="M13" s="10">
        <f t="shared" si="1"/>
        <v>0</v>
      </c>
    </row>
    <row r="14" spans="5:13" ht="24" customHeight="1" thickBot="1" x14ac:dyDescent="0.3">
      <c r="E14" s="3" t="s">
        <v>10</v>
      </c>
      <c r="F14" s="10">
        <v>8.8000000000000007</v>
      </c>
      <c r="G14" s="10">
        <v>106.63</v>
      </c>
      <c r="H14" s="10">
        <v>75.72</v>
      </c>
      <c r="I14" s="10">
        <v>31</v>
      </c>
      <c r="J14" s="10">
        <v>7.6</v>
      </c>
      <c r="K14" s="10">
        <f t="shared" si="0"/>
        <v>0</v>
      </c>
      <c r="L14" s="10">
        <v>3</v>
      </c>
      <c r="M14" s="10">
        <f t="shared" si="1"/>
        <v>0</v>
      </c>
    </row>
    <row r="15" spans="5:13" ht="24.75" customHeight="1" thickBot="1" x14ac:dyDescent="0.3">
      <c r="E15" s="4" t="s">
        <v>63</v>
      </c>
      <c r="F15" s="11"/>
      <c r="G15" s="11"/>
      <c r="H15" s="11"/>
      <c r="I15" s="11"/>
      <c r="J15" s="11"/>
      <c r="K15" s="11"/>
      <c r="L15" s="11"/>
      <c r="M15" s="11"/>
    </row>
    <row r="16" spans="5:13" ht="26.25" customHeight="1" thickBot="1" x14ac:dyDescent="0.3">
      <c r="E16" s="24" t="s">
        <v>12</v>
      </c>
      <c r="F16" s="10"/>
      <c r="G16" s="10"/>
      <c r="H16" s="10"/>
      <c r="I16" s="10"/>
      <c r="J16" s="10"/>
      <c r="K16" s="10"/>
      <c r="L16" s="10"/>
      <c r="M16" s="10"/>
    </row>
    <row r="17" spans="5:13" ht="24.75" customHeight="1" thickBot="1" x14ac:dyDescent="0.3">
      <c r="E17" s="25" t="s">
        <v>13</v>
      </c>
      <c r="F17" s="35">
        <v>40</v>
      </c>
      <c r="G17" s="11">
        <v>113.48</v>
      </c>
      <c r="H17" s="11">
        <v>39.866999999999997</v>
      </c>
      <c r="I17" s="11">
        <v>3</v>
      </c>
      <c r="J17" s="11"/>
      <c r="K17" s="10"/>
      <c r="L17" s="11"/>
      <c r="M17" s="10"/>
    </row>
    <row r="18" spans="5:13" ht="24" customHeight="1" thickBot="1" x14ac:dyDescent="0.3">
      <c r="E18" s="3" t="s">
        <v>15</v>
      </c>
      <c r="F18" s="10">
        <v>15</v>
      </c>
      <c r="G18" s="10">
        <v>158.19</v>
      </c>
      <c r="H18" s="10">
        <v>78.19</v>
      </c>
      <c r="I18" s="10">
        <v>19</v>
      </c>
      <c r="J18" s="10">
        <v>10</v>
      </c>
      <c r="K18" s="10">
        <f t="shared" si="0"/>
        <v>0</v>
      </c>
      <c r="L18" s="10">
        <v>3</v>
      </c>
      <c r="M18" s="10">
        <f t="shared" si="1"/>
        <v>0</v>
      </c>
    </row>
    <row r="19" spans="5:13" ht="23.25" customHeight="1" thickBot="1" x14ac:dyDescent="0.3">
      <c r="E19" s="4" t="s">
        <v>16</v>
      </c>
      <c r="F19" s="11">
        <v>6</v>
      </c>
      <c r="G19" s="11"/>
      <c r="H19" s="11">
        <v>23.5</v>
      </c>
      <c r="I19" s="11">
        <v>11.17</v>
      </c>
      <c r="J19" s="11">
        <v>2.7</v>
      </c>
      <c r="K19" s="10">
        <f t="shared" si="0"/>
        <v>0</v>
      </c>
      <c r="L19" s="11">
        <v>3</v>
      </c>
      <c r="M19" s="10">
        <f t="shared" si="1"/>
        <v>0</v>
      </c>
    </row>
  </sheetData>
  <mergeCells count="3">
    <mergeCell ref="J8:K8"/>
    <mergeCell ref="G2:I2"/>
    <mergeCell ref="G5:I5"/>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9"/>
  <sheetViews>
    <sheetView topLeftCell="A7" workbookViewId="0">
      <selection activeCell="E8" sqref="E8:M19"/>
    </sheetView>
  </sheetViews>
  <sheetFormatPr baseColWidth="10" defaultRowHeight="15" x14ac:dyDescent="0.25"/>
  <cols>
    <col min="5" max="5" width="14" customWidth="1"/>
    <col min="6" max="6" width="14.85546875" customWidth="1"/>
    <col min="7" max="7" width="14.5703125" customWidth="1"/>
    <col min="8" max="8" width="16" customWidth="1"/>
    <col min="9" max="9" width="14.7109375" customWidth="1"/>
    <col min="11" max="11" width="13.85546875" customWidth="1"/>
  </cols>
  <sheetData>
    <row r="2" spans="2:13" ht="23.25" x14ac:dyDescent="0.35">
      <c r="G2" s="250" t="s">
        <v>182</v>
      </c>
      <c r="H2" s="250"/>
      <c r="I2" s="250"/>
    </row>
    <row r="5" spans="2:13" ht="23.25" x14ac:dyDescent="0.35">
      <c r="G5" s="253" t="s">
        <v>80</v>
      </c>
      <c r="H5" s="253"/>
      <c r="I5" s="253"/>
    </row>
    <row r="7" spans="2:13" ht="15.75" thickBot="1" x14ac:dyDescent="0.3"/>
    <row r="8" spans="2:13" ht="94.5" thickBot="1" x14ac:dyDescent="0.3">
      <c r="E8" s="16" t="s">
        <v>0</v>
      </c>
      <c r="F8" s="2" t="s">
        <v>1</v>
      </c>
      <c r="G8" s="2" t="s">
        <v>66</v>
      </c>
      <c r="H8" s="2" t="s">
        <v>64</v>
      </c>
      <c r="I8" s="31" t="s">
        <v>65</v>
      </c>
      <c r="J8" s="261" t="s">
        <v>174</v>
      </c>
      <c r="K8" s="261"/>
      <c r="L8" s="39" t="s">
        <v>175</v>
      </c>
      <c r="M8" s="39" t="s">
        <v>179</v>
      </c>
    </row>
    <row r="9" spans="2:13" ht="39.75" customHeight="1" thickTop="1" x14ac:dyDescent="0.25">
      <c r="E9" s="28"/>
      <c r="F9" s="29"/>
      <c r="G9" s="29"/>
      <c r="H9" s="29"/>
      <c r="I9" s="32"/>
      <c r="J9" s="39" t="s">
        <v>177</v>
      </c>
      <c r="K9" s="39" t="s">
        <v>178</v>
      </c>
      <c r="L9" s="39"/>
      <c r="M9" s="34"/>
    </row>
    <row r="10" spans="2:13" ht="27" customHeight="1" thickBot="1" x14ac:dyDescent="0.3">
      <c r="B10">
        <f>F10*I10</f>
        <v>4080</v>
      </c>
      <c r="E10" s="3" t="s">
        <v>5</v>
      </c>
      <c r="F10" s="36">
        <v>80</v>
      </c>
      <c r="G10" s="10">
        <v>1650</v>
      </c>
      <c r="H10" s="10">
        <v>910</v>
      </c>
      <c r="I10" s="10">
        <v>51</v>
      </c>
      <c r="J10" s="10">
        <v>40</v>
      </c>
      <c r="K10" s="10">
        <f>B10/J10</f>
        <v>102</v>
      </c>
      <c r="L10" s="10">
        <v>4</v>
      </c>
      <c r="M10" s="10">
        <f>K10/L10</f>
        <v>25.5</v>
      </c>
    </row>
    <row r="11" spans="2:13" ht="26.25" customHeight="1" thickBot="1" x14ac:dyDescent="0.3">
      <c r="B11">
        <f t="shared" ref="B11:B19" si="0">F11*I11</f>
        <v>5200</v>
      </c>
      <c r="D11">
        <v>0</v>
      </c>
      <c r="E11" s="4" t="s">
        <v>6</v>
      </c>
      <c r="F11" s="11">
        <v>80</v>
      </c>
      <c r="G11" s="11">
        <v>1822.6859999999999</v>
      </c>
      <c r="H11" s="17">
        <v>1022.686</v>
      </c>
      <c r="I11" s="11">
        <v>65</v>
      </c>
      <c r="J11" s="11">
        <v>32</v>
      </c>
      <c r="K11" s="10">
        <f t="shared" ref="K11:K19" si="1">B11/J11</f>
        <v>162.5</v>
      </c>
      <c r="L11" s="11">
        <v>4</v>
      </c>
      <c r="M11" s="10">
        <f t="shared" ref="M11:M19" si="2">K11/L11</f>
        <v>40.625</v>
      </c>
    </row>
    <row r="12" spans="2:13" ht="19.5" thickBot="1" x14ac:dyDescent="0.3">
      <c r="B12">
        <f t="shared" si="0"/>
        <v>600</v>
      </c>
      <c r="E12" s="3" t="s">
        <v>7</v>
      </c>
      <c r="F12" s="36">
        <v>12</v>
      </c>
      <c r="G12" s="10">
        <v>346.63</v>
      </c>
      <c r="H12" s="10">
        <v>156.63</v>
      </c>
      <c r="I12" s="10">
        <v>50</v>
      </c>
      <c r="J12" s="10"/>
      <c r="K12" s="10"/>
      <c r="L12" s="10"/>
      <c r="M12" s="10"/>
    </row>
    <row r="13" spans="2:13" ht="24" customHeight="1" thickBot="1" x14ac:dyDescent="0.3">
      <c r="B13">
        <f t="shared" si="0"/>
        <v>186</v>
      </c>
      <c r="D13">
        <v>0</v>
      </c>
      <c r="E13" s="4" t="s">
        <v>8</v>
      </c>
      <c r="F13" s="38">
        <v>6.2</v>
      </c>
      <c r="G13" s="11">
        <v>71</v>
      </c>
      <c r="H13" s="13">
        <v>50</v>
      </c>
      <c r="I13" s="11">
        <v>30</v>
      </c>
      <c r="J13" s="11">
        <v>6.2</v>
      </c>
      <c r="K13" s="10">
        <f t="shared" si="1"/>
        <v>30</v>
      </c>
      <c r="L13" s="11">
        <v>3</v>
      </c>
      <c r="M13" s="10">
        <f t="shared" si="2"/>
        <v>10</v>
      </c>
    </row>
    <row r="14" spans="2:13" ht="24" customHeight="1" thickBot="1" x14ac:dyDescent="0.3">
      <c r="B14">
        <f t="shared" si="0"/>
        <v>210.36799999999999</v>
      </c>
      <c r="D14">
        <v>0</v>
      </c>
      <c r="E14" s="3" t="s">
        <v>10</v>
      </c>
      <c r="F14" s="10">
        <v>7.6</v>
      </c>
      <c r="G14" s="10">
        <v>84.766999999999996</v>
      </c>
      <c r="H14" s="10">
        <v>49.83</v>
      </c>
      <c r="I14" s="10">
        <v>27.68</v>
      </c>
      <c r="J14" s="10">
        <v>7.6</v>
      </c>
      <c r="K14" s="10">
        <f t="shared" si="1"/>
        <v>27.68</v>
      </c>
      <c r="L14" s="10">
        <v>3</v>
      </c>
      <c r="M14" s="10">
        <f t="shared" si="2"/>
        <v>9.2266666666666666</v>
      </c>
    </row>
    <row r="15" spans="2:13" ht="24.75" customHeight="1" thickBot="1" x14ac:dyDescent="0.3">
      <c r="B15">
        <f t="shared" si="0"/>
        <v>0</v>
      </c>
      <c r="E15" s="4" t="s">
        <v>63</v>
      </c>
      <c r="F15" s="11"/>
      <c r="G15" s="11"/>
      <c r="H15" s="11"/>
      <c r="I15" s="11"/>
      <c r="J15" s="11"/>
      <c r="K15" s="11"/>
      <c r="L15" s="11"/>
      <c r="M15" s="11"/>
    </row>
    <row r="16" spans="2:13" ht="26.25" customHeight="1" thickBot="1" x14ac:dyDescent="0.3">
      <c r="B16">
        <f t="shared" si="0"/>
        <v>0</v>
      </c>
      <c r="E16" s="24" t="s">
        <v>12</v>
      </c>
      <c r="F16" s="10"/>
      <c r="G16" s="10"/>
      <c r="H16" s="10"/>
      <c r="I16" s="10"/>
      <c r="J16" s="10"/>
      <c r="K16" s="10"/>
      <c r="L16" s="10"/>
      <c r="M16" s="10"/>
    </row>
    <row r="17" spans="2:13" ht="24.75" customHeight="1" thickBot="1" x14ac:dyDescent="0.3">
      <c r="B17">
        <f t="shared" si="0"/>
        <v>120</v>
      </c>
      <c r="D17">
        <v>0</v>
      </c>
      <c r="E17" s="25" t="s">
        <v>13</v>
      </c>
      <c r="F17" s="35">
        <v>40</v>
      </c>
      <c r="G17" s="11">
        <v>113</v>
      </c>
      <c r="H17" s="11">
        <v>39</v>
      </c>
      <c r="I17" s="11">
        <v>3</v>
      </c>
      <c r="J17" s="11"/>
      <c r="K17" s="10"/>
      <c r="L17" s="11"/>
      <c r="M17" s="10"/>
    </row>
    <row r="18" spans="2:13" ht="24" customHeight="1" thickBot="1" x14ac:dyDescent="0.3">
      <c r="B18">
        <f t="shared" si="0"/>
        <v>285</v>
      </c>
      <c r="D18">
        <v>0</v>
      </c>
      <c r="E18" s="3" t="s">
        <v>15</v>
      </c>
      <c r="F18" s="10">
        <v>15</v>
      </c>
      <c r="G18" s="10">
        <v>172</v>
      </c>
      <c r="H18" s="10">
        <v>92</v>
      </c>
      <c r="I18" s="10">
        <v>19</v>
      </c>
      <c r="J18" s="10">
        <v>10</v>
      </c>
      <c r="K18" s="10">
        <f t="shared" si="1"/>
        <v>28.5</v>
      </c>
      <c r="L18" s="10">
        <v>3</v>
      </c>
      <c r="M18" s="10">
        <f t="shared" si="2"/>
        <v>9.5</v>
      </c>
    </row>
    <row r="19" spans="2:13" ht="23.25" customHeight="1" thickBot="1" x14ac:dyDescent="0.3">
      <c r="B19">
        <f t="shared" si="0"/>
        <v>150</v>
      </c>
      <c r="D19">
        <v>0</v>
      </c>
      <c r="E19" s="4" t="s">
        <v>16</v>
      </c>
      <c r="F19" s="11">
        <v>6</v>
      </c>
      <c r="G19" s="11"/>
      <c r="H19" s="11">
        <v>50</v>
      </c>
      <c r="I19" s="11">
        <v>25</v>
      </c>
      <c r="J19" s="11">
        <v>2.7</v>
      </c>
      <c r="K19" s="10">
        <f t="shared" si="1"/>
        <v>55.55555555555555</v>
      </c>
      <c r="L19" s="11">
        <v>3</v>
      </c>
      <c r="M19" s="10">
        <f t="shared" si="2"/>
        <v>18.518518518518515</v>
      </c>
    </row>
  </sheetData>
  <mergeCells count="3">
    <mergeCell ref="G2:I2"/>
    <mergeCell ref="G5:I5"/>
    <mergeCell ref="J8:K8"/>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0"/>
  <sheetViews>
    <sheetView topLeftCell="A7" workbookViewId="0">
      <selection activeCell="H23" sqref="H23"/>
    </sheetView>
  </sheetViews>
  <sheetFormatPr baseColWidth="10" defaultRowHeight="15" x14ac:dyDescent="0.25"/>
  <cols>
    <col min="4" max="4" width="14.28515625" customWidth="1"/>
    <col min="5" max="5" width="15.5703125" customWidth="1"/>
    <col min="6" max="6" width="13" customWidth="1"/>
    <col min="7" max="8" width="14.28515625" customWidth="1"/>
    <col min="10" max="10" width="15.140625" customWidth="1"/>
  </cols>
  <sheetData>
    <row r="2" spans="4:12" ht="23.25" x14ac:dyDescent="0.35">
      <c r="G2" s="42" t="s">
        <v>183</v>
      </c>
      <c r="H2" s="42"/>
      <c r="I2" s="42"/>
    </row>
    <row r="5" spans="4:12" ht="23.25" x14ac:dyDescent="0.35">
      <c r="G5" s="253" t="s">
        <v>20</v>
      </c>
      <c r="H5" s="253"/>
      <c r="I5" s="253"/>
    </row>
    <row r="8" spans="4:12" ht="15.75" thickBot="1" x14ac:dyDescent="0.3"/>
    <row r="9" spans="4:12" ht="94.5" thickBot="1" x14ac:dyDescent="0.3">
      <c r="D9" s="16" t="s">
        <v>0</v>
      </c>
      <c r="E9" s="2" t="s">
        <v>1</v>
      </c>
      <c r="F9" s="2" t="s">
        <v>66</v>
      </c>
      <c r="G9" s="2" t="s">
        <v>64</v>
      </c>
      <c r="H9" s="31" t="s">
        <v>65</v>
      </c>
      <c r="I9" s="261" t="s">
        <v>174</v>
      </c>
      <c r="J9" s="261"/>
      <c r="K9" s="40" t="s">
        <v>175</v>
      </c>
      <c r="L9" s="40" t="s">
        <v>179</v>
      </c>
    </row>
    <row r="10" spans="4:12" ht="38.25" thickTop="1" x14ac:dyDescent="0.25">
      <c r="D10" s="28"/>
      <c r="E10" s="29"/>
      <c r="F10" s="29"/>
      <c r="G10" s="29"/>
      <c r="H10" s="32"/>
      <c r="I10" s="40" t="s">
        <v>177</v>
      </c>
      <c r="J10" s="40" t="s">
        <v>178</v>
      </c>
      <c r="K10" s="40"/>
      <c r="L10" s="34"/>
    </row>
    <row r="11" spans="4:12" ht="26.25" customHeight="1" thickBot="1" x14ac:dyDescent="0.3">
      <c r="D11" s="3" t="s">
        <v>5</v>
      </c>
      <c r="E11" s="36">
        <v>80</v>
      </c>
      <c r="F11" s="10">
        <v>875</v>
      </c>
      <c r="G11" s="10">
        <v>145</v>
      </c>
      <c r="H11" s="10">
        <v>8</v>
      </c>
      <c r="I11" s="10"/>
      <c r="J11" s="10"/>
      <c r="K11" s="10"/>
      <c r="L11" s="10"/>
    </row>
    <row r="12" spans="4:12" ht="27" customHeight="1" thickBot="1" x14ac:dyDescent="0.3">
      <c r="D12" s="4" t="s">
        <v>6</v>
      </c>
      <c r="E12" s="11">
        <v>80</v>
      </c>
      <c r="F12" s="11">
        <v>810</v>
      </c>
      <c r="G12" s="17">
        <v>110</v>
      </c>
      <c r="H12" s="11">
        <v>6</v>
      </c>
      <c r="I12" s="11"/>
      <c r="J12" s="10"/>
      <c r="K12" s="11"/>
      <c r="L12" s="10"/>
    </row>
    <row r="13" spans="4:12" ht="25.5" customHeight="1" thickBot="1" x14ac:dyDescent="0.3">
      <c r="D13" s="3" t="s">
        <v>7</v>
      </c>
      <c r="E13" s="36">
        <v>12</v>
      </c>
      <c r="F13" s="10">
        <v>368</v>
      </c>
      <c r="G13" s="10">
        <v>178.31200000000001</v>
      </c>
      <c r="H13" s="10">
        <v>61</v>
      </c>
      <c r="I13" s="10"/>
      <c r="J13" s="10"/>
      <c r="K13" s="10"/>
      <c r="L13" s="10"/>
    </row>
    <row r="14" spans="4:12" ht="23.25" customHeight="1" thickBot="1" x14ac:dyDescent="0.3">
      <c r="D14" s="4" t="s">
        <v>8</v>
      </c>
      <c r="E14" s="38">
        <v>6.2</v>
      </c>
      <c r="F14" s="11">
        <v>86.08</v>
      </c>
      <c r="G14" s="13">
        <v>71.08</v>
      </c>
      <c r="H14" s="11">
        <v>47</v>
      </c>
      <c r="I14" s="11"/>
      <c r="J14" s="10"/>
      <c r="K14" s="11"/>
      <c r="L14" s="10"/>
    </row>
    <row r="15" spans="4:12" ht="23.25" customHeight="1" thickBot="1" x14ac:dyDescent="0.3">
      <c r="D15" s="3" t="s">
        <v>10</v>
      </c>
      <c r="E15" s="10">
        <v>7.6</v>
      </c>
      <c r="F15" s="10">
        <v>106.104</v>
      </c>
      <c r="G15" s="10">
        <v>76.584000000000003</v>
      </c>
      <c r="H15" s="10">
        <v>42.5</v>
      </c>
      <c r="I15" s="10"/>
      <c r="J15" s="10"/>
      <c r="K15" s="10"/>
      <c r="L15" s="10"/>
    </row>
    <row r="16" spans="4:12" ht="27" customHeight="1" thickBot="1" x14ac:dyDescent="0.3">
      <c r="D16" s="4" t="s">
        <v>63</v>
      </c>
      <c r="E16" s="11">
        <v>18</v>
      </c>
      <c r="F16" s="11">
        <v>392.31099999999998</v>
      </c>
      <c r="G16" s="11">
        <v>217.31100000000001</v>
      </c>
      <c r="H16" s="11">
        <v>53.64</v>
      </c>
      <c r="I16" s="11"/>
      <c r="J16" s="11"/>
      <c r="K16" s="11"/>
      <c r="L16" s="11"/>
    </row>
    <row r="17" spans="4:12" ht="25.5" customHeight="1" thickBot="1" x14ac:dyDescent="0.3">
      <c r="D17" s="24" t="s">
        <v>12</v>
      </c>
      <c r="E17" s="10">
        <v>18</v>
      </c>
      <c r="F17" s="10">
        <v>112.66500000000001</v>
      </c>
      <c r="G17" s="10">
        <v>76.665000000000006</v>
      </c>
      <c r="H17" s="10">
        <v>53.64</v>
      </c>
      <c r="I17" s="10"/>
      <c r="J17" s="10"/>
      <c r="K17" s="10"/>
      <c r="L17" s="10"/>
    </row>
    <row r="18" spans="4:12" ht="26.25" customHeight="1" thickBot="1" x14ac:dyDescent="0.3">
      <c r="D18" s="25" t="s">
        <v>13</v>
      </c>
      <c r="E18" s="35">
        <v>40</v>
      </c>
      <c r="F18" s="11">
        <v>105.08</v>
      </c>
      <c r="G18" s="11">
        <v>31</v>
      </c>
      <c r="H18" s="11">
        <v>2.37</v>
      </c>
      <c r="I18" s="11"/>
      <c r="J18" s="10"/>
      <c r="K18" s="11"/>
      <c r="L18" s="10"/>
    </row>
    <row r="19" spans="4:12" ht="24.75" customHeight="1" thickBot="1" x14ac:dyDescent="0.3">
      <c r="D19" s="3" t="s">
        <v>15</v>
      </c>
      <c r="E19" s="10">
        <v>15</v>
      </c>
      <c r="F19" s="10">
        <v>164.16</v>
      </c>
      <c r="G19" s="10">
        <v>84.16</v>
      </c>
      <c r="H19" s="10">
        <v>18</v>
      </c>
      <c r="I19" s="10"/>
      <c r="J19" s="10"/>
      <c r="K19" s="10"/>
      <c r="L19" s="10"/>
    </row>
    <row r="20" spans="4:12" ht="24.75" customHeight="1" thickBot="1" x14ac:dyDescent="0.3">
      <c r="D20" s="4" t="s">
        <v>16</v>
      </c>
      <c r="E20" s="11">
        <v>6</v>
      </c>
      <c r="F20" s="11"/>
      <c r="G20" s="11">
        <v>19</v>
      </c>
      <c r="H20" s="11">
        <v>19</v>
      </c>
      <c r="I20" s="11"/>
      <c r="J20" s="10"/>
      <c r="K20" s="11"/>
      <c r="L20" s="10"/>
    </row>
  </sheetData>
  <mergeCells count="2">
    <mergeCell ref="G5:I5"/>
    <mergeCell ref="I9:J9"/>
  </mergeCell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0"/>
  <sheetViews>
    <sheetView topLeftCell="A13" workbookViewId="0">
      <selection activeCell="G21" sqref="G21"/>
    </sheetView>
  </sheetViews>
  <sheetFormatPr baseColWidth="10" defaultRowHeight="15" x14ac:dyDescent="0.25"/>
  <cols>
    <col min="4" max="4" width="14.28515625" customWidth="1"/>
    <col min="5" max="5" width="15.5703125" customWidth="1"/>
    <col min="6" max="6" width="13" customWidth="1"/>
    <col min="7" max="8" width="14.28515625" customWidth="1"/>
    <col min="10" max="10" width="15.140625" customWidth="1"/>
  </cols>
  <sheetData>
    <row r="2" spans="4:12" ht="23.25" x14ac:dyDescent="0.35">
      <c r="G2" s="42" t="s">
        <v>183</v>
      </c>
      <c r="H2" s="42"/>
      <c r="I2" s="42"/>
    </row>
    <row r="5" spans="4:12" ht="23.25" x14ac:dyDescent="0.35">
      <c r="G5" s="253" t="s">
        <v>20</v>
      </c>
      <c r="H5" s="253"/>
      <c r="I5" s="253"/>
    </row>
    <row r="8" spans="4:12" ht="15.75" thickBot="1" x14ac:dyDescent="0.3"/>
    <row r="9" spans="4:12" ht="94.5" thickBot="1" x14ac:dyDescent="0.3">
      <c r="D9" s="16" t="s">
        <v>0</v>
      </c>
      <c r="E9" s="2" t="s">
        <v>1</v>
      </c>
      <c r="F9" s="2" t="s">
        <v>66</v>
      </c>
      <c r="G9" s="2" t="s">
        <v>64</v>
      </c>
      <c r="H9" s="31" t="s">
        <v>65</v>
      </c>
      <c r="I9" s="261" t="s">
        <v>174</v>
      </c>
      <c r="J9" s="261"/>
      <c r="K9" s="41" t="s">
        <v>175</v>
      </c>
      <c r="L9" s="41" t="s">
        <v>179</v>
      </c>
    </row>
    <row r="10" spans="4:12" ht="38.25" thickTop="1" x14ac:dyDescent="0.25">
      <c r="D10" s="28"/>
      <c r="E10" s="29"/>
      <c r="F10" s="29"/>
      <c r="G10" s="29"/>
      <c r="H10" s="32"/>
      <c r="I10" s="41" t="s">
        <v>177</v>
      </c>
      <c r="J10" s="41" t="s">
        <v>178</v>
      </c>
      <c r="K10" s="41"/>
      <c r="L10" s="34"/>
    </row>
    <row r="11" spans="4:12" ht="26.25" customHeight="1" thickBot="1" x14ac:dyDescent="0.3">
      <c r="D11" s="3" t="s">
        <v>5</v>
      </c>
      <c r="E11" s="36">
        <v>80</v>
      </c>
      <c r="F11" s="10">
        <v>875</v>
      </c>
      <c r="G11" s="10">
        <v>145</v>
      </c>
      <c r="H11" s="10">
        <v>8</v>
      </c>
      <c r="I11" s="10"/>
      <c r="J11" s="10"/>
      <c r="K11" s="10"/>
      <c r="L11" s="10"/>
    </row>
    <row r="12" spans="4:12" ht="27" customHeight="1" thickBot="1" x14ac:dyDescent="0.3">
      <c r="D12" s="4" t="s">
        <v>6</v>
      </c>
      <c r="E12" s="11">
        <v>80</v>
      </c>
      <c r="F12" s="11">
        <v>0</v>
      </c>
      <c r="G12" s="17">
        <v>24</v>
      </c>
      <c r="H12" s="11" t="s">
        <v>184</v>
      </c>
      <c r="I12" s="11"/>
      <c r="J12" s="10"/>
      <c r="K12" s="11"/>
      <c r="L12" s="10"/>
    </row>
    <row r="13" spans="4:12" ht="25.5" customHeight="1" thickBot="1" x14ac:dyDescent="0.3">
      <c r="D13" s="3" t="s">
        <v>7</v>
      </c>
      <c r="E13" s="36">
        <v>12</v>
      </c>
      <c r="F13" s="10">
        <v>368</v>
      </c>
      <c r="G13" s="10">
        <v>178.31200000000001</v>
      </c>
      <c r="H13" s="10">
        <v>61</v>
      </c>
      <c r="I13" s="10"/>
      <c r="J13" s="10"/>
      <c r="K13" s="10"/>
      <c r="L13" s="10"/>
    </row>
    <row r="14" spans="4:12" ht="23.25" customHeight="1" thickBot="1" x14ac:dyDescent="0.3">
      <c r="D14" s="4" t="s">
        <v>8</v>
      </c>
      <c r="E14" s="38">
        <v>6.2</v>
      </c>
      <c r="F14" s="11">
        <v>86.08</v>
      </c>
      <c r="G14" s="13">
        <v>71.08</v>
      </c>
      <c r="H14" s="11">
        <v>47</v>
      </c>
      <c r="I14" s="11"/>
      <c r="J14" s="10"/>
      <c r="K14" s="11"/>
      <c r="L14" s="10"/>
    </row>
    <row r="15" spans="4:12" ht="23.25" customHeight="1" thickBot="1" x14ac:dyDescent="0.3">
      <c r="D15" s="3" t="s">
        <v>10</v>
      </c>
      <c r="E15" s="10">
        <v>7.6</v>
      </c>
      <c r="F15" s="10">
        <v>106.104</v>
      </c>
      <c r="G15" s="10">
        <v>76.584000000000003</v>
      </c>
      <c r="H15" s="10">
        <v>42.5</v>
      </c>
      <c r="I15" s="10"/>
      <c r="J15" s="10"/>
      <c r="K15" s="10"/>
      <c r="L15" s="10"/>
    </row>
    <row r="16" spans="4:12" ht="27" customHeight="1" thickBot="1" x14ac:dyDescent="0.3">
      <c r="D16" s="4" t="s">
        <v>63</v>
      </c>
      <c r="E16" s="11">
        <v>18</v>
      </c>
      <c r="F16" s="11">
        <v>392.31099999999998</v>
      </c>
      <c r="G16" s="11">
        <v>217.31100000000001</v>
      </c>
      <c r="H16" s="11">
        <v>53.64</v>
      </c>
      <c r="I16" s="11"/>
      <c r="J16" s="11"/>
      <c r="K16" s="11"/>
      <c r="L16" s="11"/>
    </row>
    <row r="17" spans="4:12" ht="25.5" customHeight="1" thickBot="1" x14ac:dyDescent="0.3">
      <c r="D17" s="24" t="s">
        <v>12</v>
      </c>
      <c r="E17" s="10">
        <v>18</v>
      </c>
      <c r="F17" s="10">
        <v>112.66500000000001</v>
      </c>
      <c r="G17" s="10">
        <v>76.665000000000006</v>
      </c>
      <c r="H17" s="10">
        <v>53.64</v>
      </c>
      <c r="I17" s="10"/>
      <c r="J17" s="10"/>
      <c r="K17" s="10"/>
      <c r="L17" s="10"/>
    </row>
    <row r="18" spans="4:12" ht="26.25" customHeight="1" thickBot="1" x14ac:dyDescent="0.3">
      <c r="D18" s="25" t="s">
        <v>13</v>
      </c>
      <c r="E18" s="35">
        <v>40</v>
      </c>
      <c r="F18" s="11">
        <v>105.08</v>
      </c>
      <c r="G18" s="11">
        <v>31</v>
      </c>
      <c r="H18" s="11">
        <v>2.37</v>
      </c>
      <c r="I18" s="11"/>
      <c r="J18" s="10"/>
      <c r="K18" s="11"/>
      <c r="L18" s="10"/>
    </row>
    <row r="19" spans="4:12" ht="24.75" customHeight="1" thickBot="1" x14ac:dyDescent="0.3">
      <c r="D19" s="3" t="s">
        <v>15</v>
      </c>
      <c r="E19" s="10">
        <v>15</v>
      </c>
      <c r="F19" s="10">
        <v>164.16</v>
      </c>
      <c r="G19" s="10">
        <v>84.16</v>
      </c>
      <c r="H19" s="10">
        <v>18</v>
      </c>
      <c r="I19" s="10"/>
      <c r="J19" s="10"/>
      <c r="K19" s="10"/>
      <c r="L19" s="10"/>
    </row>
    <row r="20" spans="4:12" ht="24.75" customHeight="1" thickBot="1" x14ac:dyDescent="0.3">
      <c r="D20" s="4" t="s">
        <v>16</v>
      </c>
      <c r="E20" s="11">
        <v>6</v>
      </c>
      <c r="F20" s="11"/>
      <c r="G20" s="11">
        <v>19</v>
      </c>
      <c r="H20" s="11">
        <v>19</v>
      </c>
      <c r="I20" s="11"/>
      <c r="J20" s="10"/>
      <c r="K20" s="11"/>
      <c r="L20" s="10"/>
    </row>
  </sheetData>
  <mergeCells count="2">
    <mergeCell ref="G5:I5"/>
    <mergeCell ref="I9:J9"/>
  </mergeCell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0"/>
  <sheetViews>
    <sheetView topLeftCell="A7" workbookViewId="0">
      <selection activeCell="G24" sqref="G24"/>
    </sheetView>
  </sheetViews>
  <sheetFormatPr baseColWidth="10" defaultRowHeight="15" x14ac:dyDescent="0.25"/>
  <cols>
    <col min="4" max="4" width="14.28515625" customWidth="1"/>
    <col min="5" max="5" width="15.5703125" customWidth="1"/>
    <col min="6" max="6" width="13" customWidth="1"/>
    <col min="7" max="8" width="14.28515625" customWidth="1"/>
    <col min="10" max="10" width="15.140625" customWidth="1"/>
  </cols>
  <sheetData>
    <row r="2" spans="4:12" ht="23.25" x14ac:dyDescent="0.35">
      <c r="G2" s="42" t="s">
        <v>183</v>
      </c>
      <c r="H2" s="42"/>
      <c r="I2" s="42"/>
    </row>
    <row r="5" spans="4:12" ht="23.25" x14ac:dyDescent="0.35">
      <c r="G5" s="253" t="s">
        <v>20</v>
      </c>
      <c r="H5" s="253"/>
      <c r="I5" s="253"/>
    </row>
    <row r="8" spans="4:12" ht="15.75" thickBot="1" x14ac:dyDescent="0.3"/>
    <row r="9" spans="4:12" ht="94.5" thickBot="1" x14ac:dyDescent="0.3">
      <c r="D9" s="16" t="s">
        <v>0</v>
      </c>
      <c r="E9" s="2" t="s">
        <v>1</v>
      </c>
      <c r="F9" s="2" t="s">
        <v>66</v>
      </c>
      <c r="G9" s="2" t="s">
        <v>64</v>
      </c>
      <c r="H9" s="31" t="s">
        <v>65</v>
      </c>
      <c r="I9" s="261" t="s">
        <v>174</v>
      </c>
      <c r="J9" s="261"/>
      <c r="K9" s="41" t="s">
        <v>175</v>
      </c>
      <c r="L9" s="41" t="s">
        <v>179</v>
      </c>
    </row>
    <row r="10" spans="4:12" ht="38.25" thickTop="1" x14ac:dyDescent="0.25">
      <c r="D10" s="28"/>
      <c r="E10" s="29"/>
      <c r="F10" s="29"/>
      <c r="G10" s="29"/>
      <c r="H10" s="32"/>
      <c r="I10" s="41" t="s">
        <v>177</v>
      </c>
      <c r="J10" s="41" t="s">
        <v>178</v>
      </c>
      <c r="K10" s="41"/>
      <c r="L10" s="34"/>
    </row>
    <row r="11" spans="4:12" ht="26.25" customHeight="1" thickBot="1" x14ac:dyDescent="0.3">
      <c r="D11" s="3" t="s">
        <v>5</v>
      </c>
      <c r="E11" s="36">
        <v>80</v>
      </c>
      <c r="F11" s="10">
        <v>1400</v>
      </c>
      <c r="G11" s="10">
        <v>170</v>
      </c>
      <c r="H11" s="10">
        <v>9</v>
      </c>
      <c r="I11" s="10"/>
      <c r="J11" s="10"/>
      <c r="K11" s="10"/>
      <c r="L11" s="10"/>
    </row>
    <row r="12" spans="4:12" ht="27" customHeight="1" thickBot="1" x14ac:dyDescent="0.3">
      <c r="D12" s="4" t="s">
        <v>6</v>
      </c>
      <c r="E12" s="11">
        <v>80</v>
      </c>
      <c r="F12" s="11">
        <v>1220.9000000000001</v>
      </c>
      <c r="G12" s="17">
        <v>520.9</v>
      </c>
      <c r="H12" s="11">
        <v>30</v>
      </c>
      <c r="I12" s="11"/>
      <c r="J12" s="10"/>
      <c r="K12" s="11"/>
      <c r="L12" s="10"/>
    </row>
    <row r="13" spans="4:12" ht="25.5" customHeight="1" thickBot="1" x14ac:dyDescent="0.3">
      <c r="D13" s="3" t="s">
        <v>7</v>
      </c>
      <c r="E13" s="36">
        <v>12</v>
      </c>
      <c r="F13" s="10">
        <v>427</v>
      </c>
      <c r="G13" s="10">
        <v>237</v>
      </c>
      <c r="H13" s="10">
        <v>75</v>
      </c>
      <c r="I13" s="10"/>
      <c r="J13" s="10"/>
      <c r="K13" s="10"/>
      <c r="L13" s="10"/>
    </row>
    <row r="14" spans="4:12" ht="23.25" customHeight="1" thickBot="1" x14ac:dyDescent="0.3">
      <c r="D14" s="4" t="s">
        <v>8</v>
      </c>
      <c r="E14" s="38">
        <v>6.2</v>
      </c>
      <c r="F14" s="11">
        <v>108</v>
      </c>
      <c r="G14" s="13">
        <v>83</v>
      </c>
      <c r="H14" s="11">
        <v>63</v>
      </c>
      <c r="I14" s="11"/>
      <c r="J14" s="10"/>
      <c r="K14" s="11"/>
      <c r="L14" s="10"/>
    </row>
    <row r="15" spans="4:12" ht="23.25" customHeight="1" thickBot="1" x14ac:dyDescent="0.3">
      <c r="D15" s="3" t="s">
        <v>10</v>
      </c>
      <c r="E15" s="10">
        <v>7.6</v>
      </c>
      <c r="F15" s="10">
        <v>106.104</v>
      </c>
      <c r="G15" s="10">
        <v>76.584000000000003</v>
      </c>
      <c r="H15" s="10">
        <v>42.5</v>
      </c>
      <c r="I15" s="10"/>
      <c r="J15" s="10"/>
      <c r="K15" s="10"/>
      <c r="L15" s="10"/>
    </row>
    <row r="16" spans="4:12" ht="27" customHeight="1" thickBot="1" x14ac:dyDescent="0.3">
      <c r="D16" s="4" t="s">
        <v>63</v>
      </c>
      <c r="E16" s="11">
        <v>18</v>
      </c>
      <c r="F16" s="11">
        <v>291.20600000000002</v>
      </c>
      <c r="G16" s="11">
        <v>116.206</v>
      </c>
      <c r="H16" s="10">
        <v>28.56</v>
      </c>
      <c r="I16" s="11"/>
      <c r="J16" s="11"/>
      <c r="K16" s="11"/>
      <c r="L16" s="11"/>
    </row>
    <row r="17" spans="4:12" ht="25.5" customHeight="1" thickBot="1" x14ac:dyDescent="0.3">
      <c r="D17" s="24" t="s">
        <v>12</v>
      </c>
      <c r="E17" s="10">
        <v>18</v>
      </c>
      <c r="F17" s="10">
        <v>110.685</v>
      </c>
      <c r="G17" s="10">
        <v>74.685000000000002</v>
      </c>
      <c r="H17" s="10">
        <v>18.440000000000001</v>
      </c>
      <c r="I17" s="10"/>
      <c r="J17" s="10"/>
      <c r="K17" s="10"/>
      <c r="L17" s="10"/>
    </row>
    <row r="18" spans="4:12" ht="26.25" customHeight="1" thickBot="1" x14ac:dyDescent="0.3">
      <c r="D18" s="25" t="s">
        <v>13</v>
      </c>
      <c r="E18" s="35">
        <v>40</v>
      </c>
      <c r="F18" s="11">
        <v>99594</v>
      </c>
      <c r="G18" s="11">
        <v>25864</v>
      </c>
      <c r="H18" s="11" t="s">
        <v>185</v>
      </c>
      <c r="I18" s="11"/>
      <c r="J18" s="10"/>
      <c r="K18" s="11"/>
      <c r="L18" s="10"/>
    </row>
    <row r="19" spans="4:12" ht="24.75" customHeight="1" thickBot="1" x14ac:dyDescent="0.3">
      <c r="D19" s="3" t="s">
        <v>15</v>
      </c>
      <c r="E19" s="10">
        <v>14</v>
      </c>
      <c r="F19" s="10">
        <v>126.557</v>
      </c>
      <c r="G19" s="10">
        <v>46.557000000000002</v>
      </c>
      <c r="H19" s="10">
        <v>8</v>
      </c>
      <c r="I19" s="10"/>
      <c r="J19" s="10"/>
      <c r="K19" s="10"/>
      <c r="L19" s="10"/>
    </row>
    <row r="20" spans="4:12" ht="24.75" customHeight="1" thickBot="1" x14ac:dyDescent="0.3">
      <c r="D20" s="4" t="s">
        <v>16</v>
      </c>
      <c r="E20" s="11">
        <v>6</v>
      </c>
      <c r="F20" s="11"/>
      <c r="G20" s="11">
        <v>15.657</v>
      </c>
      <c r="H20" s="11" t="s">
        <v>186</v>
      </c>
      <c r="I20" s="11"/>
      <c r="J20" s="10"/>
      <c r="K20" s="11"/>
      <c r="L20" s="10"/>
    </row>
  </sheetData>
  <mergeCells count="2">
    <mergeCell ref="G5:I5"/>
    <mergeCell ref="I9:J9"/>
  </mergeCell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0"/>
  <sheetViews>
    <sheetView topLeftCell="A7" workbookViewId="0">
      <selection activeCell="E13" sqref="E13"/>
    </sheetView>
  </sheetViews>
  <sheetFormatPr baseColWidth="10" defaultRowHeight="15" x14ac:dyDescent="0.25"/>
  <cols>
    <col min="4" max="4" width="14.28515625" customWidth="1"/>
    <col min="5" max="5" width="15.5703125" customWidth="1"/>
    <col min="6" max="6" width="13" customWidth="1"/>
    <col min="7" max="8" width="14.28515625" customWidth="1"/>
    <col min="10" max="10" width="15.140625" customWidth="1"/>
  </cols>
  <sheetData>
    <row r="2" spans="4:12" ht="23.25" x14ac:dyDescent="0.35">
      <c r="G2" s="42" t="s">
        <v>183</v>
      </c>
      <c r="H2" s="42"/>
      <c r="I2" s="42"/>
    </row>
    <row r="5" spans="4:12" ht="23.25" x14ac:dyDescent="0.35">
      <c r="G5" s="253" t="s">
        <v>20</v>
      </c>
      <c r="H5" s="253"/>
      <c r="I5" s="253"/>
    </row>
    <row r="8" spans="4:12" ht="15.75" thickBot="1" x14ac:dyDescent="0.3"/>
    <row r="9" spans="4:12" ht="94.5" thickBot="1" x14ac:dyDescent="0.3">
      <c r="D9" s="16" t="s">
        <v>0</v>
      </c>
      <c r="E9" s="2" t="s">
        <v>1</v>
      </c>
      <c r="F9" s="2" t="s">
        <v>66</v>
      </c>
      <c r="G9" s="2" t="s">
        <v>64</v>
      </c>
      <c r="H9" s="31" t="s">
        <v>65</v>
      </c>
      <c r="I9" s="261" t="s">
        <v>174</v>
      </c>
      <c r="J9" s="261"/>
      <c r="K9" s="43" t="s">
        <v>175</v>
      </c>
      <c r="L9" s="43" t="s">
        <v>179</v>
      </c>
    </row>
    <row r="10" spans="4:12" ht="38.25" thickTop="1" x14ac:dyDescent="0.25">
      <c r="D10" s="28"/>
      <c r="E10" s="29"/>
      <c r="F10" s="29"/>
      <c r="G10" s="29"/>
      <c r="H10" s="32"/>
      <c r="I10" s="43" t="s">
        <v>177</v>
      </c>
      <c r="J10" s="43" t="s">
        <v>178</v>
      </c>
      <c r="K10" s="43"/>
      <c r="L10" s="34"/>
    </row>
    <row r="11" spans="4:12" ht="26.25" customHeight="1" thickBot="1" x14ac:dyDescent="0.3">
      <c r="D11" s="3" t="s">
        <v>5</v>
      </c>
      <c r="E11" s="36">
        <v>80</v>
      </c>
      <c r="F11" s="10">
        <v>1530</v>
      </c>
      <c r="G11" s="10">
        <v>300</v>
      </c>
      <c r="H11" s="10">
        <v>17</v>
      </c>
      <c r="I11" s="10"/>
      <c r="J11" s="10"/>
      <c r="K11" s="10"/>
      <c r="L11" s="10"/>
    </row>
    <row r="12" spans="4:12" ht="27" customHeight="1" thickBot="1" x14ac:dyDescent="0.3">
      <c r="D12" s="4" t="s">
        <v>6</v>
      </c>
      <c r="E12" s="11">
        <v>80</v>
      </c>
      <c r="F12" s="11">
        <v>1069</v>
      </c>
      <c r="G12" s="17">
        <v>369</v>
      </c>
      <c r="H12" s="11">
        <v>20</v>
      </c>
      <c r="I12" s="11"/>
      <c r="J12" s="10"/>
      <c r="K12" s="11"/>
      <c r="L12" s="10"/>
    </row>
    <row r="13" spans="4:12" ht="25.5" customHeight="1" thickBot="1" x14ac:dyDescent="0.3">
      <c r="D13" s="3" t="s">
        <v>7</v>
      </c>
      <c r="E13" s="36">
        <v>12</v>
      </c>
      <c r="F13" s="10">
        <v>427</v>
      </c>
      <c r="G13" s="10">
        <v>226</v>
      </c>
      <c r="H13" s="10">
        <v>72</v>
      </c>
      <c r="I13" s="10"/>
      <c r="J13" s="10"/>
      <c r="K13" s="10"/>
      <c r="L13" s="10"/>
    </row>
    <row r="14" spans="4:12" ht="23.25" customHeight="1" thickBot="1" x14ac:dyDescent="0.3">
      <c r="D14" s="4" t="s">
        <v>8</v>
      </c>
      <c r="E14" s="38">
        <v>6.2</v>
      </c>
      <c r="F14" s="11">
        <v>108</v>
      </c>
      <c r="G14" s="13">
        <v>83</v>
      </c>
      <c r="H14" s="11">
        <v>63</v>
      </c>
      <c r="I14" s="11"/>
      <c r="J14" s="10"/>
      <c r="K14" s="11"/>
      <c r="L14" s="10"/>
    </row>
    <row r="15" spans="4:12" ht="23.25" customHeight="1" thickBot="1" x14ac:dyDescent="0.3">
      <c r="D15" s="3" t="s">
        <v>10</v>
      </c>
      <c r="E15" s="10">
        <v>7.6</v>
      </c>
      <c r="F15" s="10">
        <v>85.64</v>
      </c>
      <c r="G15" s="10">
        <v>56.12</v>
      </c>
      <c r="H15" s="10">
        <v>31</v>
      </c>
      <c r="I15" s="10"/>
      <c r="J15" s="10"/>
      <c r="K15" s="10"/>
      <c r="L15" s="10"/>
    </row>
    <row r="16" spans="4:12" ht="27" customHeight="1" thickBot="1" x14ac:dyDescent="0.3">
      <c r="D16" s="4" t="s">
        <v>63</v>
      </c>
      <c r="E16" s="11">
        <v>18</v>
      </c>
      <c r="F16" s="11">
        <v>274.89400000000001</v>
      </c>
      <c r="G16" s="11">
        <v>99.894000000000005</v>
      </c>
      <c r="H16" s="10">
        <v>24.67</v>
      </c>
      <c r="I16" s="11"/>
      <c r="J16" s="11"/>
      <c r="K16" s="11"/>
      <c r="L16" s="11"/>
    </row>
    <row r="17" spans="4:12" ht="25.5" customHeight="1" thickBot="1" x14ac:dyDescent="0.3">
      <c r="D17" s="24" t="s">
        <v>12</v>
      </c>
      <c r="E17" s="10">
        <v>18</v>
      </c>
      <c r="F17" s="10">
        <v>110.685</v>
      </c>
      <c r="G17" s="10">
        <v>74.685000000000002</v>
      </c>
      <c r="H17" s="10">
        <v>18.440000000000001</v>
      </c>
      <c r="I17" s="10"/>
      <c r="J17" s="10"/>
      <c r="K17" s="10"/>
      <c r="L17" s="10"/>
    </row>
    <row r="18" spans="4:12" ht="26.25" customHeight="1" thickBot="1" x14ac:dyDescent="0.3">
      <c r="D18" s="25" t="s">
        <v>13</v>
      </c>
      <c r="E18" s="35">
        <v>40</v>
      </c>
      <c r="F18" s="11">
        <v>99594</v>
      </c>
      <c r="G18" s="11">
        <v>25864</v>
      </c>
      <c r="H18" s="11" t="s">
        <v>185</v>
      </c>
      <c r="I18" s="11"/>
      <c r="J18" s="10"/>
      <c r="K18" s="11"/>
      <c r="L18" s="10"/>
    </row>
    <row r="19" spans="4:12" ht="24.75" customHeight="1" thickBot="1" x14ac:dyDescent="0.3">
      <c r="D19" s="3" t="s">
        <v>15</v>
      </c>
      <c r="E19" s="10">
        <v>14</v>
      </c>
      <c r="F19" s="10">
        <v>129.93100000000001</v>
      </c>
      <c r="G19" s="10">
        <v>49.930999999999997</v>
      </c>
      <c r="H19" s="10">
        <v>10</v>
      </c>
      <c r="I19" s="10"/>
      <c r="J19" s="10"/>
      <c r="K19" s="10"/>
      <c r="L19" s="10"/>
    </row>
    <row r="20" spans="4:12" ht="24.75" customHeight="1" thickBot="1" x14ac:dyDescent="0.3">
      <c r="D20" s="4" t="s">
        <v>16</v>
      </c>
      <c r="E20" s="11">
        <v>6</v>
      </c>
      <c r="F20" s="11"/>
      <c r="G20" s="11">
        <v>10</v>
      </c>
      <c r="H20" s="11">
        <v>5</v>
      </c>
      <c r="I20" s="11"/>
      <c r="J20" s="10"/>
      <c r="K20" s="11"/>
      <c r="L20" s="10"/>
    </row>
  </sheetData>
  <mergeCells count="2">
    <mergeCell ref="G5:I5"/>
    <mergeCell ref="I9:J9"/>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0"/>
  <sheetViews>
    <sheetView topLeftCell="A14" workbookViewId="0">
      <selection activeCell="C8" sqref="C8:L21"/>
    </sheetView>
  </sheetViews>
  <sheetFormatPr baseColWidth="10" defaultRowHeight="15" x14ac:dyDescent="0.25"/>
  <cols>
    <col min="4" max="4" width="14.28515625" customWidth="1"/>
    <col min="5" max="5" width="15.5703125" customWidth="1"/>
    <col min="6" max="6" width="13" customWidth="1"/>
    <col min="7" max="8" width="14.28515625" customWidth="1"/>
    <col min="10" max="10" width="15.140625" customWidth="1"/>
  </cols>
  <sheetData>
    <row r="2" spans="4:12" ht="23.25" x14ac:dyDescent="0.35">
      <c r="G2" s="42" t="s">
        <v>183</v>
      </c>
      <c r="H2" s="42"/>
      <c r="I2" s="42"/>
    </row>
    <row r="5" spans="4:12" ht="23.25" x14ac:dyDescent="0.35">
      <c r="G5" s="253" t="s">
        <v>20</v>
      </c>
      <c r="H5" s="253"/>
      <c r="I5" s="253"/>
    </row>
    <row r="8" spans="4:12" ht="15.75" thickBot="1" x14ac:dyDescent="0.3"/>
    <row r="9" spans="4:12" ht="94.5" thickBot="1" x14ac:dyDescent="0.3">
      <c r="D9" s="16" t="s">
        <v>0</v>
      </c>
      <c r="E9" s="2" t="s">
        <v>1</v>
      </c>
      <c r="F9" s="2" t="s">
        <v>66</v>
      </c>
      <c r="G9" s="2" t="s">
        <v>64</v>
      </c>
      <c r="H9" s="31" t="s">
        <v>65</v>
      </c>
      <c r="I9" s="261" t="s">
        <v>174</v>
      </c>
      <c r="J9" s="261"/>
      <c r="K9" s="43" t="s">
        <v>175</v>
      </c>
      <c r="L9" s="43" t="s">
        <v>179</v>
      </c>
    </row>
    <row r="10" spans="4:12" ht="38.25" thickTop="1" x14ac:dyDescent="0.25">
      <c r="D10" s="28"/>
      <c r="E10" s="29"/>
      <c r="F10" s="29"/>
      <c r="G10" s="29"/>
      <c r="H10" s="32"/>
      <c r="I10" s="43" t="s">
        <v>177</v>
      </c>
      <c r="J10" s="43" t="s">
        <v>178</v>
      </c>
      <c r="K10" s="43"/>
      <c r="L10" s="34"/>
    </row>
    <row r="11" spans="4:12" ht="26.25" customHeight="1" thickBot="1" x14ac:dyDescent="0.3">
      <c r="D11" s="3" t="s">
        <v>5</v>
      </c>
      <c r="E11" s="36">
        <v>80</v>
      </c>
      <c r="F11" s="10">
        <v>1030</v>
      </c>
      <c r="G11" s="10">
        <v>290</v>
      </c>
      <c r="H11" s="10">
        <v>15</v>
      </c>
      <c r="I11" s="10"/>
      <c r="J11" s="10"/>
      <c r="K11" s="10"/>
      <c r="L11" s="10"/>
    </row>
    <row r="12" spans="4:12" ht="27" customHeight="1" thickBot="1" x14ac:dyDescent="0.3">
      <c r="D12" s="4" t="s">
        <v>6</v>
      </c>
      <c r="E12" s="11">
        <v>80</v>
      </c>
      <c r="F12" s="11">
        <v>881</v>
      </c>
      <c r="G12" s="17">
        <v>181</v>
      </c>
      <c r="H12" s="11">
        <v>9</v>
      </c>
      <c r="I12" s="11"/>
      <c r="J12" s="10"/>
      <c r="K12" s="11"/>
      <c r="L12" s="10"/>
    </row>
    <row r="13" spans="4:12" ht="25.5" customHeight="1" thickBot="1" x14ac:dyDescent="0.3">
      <c r="D13" s="3" t="s">
        <v>7</v>
      </c>
      <c r="E13" s="36">
        <v>12</v>
      </c>
      <c r="F13" s="10"/>
      <c r="G13" s="10">
        <v>211.70099999999999</v>
      </c>
      <c r="H13" s="10">
        <v>67.739999999999995</v>
      </c>
      <c r="I13" s="10"/>
      <c r="J13" s="10"/>
      <c r="K13" s="10"/>
      <c r="L13" s="10"/>
    </row>
    <row r="14" spans="4:12" ht="23.25" customHeight="1" thickBot="1" x14ac:dyDescent="0.3">
      <c r="D14" s="4" t="s">
        <v>8</v>
      </c>
      <c r="E14" s="38">
        <v>6.2</v>
      </c>
      <c r="F14" s="11">
        <v>108</v>
      </c>
      <c r="G14" s="13">
        <v>83</v>
      </c>
      <c r="H14" s="11">
        <v>63</v>
      </c>
      <c r="I14" s="11"/>
      <c r="J14" s="10"/>
      <c r="K14" s="11"/>
      <c r="L14" s="10"/>
    </row>
    <row r="15" spans="4:12" ht="23.25" customHeight="1" thickBot="1" x14ac:dyDescent="0.3">
      <c r="D15" s="3" t="s">
        <v>10</v>
      </c>
      <c r="E15" s="10">
        <v>7.6</v>
      </c>
      <c r="F15" s="10">
        <v>81.116</v>
      </c>
      <c r="G15" s="10">
        <v>51.595999999999997</v>
      </c>
      <c r="H15" s="10">
        <v>28.7</v>
      </c>
      <c r="I15" s="10"/>
      <c r="J15" s="10"/>
      <c r="K15" s="10"/>
      <c r="L15" s="10"/>
    </row>
    <row r="16" spans="4:12" ht="27" customHeight="1" thickBot="1" x14ac:dyDescent="0.3">
      <c r="D16" s="4" t="s">
        <v>63</v>
      </c>
      <c r="E16" s="11">
        <v>18</v>
      </c>
      <c r="F16" s="11">
        <v>257.03399999999999</v>
      </c>
      <c r="G16" s="11">
        <v>82.034000000000006</v>
      </c>
      <c r="H16" s="10">
        <v>20.260000000000002</v>
      </c>
      <c r="I16" s="11"/>
      <c r="J16" s="11"/>
      <c r="K16" s="11"/>
      <c r="L16" s="11"/>
    </row>
    <row r="17" spans="4:12" ht="25.5" customHeight="1" thickBot="1" x14ac:dyDescent="0.3">
      <c r="D17" s="24" t="s">
        <v>12</v>
      </c>
      <c r="E17" s="10">
        <v>18</v>
      </c>
      <c r="F17" s="10">
        <v>110.685</v>
      </c>
      <c r="G17" s="10">
        <v>74.685000000000002</v>
      </c>
      <c r="H17" s="10">
        <v>18.440000000000001</v>
      </c>
      <c r="I17" s="10"/>
      <c r="J17" s="10"/>
      <c r="K17" s="10"/>
      <c r="L17" s="10"/>
    </row>
    <row r="18" spans="4:12" ht="26.25" customHeight="1" thickBot="1" x14ac:dyDescent="0.3">
      <c r="D18" s="25" t="s">
        <v>13</v>
      </c>
      <c r="E18" s="35">
        <v>40</v>
      </c>
      <c r="F18" s="11"/>
      <c r="G18" s="11">
        <v>5.0549999999999997</v>
      </c>
      <c r="H18" s="11" t="s">
        <v>187</v>
      </c>
      <c r="I18" s="11"/>
      <c r="J18" s="10"/>
      <c r="K18" s="11"/>
      <c r="L18" s="10"/>
    </row>
    <row r="19" spans="4:12" ht="24.75" customHeight="1" thickBot="1" x14ac:dyDescent="0.3">
      <c r="D19" s="3" t="s">
        <v>15</v>
      </c>
      <c r="E19" s="10">
        <v>14</v>
      </c>
      <c r="F19" s="10">
        <v>111.545</v>
      </c>
      <c r="G19" s="10">
        <v>51.545000000000002</v>
      </c>
      <c r="H19" s="10">
        <v>10</v>
      </c>
      <c r="I19" s="10"/>
      <c r="J19" s="10"/>
      <c r="K19" s="10"/>
      <c r="L19" s="10"/>
    </row>
    <row r="20" spans="4:12" ht="24.75" customHeight="1" thickBot="1" x14ac:dyDescent="0.3">
      <c r="D20" s="4" t="s">
        <v>16</v>
      </c>
      <c r="E20" s="11">
        <v>6</v>
      </c>
      <c r="F20" s="11"/>
      <c r="G20" s="11">
        <v>4.0999999999999996</v>
      </c>
      <c r="H20" s="11">
        <v>2</v>
      </c>
      <c r="I20" s="11"/>
      <c r="J20" s="10"/>
      <c r="K20" s="11"/>
      <c r="L20" s="10"/>
    </row>
  </sheetData>
  <mergeCells count="2">
    <mergeCell ref="G5:I5"/>
    <mergeCell ref="I9:J9"/>
  </mergeCell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N19"/>
  <sheetViews>
    <sheetView topLeftCell="A5" workbookViewId="0">
      <selection activeCell="J16" sqref="J16"/>
    </sheetView>
  </sheetViews>
  <sheetFormatPr baseColWidth="10" defaultRowHeight="15" x14ac:dyDescent="0.25"/>
  <cols>
    <col min="5" max="5" width="5.42578125" customWidth="1"/>
    <col min="6" max="6" width="15.140625" customWidth="1"/>
    <col min="7" max="7" width="14.28515625" customWidth="1"/>
    <col min="8" max="8" width="14" customWidth="1"/>
    <col min="9" max="9" width="15.42578125" customWidth="1"/>
    <col min="10" max="10" width="15.28515625" customWidth="1"/>
  </cols>
  <sheetData>
    <row r="1" spans="6:14" ht="23.25" x14ac:dyDescent="0.35">
      <c r="H1" s="42" t="s">
        <v>188</v>
      </c>
      <c r="I1" s="42"/>
      <c r="J1" s="42"/>
    </row>
    <row r="4" spans="6:14" ht="23.25" x14ac:dyDescent="0.35">
      <c r="H4" s="253" t="s">
        <v>20</v>
      </c>
      <c r="I4" s="253"/>
      <c r="J4" s="253"/>
    </row>
    <row r="7" spans="6:14" ht="15.75" thickBot="1" x14ac:dyDescent="0.3"/>
    <row r="8" spans="6:14" ht="94.5" thickBot="1" x14ac:dyDescent="0.3">
      <c r="F8" s="16" t="s">
        <v>0</v>
      </c>
      <c r="G8" s="2" t="s">
        <v>1</v>
      </c>
      <c r="H8" s="2" t="s">
        <v>66</v>
      </c>
      <c r="I8" s="2" t="s">
        <v>64</v>
      </c>
      <c r="J8" s="31" t="s">
        <v>65</v>
      </c>
      <c r="K8" s="261" t="s">
        <v>174</v>
      </c>
      <c r="L8" s="261"/>
      <c r="M8" s="43" t="s">
        <v>175</v>
      </c>
      <c r="N8" s="43" t="s">
        <v>179</v>
      </c>
    </row>
    <row r="9" spans="6:14" ht="38.25" thickTop="1" x14ac:dyDescent="0.25">
      <c r="F9" s="28"/>
      <c r="G9" s="29"/>
      <c r="H9" s="29"/>
      <c r="I9" s="29"/>
      <c r="J9" s="32"/>
      <c r="K9" s="43" t="s">
        <v>177</v>
      </c>
      <c r="L9" s="43" t="s">
        <v>178</v>
      </c>
      <c r="M9" s="43"/>
      <c r="N9" s="34"/>
    </row>
    <row r="10" spans="6:14" ht="21.75" customHeight="1" thickBot="1" x14ac:dyDescent="0.3">
      <c r="F10" s="3" t="s">
        <v>5</v>
      </c>
      <c r="G10" s="36">
        <v>80</v>
      </c>
      <c r="H10" s="10">
        <v>910</v>
      </c>
      <c r="I10" s="10">
        <v>170</v>
      </c>
      <c r="J10" s="10">
        <v>9</v>
      </c>
      <c r="K10" s="10"/>
      <c r="L10" s="10"/>
      <c r="M10" s="10"/>
      <c r="N10" s="10"/>
    </row>
    <row r="11" spans="6:14" ht="19.5" thickBot="1" x14ac:dyDescent="0.3">
      <c r="F11" s="45" t="s">
        <v>6</v>
      </c>
      <c r="G11" s="11">
        <v>80</v>
      </c>
      <c r="H11" s="11">
        <v>783</v>
      </c>
      <c r="I11" s="17">
        <v>83</v>
      </c>
      <c r="J11" s="11">
        <v>4</v>
      </c>
      <c r="K11" s="11"/>
      <c r="L11" s="10"/>
      <c r="M11" s="11"/>
      <c r="N11" s="10"/>
    </row>
    <row r="12" spans="6:14" ht="20.25" customHeight="1" thickBot="1" x14ac:dyDescent="0.3">
      <c r="F12" s="3" t="s">
        <v>7</v>
      </c>
      <c r="G12" s="36">
        <v>12</v>
      </c>
      <c r="H12" s="10">
        <v>376</v>
      </c>
      <c r="I12" s="10">
        <v>186</v>
      </c>
      <c r="J12" s="10">
        <v>59</v>
      </c>
      <c r="K12" s="10"/>
      <c r="L12" s="10"/>
      <c r="M12" s="10"/>
      <c r="N12" s="10"/>
    </row>
    <row r="13" spans="6:14" ht="22.5" customHeight="1" thickBot="1" x14ac:dyDescent="0.3">
      <c r="F13" s="4" t="s">
        <v>8</v>
      </c>
      <c r="G13" s="38">
        <v>6.2</v>
      </c>
      <c r="H13" s="11">
        <v>88.912000000000006</v>
      </c>
      <c r="I13" s="13">
        <v>73.912000000000006</v>
      </c>
      <c r="J13" s="11">
        <v>46</v>
      </c>
      <c r="K13" s="11"/>
      <c r="L13" s="10"/>
      <c r="M13" s="11"/>
      <c r="N13" s="10"/>
    </row>
    <row r="14" spans="6:14" ht="23.25" customHeight="1" thickBot="1" x14ac:dyDescent="0.3">
      <c r="F14" s="3" t="s">
        <v>10</v>
      </c>
      <c r="G14" s="10">
        <v>7.6</v>
      </c>
      <c r="H14" s="10">
        <v>74.099999999999994</v>
      </c>
      <c r="I14" s="10">
        <v>44.58</v>
      </c>
      <c r="J14" s="10">
        <v>24.7</v>
      </c>
      <c r="K14" s="10"/>
      <c r="L14" s="10"/>
      <c r="M14" s="10"/>
      <c r="N14" s="10"/>
    </row>
    <row r="15" spans="6:14" ht="23.25" customHeight="1" thickBot="1" x14ac:dyDescent="0.3">
      <c r="F15" s="4" t="s">
        <v>63</v>
      </c>
      <c r="G15" s="11">
        <v>18</v>
      </c>
      <c r="H15" s="11">
        <v>224.37299999999999</v>
      </c>
      <c r="I15" s="11">
        <v>49.372999999999998</v>
      </c>
      <c r="J15" s="10">
        <v>12.19</v>
      </c>
      <c r="K15" s="11"/>
      <c r="L15" s="11"/>
      <c r="M15" s="11"/>
      <c r="N15" s="11"/>
    </row>
    <row r="16" spans="6:14" ht="21.75" customHeight="1" thickBot="1" x14ac:dyDescent="0.3">
      <c r="F16" s="24" t="s">
        <v>12</v>
      </c>
      <c r="G16" s="10">
        <v>18</v>
      </c>
      <c r="H16" s="10">
        <v>110.685</v>
      </c>
      <c r="I16" s="10">
        <v>74.685000000000002</v>
      </c>
      <c r="J16" s="10">
        <v>18.440000000000001</v>
      </c>
      <c r="K16" s="10"/>
      <c r="L16" s="10"/>
      <c r="M16" s="10"/>
      <c r="N16" s="10"/>
    </row>
    <row r="17" spans="6:14" ht="19.5" thickBot="1" x14ac:dyDescent="0.3">
      <c r="F17" s="25" t="s">
        <v>13</v>
      </c>
      <c r="G17" s="35">
        <v>40</v>
      </c>
      <c r="H17" s="11"/>
      <c r="I17" s="11">
        <v>43.851999999999997</v>
      </c>
      <c r="J17" s="11">
        <v>3.39</v>
      </c>
      <c r="K17" s="11"/>
      <c r="L17" s="10"/>
      <c r="M17" s="11"/>
      <c r="N17" s="10"/>
    </row>
    <row r="18" spans="6:14" ht="22.5" customHeight="1" thickBot="1" x14ac:dyDescent="0.3">
      <c r="F18" s="3" t="s">
        <v>15</v>
      </c>
      <c r="G18" s="10">
        <v>14</v>
      </c>
      <c r="H18" s="10">
        <v>160.56</v>
      </c>
      <c r="I18" s="10">
        <v>80.56</v>
      </c>
      <c r="J18" s="10">
        <v>16</v>
      </c>
      <c r="K18" s="10"/>
      <c r="L18" s="10"/>
      <c r="M18" s="10"/>
      <c r="N18" s="10"/>
    </row>
    <row r="19" spans="6:14" ht="23.25" customHeight="1" thickBot="1" x14ac:dyDescent="0.3">
      <c r="F19" s="4" t="s">
        <v>16</v>
      </c>
      <c r="G19" s="11">
        <v>6</v>
      </c>
      <c r="H19" s="11"/>
      <c r="I19" s="11">
        <v>1</v>
      </c>
      <c r="J19" s="11">
        <v>0.5</v>
      </c>
      <c r="K19" s="11"/>
      <c r="L19" s="10"/>
      <c r="M19" s="11"/>
      <c r="N19" s="10"/>
    </row>
  </sheetData>
  <mergeCells count="2">
    <mergeCell ref="H4:J4"/>
    <mergeCell ref="K8:L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421</vt:i4>
      </vt:variant>
    </vt:vector>
  </HeadingPairs>
  <TitlesOfParts>
    <vt:vector size="421" baseType="lpstr">
      <vt:lpstr>01-02-2017</vt:lpstr>
      <vt:lpstr>02-02-2017</vt:lpstr>
      <vt:lpstr>03-02-2017</vt:lpstr>
      <vt:lpstr>04-02-2017</vt:lpstr>
      <vt:lpstr>05-02-2017</vt:lpstr>
      <vt:lpstr>06-02-2017</vt:lpstr>
      <vt:lpstr>07-02-2017</vt:lpstr>
      <vt:lpstr>08-02-2017</vt:lpstr>
      <vt:lpstr>09-02-2017</vt:lpstr>
      <vt:lpstr>10-02-2017</vt:lpstr>
      <vt:lpstr>13-02-2017</vt:lpstr>
      <vt:lpstr>22-02-2017</vt:lpstr>
      <vt:lpstr>23-02-2017</vt:lpstr>
      <vt:lpstr>24-02-2017</vt:lpstr>
      <vt:lpstr>25-02-2017</vt:lpstr>
      <vt:lpstr>26-02-2017</vt:lpstr>
      <vt:lpstr>27-02-2017</vt:lpstr>
      <vt:lpstr>28-02-2017</vt:lpstr>
      <vt:lpstr>01-03-2017</vt:lpstr>
      <vt:lpstr>02-03-2017</vt:lpstr>
      <vt:lpstr>03-03-2017 </vt:lpstr>
      <vt:lpstr>04-03-2017 </vt:lpstr>
      <vt:lpstr>06-03-2017</vt:lpstr>
      <vt:lpstr>09-03-2017</vt:lpstr>
      <vt:lpstr>10-03-2017</vt:lpstr>
      <vt:lpstr>12-03-2017</vt:lpstr>
      <vt:lpstr>13-03-2017 </vt:lpstr>
      <vt:lpstr>14-03-2017 </vt:lpstr>
      <vt:lpstr>15-03-2017 </vt:lpstr>
      <vt:lpstr>16-03-2017</vt:lpstr>
      <vt:lpstr>17-03-2017</vt:lpstr>
      <vt:lpstr>20-03-2017</vt:lpstr>
      <vt:lpstr>21-03-2017</vt:lpstr>
      <vt:lpstr>22-03-2017</vt:lpstr>
      <vt:lpstr>23-03-2017</vt:lpstr>
      <vt:lpstr>24-03-2017</vt:lpstr>
      <vt:lpstr>25-03-2017</vt:lpstr>
      <vt:lpstr>26-03-2017</vt:lpstr>
      <vt:lpstr>27-03-2017</vt:lpstr>
      <vt:lpstr>28-03-2017</vt:lpstr>
      <vt:lpstr>29-03-2017</vt:lpstr>
      <vt:lpstr>30-03-2017</vt:lpstr>
      <vt:lpstr>31-03-2017</vt:lpstr>
      <vt:lpstr>01-04-2017</vt:lpstr>
      <vt:lpstr>03-04-2017</vt:lpstr>
      <vt:lpstr>04-04-2017</vt:lpstr>
      <vt:lpstr>05-04-2017</vt:lpstr>
      <vt:lpstr>06-04-2017</vt:lpstr>
      <vt:lpstr>Feuil1</vt:lpstr>
      <vt:lpstr>10-04-2017</vt:lpstr>
      <vt:lpstr>11-04-2017</vt:lpstr>
      <vt:lpstr>12-04-2017</vt:lpstr>
      <vt:lpstr>13-04-2017</vt:lpstr>
      <vt:lpstr>14-04-2017</vt:lpstr>
      <vt:lpstr>15-04-2017</vt:lpstr>
      <vt:lpstr>16-04-2017</vt:lpstr>
      <vt:lpstr>17-04-2017</vt:lpstr>
      <vt:lpstr>18-04-2017 </vt:lpstr>
      <vt:lpstr>19-04-2017  </vt:lpstr>
      <vt:lpstr>20-04-2017  </vt:lpstr>
      <vt:lpstr>21-04-2017</vt:lpstr>
      <vt:lpstr>24-04-2017</vt:lpstr>
      <vt:lpstr>25-04-2017</vt:lpstr>
      <vt:lpstr>26-04-2017</vt:lpstr>
      <vt:lpstr>27-04-2017</vt:lpstr>
      <vt:lpstr>28-04-2017</vt:lpstr>
      <vt:lpstr>29-04-2017</vt:lpstr>
      <vt:lpstr>30-04-2017</vt:lpstr>
      <vt:lpstr>01-01-2017 </vt:lpstr>
      <vt:lpstr>02-05-2017  </vt:lpstr>
      <vt:lpstr>05-05-2017 </vt:lpstr>
      <vt:lpstr>06-05-2017</vt:lpstr>
      <vt:lpstr>07-05-2017</vt:lpstr>
      <vt:lpstr>09-05-2017</vt:lpstr>
      <vt:lpstr>10-05-2017</vt:lpstr>
      <vt:lpstr>11-05-2017</vt:lpstr>
      <vt:lpstr>12-05-2017 </vt:lpstr>
      <vt:lpstr>13-05-2017</vt:lpstr>
      <vt:lpstr>14-05-2017 </vt:lpstr>
      <vt:lpstr>15-05-2017 </vt:lpstr>
      <vt:lpstr>16-05-2017</vt:lpstr>
      <vt:lpstr>19-05-2017</vt:lpstr>
      <vt:lpstr>21-05-2017</vt:lpstr>
      <vt:lpstr>22-05-2017</vt:lpstr>
      <vt:lpstr>23-05-2017</vt:lpstr>
      <vt:lpstr>24-05-2017 </vt:lpstr>
      <vt:lpstr>25-05-2017  (2)</vt:lpstr>
      <vt:lpstr>30-05-2017 </vt:lpstr>
      <vt:lpstr>14-09-2017 </vt:lpstr>
      <vt:lpstr>18-09-2017</vt:lpstr>
      <vt:lpstr>19-09-2017</vt:lpstr>
      <vt:lpstr>20-09-2017</vt:lpstr>
      <vt:lpstr>25-09-2017</vt:lpstr>
      <vt:lpstr>26-10-2017</vt:lpstr>
      <vt:lpstr>31-10-2017 </vt:lpstr>
      <vt:lpstr>02-11-2017</vt:lpstr>
      <vt:lpstr>03-11-2017</vt:lpstr>
      <vt:lpstr>04-11-2017</vt:lpstr>
      <vt:lpstr>06-11-2017</vt:lpstr>
      <vt:lpstr>07-11-2017 </vt:lpstr>
      <vt:lpstr>08-11-2017  </vt:lpstr>
      <vt:lpstr>09-11-2017   </vt:lpstr>
      <vt:lpstr>10-11-2017   </vt:lpstr>
      <vt:lpstr>13-11-2017</vt:lpstr>
      <vt:lpstr>14-11-2017</vt:lpstr>
      <vt:lpstr>16-11-2017 </vt:lpstr>
      <vt:lpstr>17-11-2017</vt:lpstr>
      <vt:lpstr>20-11-2017</vt:lpstr>
      <vt:lpstr>22-11-2017 </vt:lpstr>
      <vt:lpstr>23-11-2017  </vt:lpstr>
      <vt:lpstr>24-11-2017</vt:lpstr>
      <vt:lpstr>25-11-2017 </vt:lpstr>
      <vt:lpstr>26-11-2017</vt:lpstr>
      <vt:lpstr>27-11-2017</vt:lpstr>
      <vt:lpstr>28-11-2017</vt:lpstr>
      <vt:lpstr>29-11-2017</vt:lpstr>
      <vt:lpstr>30-11-2017</vt:lpstr>
      <vt:lpstr>01-12-2017</vt:lpstr>
      <vt:lpstr>02-12-2017 </vt:lpstr>
      <vt:lpstr>04-12-2017  </vt:lpstr>
      <vt:lpstr>05-12-2017 </vt:lpstr>
      <vt:lpstr>06-12-2017</vt:lpstr>
      <vt:lpstr>07-12-2017</vt:lpstr>
      <vt:lpstr>08-12-2017 </vt:lpstr>
      <vt:lpstr>09-12-2017</vt:lpstr>
      <vt:lpstr>10-12-2017 </vt:lpstr>
      <vt:lpstr>11-12-2017</vt:lpstr>
      <vt:lpstr>12-12-2017</vt:lpstr>
      <vt:lpstr>13-12-2017</vt:lpstr>
      <vt:lpstr>14-12-2017 </vt:lpstr>
      <vt:lpstr>15-12-2017  </vt:lpstr>
      <vt:lpstr>16-12-2017  </vt:lpstr>
      <vt:lpstr>17-12-2017</vt:lpstr>
      <vt:lpstr>18-12-2017</vt:lpstr>
      <vt:lpstr>19-12-2017</vt:lpstr>
      <vt:lpstr>20-12-2017</vt:lpstr>
      <vt:lpstr>21-12-2017 </vt:lpstr>
      <vt:lpstr>23-12-2017</vt:lpstr>
      <vt:lpstr>24-12-2017</vt:lpstr>
      <vt:lpstr>25-12-2017</vt:lpstr>
      <vt:lpstr>26-12-2017 </vt:lpstr>
      <vt:lpstr>27-12-2017   </vt:lpstr>
      <vt:lpstr>28-12-2017  </vt:lpstr>
      <vt:lpstr>28-12-2017   (2)</vt:lpstr>
      <vt:lpstr>29-12-2017</vt:lpstr>
      <vt:lpstr>30-12-2017</vt:lpstr>
      <vt:lpstr>31-12-2017</vt:lpstr>
      <vt:lpstr>01-01-2018 </vt:lpstr>
      <vt:lpstr>02-01-2018  </vt:lpstr>
      <vt:lpstr>03-01-2018 </vt:lpstr>
      <vt:lpstr>04-01-2018</vt:lpstr>
      <vt:lpstr>05-01-2018</vt:lpstr>
      <vt:lpstr>06-01-2018</vt:lpstr>
      <vt:lpstr>07-01-2018 </vt:lpstr>
      <vt:lpstr>08-01-2018</vt:lpstr>
      <vt:lpstr>09-01-2018 </vt:lpstr>
      <vt:lpstr>10-01-2018</vt:lpstr>
      <vt:lpstr>11-01-2018</vt:lpstr>
      <vt:lpstr>12-01-2018 </vt:lpstr>
      <vt:lpstr>13-01-2018 </vt:lpstr>
      <vt:lpstr>14-01-2018</vt:lpstr>
      <vt:lpstr>15-01-2018 (2)</vt:lpstr>
      <vt:lpstr>16-01-2018</vt:lpstr>
      <vt:lpstr>17-01-2018</vt:lpstr>
      <vt:lpstr>18-01-2018</vt:lpstr>
      <vt:lpstr>19-01-2018 </vt:lpstr>
      <vt:lpstr>20-01-2018 </vt:lpstr>
      <vt:lpstr>21-01-2018 </vt:lpstr>
      <vt:lpstr>22-01-2018</vt:lpstr>
      <vt:lpstr>23-01-2018 </vt:lpstr>
      <vt:lpstr>24-01-2018</vt:lpstr>
      <vt:lpstr>25-01-2018 </vt:lpstr>
      <vt:lpstr>26-01-2018 </vt:lpstr>
      <vt:lpstr>27-01-2018</vt:lpstr>
      <vt:lpstr>28-01-2018</vt:lpstr>
      <vt:lpstr>29-01-2018</vt:lpstr>
      <vt:lpstr>30-01-2018</vt:lpstr>
      <vt:lpstr>31-01-2018</vt:lpstr>
      <vt:lpstr>01-02-2018 </vt:lpstr>
      <vt:lpstr>02-02-2018 </vt:lpstr>
      <vt:lpstr>03-02-2018</vt:lpstr>
      <vt:lpstr>04-02-2018 </vt:lpstr>
      <vt:lpstr>05-02-2018</vt:lpstr>
      <vt:lpstr>06-02-2018</vt:lpstr>
      <vt:lpstr>07-02-2018</vt:lpstr>
      <vt:lpstr>08-02-2018</vt:lpstr>
      <vt:lpstr>09-02-2018</vt:lpstr>
      <vt:lpstr>10-02-2018</vt:lpstr>
      <vt:lpstr>11-02-2018</vt:lpstr>
      <vt:lpstr>12-02-2018 </vt:lpstr>
      <vt:lpstr>13-02-2018</vt:lpstr>
      <vt:lpstr>14-02-2018</vt:lpstr>
      <vt:lpstr>15-02-2018</vt:lpstr>
      <vt:lpstr>16-02-2018</vt:lpstr>
      <vt:lpstr>17-02-2018</vt:lpstr>
      <vt:lpstr>19-02-2018</vt:lpstr>
      <vt:lpstr>19-02-2018 (2)</vt:lpstr>
      <vt:lpstr>Feuil3</vt:lpstr>
      <vt:lpstr>19-02-2018 (3)</vt:lpstr>
      <vt:lpstr>22-02-2018</vt:lpstr>
      <vt:lpstr>23-02-2018</vt:lpstr>
      <vt:lpstr>24-02-2018 </vt:lpstr>
      <vt:lpstr>26-02-2018 </vt:lpstr>
      <vt:lpstr>27-02-2018</vt:lpstr>
      <vt:lpstr>28-02-2018</vt:lpstr>
      <vt:lpstr>01-03-2018</vt:lpstr>
      <vt:lpstr>02-03-2018</vt:lpstr>
      <vt:lpstr>03-03-2018 </vt:lpstr>
      <vt:lpstr>04-03-2018</vt:lpstr>
      <vt:lpstr>05-03-2018</vt:lpstr>
      <vt:lpstr>06-03-2018</vt:lpstr>
      <vt:lpstr>07-03-2018</vt:lpstr>
      <vt:lpstr>08-03-2018 </vt:lpstr>
      <vt:lpstr>09-03-2018</vt:lpstr>
      <vt:lpstr>10-03-2018</vt:lpstr>
      <vt:lpstr>12-03-2018 </vt:lpstr>
      <vt:lpstr>13-03-2018</vt:lpstr>
      <vt:lpstr>14-03-2018</vt:lpstr>
      <vt:lpstr>17-03-2018</vt:lpstr>
      <vt:lpstr>18-03-2018</vt:lpstr>
      <vt:lpstr>19-03-2018</vt:lpstr>
      <vt:lpstr>20-03-2018 </vt:lpstr>
      <vt:lpstr>21-03-2018</vt:lpstr>
      <vt:lpstr>22-03-2018</vt:lpstr>
      <vt:lpstr>23-03-2018 </vt:lpstr>
      <vt:lpstr>25-03-2018</vt:lpstr>
      <vt:lpstr>26-03-2018</vt:lpstr>
      <vt:lpstr>27-03-2018</vt:lpstr>
      <vt:lpstr>28-03-2018 </vt:lpstr>
      <vt:lpstr>29-03-2018</vt:lpstr>
      <vt:lpstr>30-03-2018</vt:lpstr>
      <vt:lpstr>31-03-2018</vt:lpstr>
      <vt:lpstr>01-04-2018 </vt:lpstr>
      <vt:lpstr>02-04-2018</vt:lpstr>
      <vt:lpstr>03-04-2018</vt:lpstr>
      <vt:lpstr>04-04-2018 </vt:lpstr>
      <vt:lpstr>05-04-2018 </vt:lpstr>
      <vt:lpstr>06-04-2018</vt:lpstr>
      <vt:lpstr>07-04-2018 </vt:lpstr>
      <vt:lpstr>08-04-2018 </vt:lpstr>
      <vt:lpstr>09-04-2018</vt:lpstr>
      <vt:lpstr>10-04-2018</vt:lpstr>
      <vt:lpstr>11-04-2018</vt:lpstr>
      <vt:lpstr>12-04-2018</vt:lpstr>
      <vt:lpstr>13-04-2018</vt:lpstr>
      <vt:lpstr>14-04-2018 </vt:lpstr>
      <vt:lpstr>15-04-2018  </vt:lpstr>
      <vt:lpstr>16-04-2018 </vt:lpstr>
      <vt:lpstr>17-04-2018</vt:lpstr>
      <vt:lpstr>18-04-201</vt:lpstr>
      <vt:lpstr>19-04-2018</vt:lpstr>
      <vt:lpstr>20-04-2018</vt:lpstr>
      <vt:lpstr>20-04-2018 (2)</vt:lpstr>
      <vt:lpstr>23-04-2018 </vt:lpstr>
      <vt:lpstr>24-04-2018</vt:lpstr>
      <vt:lpstr>25-04-2018 </vt:lpstr>
      <vt:lpstr>26-04-2018  </vt:lpstr>
      <vt:lpstr>27-04-2018  </vt:lpstr>
      <vt:lpstr>28-04-2018</vt:lpstr>
      <vt:lpstr>Rapport sur la compatibilité</vt:lpstr>
      <vt:lpstr>30-04-2018</vt:lpstr>
      <vt:lpstr>01-05-2018</vt:lpstr>
      <vt:lpstr>02-05-2018</vt:lpstr>
      <vt:lpstr>03-05-2018 </vt:lpstr>
      <vt:lpstr>04-05-2018</vt:lpstr>
      <vt:lpstr>05-05-2018 </vt:lpstr>
      <vt:lpstr>07-05-2018  </vt:lpstr>
      <vt:lpstr>08-05-2018</vt:lpstr>
      <vt:lpstr>09-05-2018 </vt:lpstr>
      <vt:lpstr>10-05-2018 </vt:lpstr>
      <vt:lpstr>11-05-2018 </vt:lpstr>
      <vt:lpstr>12-05-2018</vt:lpstr>
      <vt:lpstr>13-05-2018</vt:lpstr>
      <vt:lpstr>14-05-2018 </vt:lpstr>
      <vt:lpstr>15-05-2018  </vt:lpstr>
      <vt:lpstr>16-05-2018 </vt:lpstr>
      <vt:lpstr>17-05-2018 </vt:lpstr>
      <vt:lpstr>18-05-2018</vt:lpstr>
      <vt:lpstr>19-05-2018 </vt:lpstr>
      <vt:lpstr>20-05-2018  </vt:lpstr>
      <vt:lpstr>21-05-2018   </vt:lpstr>
      <vt:lpstr>22-05-2018 </vt:lpstr>
      <vt:lpstr>23-05-2018</vt:lpstr>
      <vt:lpstr>24-05-2018</vt:lpstr>
      <vt:lpstr>25-05-2018</vt:lpstr>
      <vt:lpstr>26-05-2018</vt:lpstr>
      <vt:lpstr>27-05-2018</vt:lpstr>
      <vt:lpstr>29-05-2018 </vt:lpstr>
      <vt:lpstr>30-05-2018</vt:lpstr>
      <vt:lpstr>31-05-2018 </vt:lpstr>
      <vt:lpstr>01-06-2018  </vt:lpstr>
      <vt:lpstr>02-06-2018  </vt:lpstr>
      <vt:lpstr>03-06-2018</vt:lpstr>
      <vt:lpstr>04-06-2018 </vt:lpstr>
      <vt:lpstr>05-06-2018  </vt:lpstr>
      <vt:lpstr>06-06-2018 </vt:lpstr>
      <vt:lpstr>07-06-2018</vt:lpstr>
      <vt:lpstr>08-06-2018</vt:lpstr>
      <vt:lpstr>09-06-2018 </vt:lpstr>
      <vt:lpstr>10-06-2018  </vt:lpstr>
      <vt:lpstr>11-06-2018  </vt:lpstr>
      <vt:lpstr>12-06-2018   </vt:lpstr>
      <vt:lpstr>13-06-2018    </vt:lpstr>
      <vt:lpstr>14-06-2018</vt:lpstr>
      <vt:lpstr>15-06-2018</vt:lpstr>
      <vt:lpstr>16-06-2018</vt:lpstr>
      <vt:lpstr>17-06-2018</vt:lpstr>
      <vt:lpstr>18-06-2018</vt:lpstr>
      <vt:lpstr>19-06-2018</vt:lpstr>
      <vt:lpstr>20-06-2018 </vt:lpstr>
      <vt:lpstr>21-06-2018 </vt:lpstr>
      <vt:lpstr>22-06-2018 </vt:lpstr>
      <vt:lpstr>23-06-2018  </vt:lpstr>
      <vt:lpstr>24-06-2018</vt:lpstr>
      <vt:lpstr>25-06-2018</vt:lpstr>
      <vt:lpstr>26-06-2018</vt:lpstr>
      <vt:lpstr>27-06-2018 </vt:lpstr>
      <vt:lpstr>28-06-2018  </vt:lpstr>
      <vt:lpstr>29-06-2018  </vt:lpstr>
      <vt:lpstr>30-06-2018   </vt:lpstr>
      <vt:lpstr>01-07-2018</vt:lpstr>
      <vt:lpstr>02-07-2018</vt:lpstr>
      <vt:lpstr>03-07-2018 </vt:lpstr>
      <vt:lpstr>04-07-2018 </vt:lpstr>
      <vt:lpstr>05-07-2018</vt:lpstr>
      <vt:lpstr>06-07-2018</vt:lpstr>
      <vt:lpstr>07-07-2018</vt:lpstr>
      <vt:lpstr>08-07-2018 </vt:lpstr>
      <vt:lpstr>09-07-2018 </vt:lpstr>
      <vt:lpstr>10-07-2018 </vt:lpstr>
      <vt:lpstr>11-07-2018</vt:lpstr>
      <vt:lpstr>12-07-2018</vt:lpstr>
      <vt:lpstr>13-07-2018 </vt:lpstr>
      <vt:lpstr>14-07-2018  </vt:lpstr>
      <vt:lpstr>15-07-2018 </vt:lpstr>
      <vt:lpstr>16-07-2018</vt:lpstr>
      <vt:lpstr>17-07-2018</vt:lpstr>
      <vt:lpstr>18-07-2018 </vt:lpstr>
      <vt:lpstr>19-07-2018  </vt:lpstr>
      <vt:lpstr>20-07-2018  </vt:lpstr>
      <vt:lpstr>21-07-2018 </vt:lpstr>
      <vt:lpstr>22-07-2018</vt:lpstr>
      <vt:lpstr>23-07-2018 </vt:lpstr>
      <vt:lpstr>24-07-2018</vt:lpstr>
      <vt:lpstr>25-07-2018</vt:lpstr>
      <vt:lpstr>26-072018</vt:lpstr>
      <vt:lpstr>27-07-2018</vt:lpstr>
      <vt:lpstr>28-07-2018 </vt:lpstr>
      <vt:lpstr>29-07-2018  </vt:lpstr>
      <vt:lpstr>30-07-2018   </vt:lpstr>
      <vt:lpstr>31-07-2018    </vt:lpstr>
      <vt:lpstr>01-08-2018    </vt:lpstr>
      <vt:lpstr>02-08-2018   </vt:lpstr>
      <vt:lpstr>03-08-2018   </vt:lpstr>
      <vt:lpstr>04-08-2018    </vt:lpstr>
      <vt:lpstr>05-08-2018 </vt:lpstr>
      <vt:lpstr>06-08-2018</vt:lpstr>
      <vt:lpstr>07-08-2018 </vt:lpstr>
      <vt:lpstr>08-08-2018</vt:lpstr>
      <vt:lpstr>09-08-2018</vt:lpstr>
      <vt:lpstr>10-08-2018</vt:lpstr>
      <vt:lpstr>11-08-2018 (2)</vt:lpstr>
      <vt:lpstr>12-08-2018</vt:lpstr>
      <vt:lpstr>13-08-2018 </vt:lpstr>
      <vt:lpstr>14-08-2018  </vt:lpstr>
      <vt:lpstr>15-08-2018   </vt:lpstr>
      <vt:lpstr>16-08-2018</vt:lpstr>
      <vt:lpstr>17-08-2018 </vt:lpstr>
      <vt:lpstr>18-08-2018 </vt:lpstr>
      <vt:lpstr>19-08-2018  </vt:lpstr>
      <vt:lpstr>20-08-2018</vt:lpstr>
      <vt:lpstr>21-08-2018</vt:lpstr>
      <vt:lpstr>22-08-2018</vt:lpstr>
      <vt:lpstr>23-08-2018 </vt:lpstr>
      <vt:lpstr>24-08-2018  </vt:lpstr>
      <vt:lpstr>25-08-2018 </vt:lpstr>
      <vt:lpstr>26-08-2018 </vt:lpstr>
      <vt:lpstr>27-08-2018 </vt:lpstr>
      <vt:lpstr>28-08-2018</vt:lpstr>
      <vt:lpstr>29-08-2018 </vt:lpstr>
      <vt:lpstr>30-08-2018</vt:lpstr>
      <vt:lpstr>31-08-2018</vt:lpstr>
      <vt:lpstr>01-09-2018</vt:lpstr>
      <vt:lpstr>02-09-2018</vt:lpstr>
      <vt:lpstr>03-09-2018</vt:lpstr>
      <vt:lpstr>04-09-2018 </vt:lpstr>
      <vt:lpstr>05-09-2018  </vt:lpstr>
      <vt:lpstr>06-09-2018   </vt:lpstr>
      <vt:lpstr>07-09-2018</vt:lpstr>
      <vt:lpstr>08-09-2018 </vt:lpstr>
      <vt:lpstr>09-09-2018</vt:lpstr>
      <vt:lpstr>10-09-2018</vt:lpstr>
      <vt:lpstr>11-09-2018</vt:lpstr>
      <vt:lpstr>12-09-2018</vt:lpstr>
      <vt:lpstr>13-09-2018</vt:lpstr>
      <vt:lpstr>14-09-2018</vt:lpstr>
      <vt:lpstr>15-09-2018</vt:lpstr>
      <vt:lpstr>16-09-2018 </vt:lpstr>
      <vt:lpstr>17-09-2018  </vt:lpstr>
      <vt:lpstr>18-09-2018   </vt:lpstr>
      <vt:lpstr>19-09-2018</vt:lpstr>
      <vt:lpstr>20-09-2018 </vt:lpstr>
      <vt:lpstr>21-09-2018 </vt:lpstr>
      <vt:lpstr>01-10-2018</vt:lpstr>
      <vt:lpstr>02-10-2018</vt:lpstr>
      <vt:lpstr>03-10-2018</vt:lpstr>
      <vt:lpstr>04-10-2018</vt:lpstr>
      <vt:lpstr>05-10-2018 </vt:lpstr>
      <vt:lpstr>06-10-2018</vt:lpstr>
      <vt:lpstr>07-10-2018</vt:lpstr>
      <vt:lpstr>08-10-2018</vt:lpstr>
      <vt:lpstr>09-10-2018</vt:lpstr>
      <vt:lpstr>10-10-2018 </vt:lpstr>
      <vt:lpstr>11-10-2018  </vt:lpstr>
      <vt:lpstr>12-10-2018  </vt:lpstr>
      <vt:lpstr>14-10-2018  </vt:lpstr>
      <vt:lpstr>15-10-2018  </vt:lpstr>
      <vt:lpstr>16-10-2018 </vt:lpstr>
      <vt:lpstr>17-10-2018</vt:lpstr>
      <vt:lpstr>18-10-2018</vt:lpstr>
      <vt:lpstr>19-10-2018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Utilisateur Windows</cp:lastModifiedBy>
  <dcterms:created xsi:type="dcterms:W3CDTF">2018-06-15T10:13:48Z</dcterms:created>
  <dcterms:modified xsi:type="dcterms:W3CDTF">2018-10-19T10:17:35Z</dcterms:modified>
</cp:coreProperties>
</file>