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9555" windowHeight="4620"/>
  </bookViews>
  <sheets>
    <sheet name="Paying" sheetId="1" r:id="rId1"/>
    <sheet name="Scam" sheetId="4" r:id="rId2"/>
  </sheets>
  <definedNames>
    <definedName name="_xlnm._FilterDatabase" localSheetId="0" hidden="1">Paying!$A$2:$Q$26</definedName>
    <definedName name="_xlnm._FilterDatabase" localSheetId="1" hidden="1">Scam!$A$2:$P$3</definedName>
  </definedNames>
  <calcPr calcId="145621"/>
</workbook>
</file>

<file path=xl/calcChain.xml><?xml version="1.0" encoding="utf-8"?>
<calcChain xmlns="http://schemas.openxmlformats.org/spreadsheetml/2006/main">
  <c r="U12" i="1" l="1"/>
  <c r="U5" i="1"/>
  <c r="T13" i="1"/>
  <c r="T6" i="1"/>
  <c r="T5" i="1"/>
  <c r="B3" i="1"/>
  <c r="T3" i="1" s="1"/>
  <c r="D18" i="1"/>
  <c r="P20" i="1"/>
  <c r="G20" i="1"/>
  <c r="H20" i="1" s="1"/>
  <c r="I20" i="1" s="1"/>
  <c r="J20" i="1" s="1"/>
  <c r="U3" i="1" l="1"/>
  <c r="N20" i="1"/>
  <c r="K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9" i="1"/>
  <c r="P18" i="1"/>
  <c r="P21" i="1"/>
  <c r="P22" i="1"/>
  <c r="P23" i="1"/>
  <c r="P24" i="1"/>
  <c r="P25" i="1"/>
  <c r="P26" i="1"/>
  <c r="D4" i="1"/>
  <c r="O3" i="4" l="1"/>
  <c r="H3" i="4"/>
  <c r="I3" i="4" s="1"/>
  <c r="J3" i="4" s="1"/>
  <c r="K3" i="4" s="1"/>
  <c r="M3" i="4" s="1"/>
  <c r="G3" i="4"/>
  <c r="G4" i="4" s="1"/>
  <c r="F3" i="4"/>
  <c r="F4" i="4" s="1"/>
  <c r="N3" i="4" l="1"/>
  <c r="P3" i="4" s="1"/>
  <c r="G7" i="1"/>
  <c r="H7" i="1" s="1"/>
  <c r="I7" i="1" s="1"/>
  <c r="J7" i="1" s="1"/>
  <c r="L7" i="1"/>
  <c r="G21" i="1"/>
  <c r="H21" i="1" s="1"/>
  <c r="I21" i="1" s="1"/>
  <c r="J21" i="1" s="1"/>
  <c r="N21" i="1" l="1"/>
  <c r="K21" i="1"/>
  <c r="K7" i="1"/>
  <c r="N7" i="1"/>
  <c r="G24" i="1"/>
  <c r="H24" i="1" s="1"/>
  <c r="I24" i="1" s="1"/>
  <c r="J24" i="1" s="1"/>
  <c r="G14" i="1"/>
  <c r="H14" i="1" s="1"/>
  <c r="I14" i="1" s="1"/>
  <c r="J14" i="1" s="1"/>
  <c r="G22" i="1"/>
  <c r="H22" i="1" s="1"/>
  <c r="I22" i="1" s="1"/>
  <c r="J22" i="1" s="1"/>
  <c r="G19" i="1"/>
  <c r="H19" i="1" s="1"/>
  <c r="I19" i="1" s="1"/>
  <c r="J19" i="1" s="1"/>
  <c r="N14" i="1" l="1"/>
  <c r="K14" i="1"/>
  <c r="N24" i="1"/>
  <c r="K24" i="1"/>
  <c r="N19" i="1"/>
  <c r="K19" i="1"/>
  <c r="N22" i="1"/>
  <c r="K22" i="1"/>
  <c r="L23" i="1"/>
  <c r="L17" i="1"/>
  <c r="L16" i="1"/>
  <c r="G26" i="1"/>
  <c r="H26" i="1" s="1"/>
  <c r="I26" i="1" s="1"/>
  <c r="J26" i="1" s="1"/>
  <c r="N26" i="1" l="1"/>
  <c r="K26" i="1"/>
  <c r="G18" i="1"/>
  <c r="H18" i="1" s="1"/>
  <c r="I18" i="1" s="1"/>
  <c r="J18" i="1" s="1"/>
  <c r="G5" i="1"/>
  <c r="H5" i="1" s="1"/>
  <c r="I5" i="1" s="1"/>
  <c r="J5" i="1" s="1"/>
  <c r="G10" i="1"/>
  <c r="H10" i="1" s="1"/>
  <c r="I10" i="1" s="1"/>
  <c r="J10" i="1" s="1"/>
  <c r="G3" i="1"/>
  <c r="H3" i="1" s="1"/>
  <c r="G16" i="1"/>
  <c r="H16" i="1" s="1"/>
  <c r="I16" i="1" s="1"/>
  <c r="J16" i="1" s="1"/>
  <c r="N16" i="1" s="1"/>
  <c r="G4" i="1"/>
  <c r="H4" i="1" s="1"/>
  <c r="I4" i="1" s="1"/>
  <c r="J4" i="1" s="1"/>
  <c r="K4" i="1" s="1"/>
  <c r="G13" i="1"/>
  <c r="H13" i="1" s="1"/>
  <c r="I13" i="1" s="1"/>
  <c r="J13" i="1" s="1"/>
  <c r="G9" i="1"/>
  <c r="H9" i="1" s="1"/>
  <c r="I9" i="1" s="1"/>
  <c r="J9" i="1" s="1"/>
  <c r="N9" i="1" s="1"/>
  <c r="G15" i="1"/>
  <c r="H15" i="1" s="1"/>
  <c r="I15" i="1" s="1"/>
  <c r="J15" i="1" s="1"/>
  <c r="G12" i="1"/>
  <c r="H12" i="1" s="1"/>
  <c r="I12" i="1" s="1"/>
  <c r="J12" i="1" s="1"/>
  <c r="G25" i="1"/>
  <c r="H25" i="1" s="1"/>
  <c r="I25" i="1" s="1"/>
  <c r="J25" i="1" s="1"/>
  <c r="G23" i="1"/>
  <c r="H23" i="1" s="1"/>
  <c r="I23" i="1" s="1"/>
  <c r="J23" i="1" s="1"/>
  <c r="N23" i="1" s="1"/>
  <c r="G8" i="1"/>
  <c r="H8" i="1" s="1"/>
  <c r="I8" i="1" s="1"/>
  <c r="J8" i="1" s="1"/>
  <c r="G11" i="1"/>
  <c r="H11" i="1" s="1"/>
  <c r="I11" i="1" s="1"/>
  <c r="J11" i="1" s="1"/>
  <c r="G17" i="1"/>
  <c r="H17" i="1" s="1"/>
  <c r="I17" i="1" s="1"/>
  <c r="J17" i="1" s="1"/>
  <c r="N17" i="1" s="1"/>
  <c r="G6" i="1"/>
  <c r="H6" i="1" s="1"/>
  <c r="I6" i="1" s="1"/>
  <c r="J6" i="1" s="1"/>
  <c r="L9" i="1"/>
  <c r="N13" i="1" l="1"/>
  <c r="K13" i="1"/>
  <c r="N10" i="1"/>
  <c r="K10" i="1"/>
  <c r="N11" i="1"/>
  <c r="K11" i="1"/>
  <c r="N12" i="1"/>
  <c r="K12" i="1"/>
  <c r="N5" i="1"/>
  <c r="K5" i="1"/>
  <c r="N8" i="1"/>
  <c r="K8" i="1"/>
  <c r="N15" i="1"/>
  <c r="K15" i="1"/>
  <c r="N6" i="1"/>
  <c r="K6" i="1"/>
  <c r="N25" i="1"/>
  <c r="K25" i="1"/>
  <c r="N18" i="1"/>
  <c r="K18" i="1"/>
  <c r="N4" i="1"/>
  <c r="I3" i="1"/>
  <c r="J3" i="1" s="1"/>
  <c r="L27" i="1"/>
  <c r="N3" i="1" l="1"/>
  <c r="O20" i="1" s="1"/>
  <c r="Q20" i="1" s="1"/>
  <c r="K3" i="1"/>
  <c r="K27" i="1" s="1"/>
  <c r="O23" i="1"/>
  <c r="Q23" i="1" s="1"/>
  <c r="O26" i="1" l="1"/>
  <c r="Q26" i="1" s="1"/>
  <c r="O22" i="1"/>
  <c r="Q22" i="1" s="1"/>
  <c r="O10" i="1"/>
  <c r="Q10" i="1" s="1"/>
  <c r="O14" i="1"/>
  <c r="Q14" i="1" s="1"/>
  <c r="O8" i="1"/>
  <c r="Q8" i="1" s="1"/>
  <c r="O11" i="1"/>
  <c r="Q11" i="1" s="1"/>
  <c r="O4" i="1"/>
  <c r="Q4" i="1" s="1"/>
  <c r="O5" i="1"/>
  <c r="Q5" i="1" s="1"/>
  <c r="O9" i="1"/>
  <c r="Q9" i="1" s="1"/>
  <c r="O19" i="1"/>
  <c r="Q19" i="1" s="1"/>
  <c r="O21" i="1"/>
  <c r="Q21" i="1" s="1"/>
  <c r="O12" i="1"/>
  <c r="Q12" i="1" s="1"/>
  <c r="O13" i="1"/>
  <c r="Q13" i="1" s="1"/>
  <c r="O18" i="1"/>
  <c r="Q18" i="1" s="1"/>
  <c r="O6" i="1"/>
  <c r="Q6" i="1" s="1"/>
  <c r="O16" i="1"/>
  <c r="Q16" i="1" s="1"/>
  <c r="O24" i="1"/>
  <c r="Q24" i="1" s="1"/>
  <c r="O3" i="1"/>
  <c r="Q3" i="1" s="1"/>
  <c r="O15" i="1"/>
  <c r="Q15" i="1" s="1"/>
  <c r="O17" i="1"/>
  <c r="Q17" i="1" s="1"/>
  <c r="O25" i="1"/>
  <c r="Q25" i="1" s="1"/>
  <c r="O7" i="1"/>
  <c r="Q7" i="1" s="1"/>
</calcChain>
</file>

<file path=xl/sharedStrings.xml><?xml version="1.0" encoding="utf-8"?>
<sst xmlns="http://schemas.openxmlformats.org/spreadsheetml/2006/main" count="90" uniqueCount="58">
  <si>
    <t>PM</t>
  </si>
  <si>
    <t>PY</t>
  </si>
  <si>
    <t>120profit.com</t>
  </si>
  <si>
    <t>startup-exchange.net</t>
  </si>
  <si>
    <t>financiarity.com</t>
  </si>
  <si>
    <t>banksinv.com</t>
  </si>
  <si>
    <t>norwayfinances.com</t>
  </si>
  <si>
    <t>forexshare.biz</t>
  </si>
  <si>
    <t>maxizzy.com</t>
  </si>
  <si>
    <t>infinityfinancecorp.com</t>
  </si>
  <si>
    <t>atrextrade.com</t>
  </si>
  <si>
    <t>comexbrokerage.com</t>
  </si>
  <si>
    <t>heritageworld.biz</t>
  </si>
  <si>
    <t>perfect-profit.org</t>
  </si>
  <si>
    <t>Daily</t>
  </si>
  <si>
    <t>Name</t>
  </si>
  <si>
    <t>a</t>
  </si>
  <si>
    <t>b</t>
  </si>
  <si>
    <t>c</t>
  </si>
  <si>
    <t>d</t>
  </si>
  <si>
    <t>e</t>
  </si>
  <si>
    <t>l</t>
  </si>
  <si>
    <t>Profit</t>
  </si>
  <si>
    <t>Principal</t>
  </si>
  <si>
    <t>Rate</t>
  </si>
  <si>
    <t>Total</t>
  </si>
  <si>
    <t>Trust</t>
  </si>
  <si>
    <t>Score</t>
  </si>
  <si>
    <t>h=cxd</t>
  </si>
  <si>
    <t>i=h+d</t>
  </si>
  <si>
    <t>ROI</t>
  </si>
  <si>
    <t>j=i-1</t>
  </si>
  <si>
    <t>k=j/b</t>
  </si>
  <si>
    <t>m=lxk</t>
  </si>
  <si>
    <t>Days</t>
  </si>
  <si>
    <t>f=cxe</t>
  </si>
  <si>
    <t>g=cxe</t>
  </si>
  <si>
    <t>Share</t>
  </si>
  <si>
    <t>n=%m</t>
  </si>
  <si>
    <t>o=%e</t>
  </si>
  <si>
    <t>Delta</t>
  </si>
  <si>
    <t>Dist</t>
  </si>
  <si>
    <t>p=o-n</t>
  </si>
  <si>
    <t>Deposit</t>
  </si>
  <si>
    <t>goldenbank.biz</t>
  </si>
  <si>
    <t>c-7.cc</t>
  </si>
  <si>
    <t>btc-capital.net</t>
  </si>
  <si>
    <t>doubleinv.com</t>
  </si>
  <si>
    <t>compass-business.org</t>
  </si>
  <si>
    <t>cryptoconomist.biz</t>
  </si>
  <si>
    <t>Ipefund.net</t>
  </si>
  <si>
    <t>smurfsinv.com</t>
  </si>
  <si>
    <t>branddestiny.biz</t>
  </si>
  <si>
    <t>coinsera.com</t>
  </si>
  <si>
    <t>jrccapital.com</t>
  </si>
  <si>
    <t>primency.com</t>
  </si>
  <si>
    <t>citybuildtrade.com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</si>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</sst>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PM &quot;* #,##0.00_);_(&quot;PM &quot;* \(#,##0.00\);_(&quot;PM &quot;* &quot;-&quot;??_);_(@_)"/>
    <numFmt numFmtId="165" formatCode="_(&quot;PY &quot;* #,##0.00_);_(&quot;PY &quot;* \(#,##0.00\);_(&quot;PY &quot;* &quot;-&quot;??_);_(@_)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165" fontId="0" fillId="0" borderId="0" xfId="0" applyNumberFormat="1"/>
    <xf numFmtId="44" fontId="0" fillId="0" borderId="0" xfId="1" applyFont="1"/>
    <xf numFmtId="10" fontId="0" fillId="0" borderId="0" xfId="2" applyNumberFormat="1" applyFont="1"/>
    <xf numFmtId="0" fontId="2" fillId="0" borderId="0" xfId="0" applyFont="1"/>
    <xf numFmtId="10" fontId="2" fillId="0" borderId="0" xfId="2" applyNumberFormat="1" applyFont="1"/>
    <xf numFmtId="44" fontId="2" fillId="0" borderId="0" xfId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44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2" fontId="2" fillId="0" borderId="0" xfId="0" applyNumberFormat="1" applyFont="1"/>
    <xf numFmtId="166" fontId="0" fillId="0" borderId="0" xfId="0" applyNumberFormat="1"/>
    <xf numFmtId="166" fontId="2" fillId="0" borderId="0" xfId="0" applyNumberFormat="1" applyFont="1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10" fontId="0" fillId="0" borderId="0" xfId="2" applyNumberFormat="1" applyFon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10" fontId="0" fillId="0" borderId="0" xfId="0" applyNumberFormat="1"/>
    <xf numFmtId="0" fontId="0" fillId="0" borderId="0" xfId="0" applyFill="1"/>
    <xf numFmtId="10" fontId="0" fillId="0" borderId="0" xfId="2" applyNumberFormat="1" applyFont="1" applyFill="1"/>
    <xf numFmtId="44" fontId="0" fillId="0" borderId="0" xfId="1" applyFont="1" applyFill="1"/>
    <xf numFmtId="165" fontId="0" fillId="0" borderId="0" xfId="0" applyNumberFormat="1" applyFill="1"/>
    <xf numFmtId="2" fontId="0" fillId="0" borderId="0" xfId="0" applyNumberFormat="1" applyFill="1"/>
    <xf numFmtId="10" fontId="0" fillId="0" borderId="0" xfId="0" applyNumberFormat="1" applyFill="1"/>
    <xf numFmtId="44" fontId="0" fillId="2" borderId="0" xfId="1" applyFont="1" applyFill="1"/>
    <xf numFmtId="166" fontId="0" fillId="3" borderId="0" xfId="0" applyNumberFormat="1" applyFill="1"/>
    <xf numFmtId="1" fontId="0" fillId="0" borderId="0" xfId="0" applyNumberFormat="1"/>
    <xf numFmtId="9" fontId="0" fillId="0" borderId="0" xfId="0" applyNumberFormat="1"/>
    <xf numFmtId="43" fontId="0" fillId="0" borderId="0" xfId="3" applyFont="1"/>
    <xf numFmtId="43" fontId="0" fillId="0" borderId="0" xfId="3" applyFont="1" applyFill="1"/>
    <xf numFmtId="43" fontId="2" fillId="0" borderId="0" xfId="3" applyFont="1"/>
    <xf numFmtId="9" fontId="0" fillId="0" borderId="0" xfId="2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workbookViewId="0">
      <pane ySplit="1" topLeftCell="A4" activePane="bottomLeft" state="frozen"/>
      <selection pane="bottomLeft" activeCell="U12" sqref="U12"/>
    </sheetView>
  </sheetViews>
  <sheetFormatPr defaultRowHeight="15" x14ac:dyDescent="0.25"/>
  <cols>
    <col min="1" max="1" width="24.140625" customWidth="1"/>
    <col min="2" max="2" width="8.5703125" customWidth="1"/>
    <col min="4" max="5" width="9.140625" style="4"/>
    <col min="6" max="6" width="9.140625" style="3"/>
    <col min="7" max="10" width="9.140625" style="4"/>
    <col min="11" max="11" width="11.140625" style="1" customWidth="1"/>
    <col min="12" max="12" width="11.140625" style="2" customWidth="1"/>
    <col min="13" max="13" width="9.140625" style="17"/>
    <col min="14" max="14" width="9.140625" style="15"/>
    <col min="15" max="15" width="9.140625" style="4"/>
    <col min="20" max="23" width="9.140625" style="36"/>
  </cols>
  <sheetData>
    <row r="1" spans="1:23" x14ac:dyDescent="0.25">
      <c r="A1" t="s">
        <v>15</v>
      </c>
      <c r="B1" t="s">
        <v>57</v>
      </c>
      <c r="C1" s="10" t="s">
        <v>34</v>
      </c>
      <c r="D1" s="11" t="s">
        <v>24</v>
      </c>
      <c r="E1" s="11" t="s">
        <v>23</v>
      </c>
      <c r="F1" s="12" t="s">
        <v>43</v>
      </c>
      <c r="G1" s="11" t="s">
        <v>25</v>
      </c>
      <c r="H1" s="11" t="s">
        <v>30</v>
      </c>
      <c r="I1" s="11" t="s">
        <v>22</v>
      </c>
      <c r="J1" s="11" t="s">
        <v>14</v>
      </c>
      <c r="K1" s="13" t="s">
        <v>0</v>
      </c>
      <c r="L1" s="14" t="s">
        <v>1</v>
      </c>
      <c r="M1" s="20" t="s">
        <v>26</v>
      </c>
      <c r="N1" s="21" t="s">
        <v>27</v>
      </c>
      <c r="O1" s="11" t="s">
        <v>41</v>
      </c>
      <c r="P1" s="11" t="s">
        <v>37</v>
      </c>
      <c r="Q1" t="s">
        <v>40</v>
      </c>
    </row>
    <row r="2" spans="1:23" x14ac:dyDescent="0.25">
      <c r="A2" s="19" t="s">
        <v>16</v>
      </c>
      <c r="B2" s="19"/>
      <c r="C2" s="19" t="s">
        <v>17</v>
      </c>
      <c r="D2" s="19" t="s">
        <v>18</v>
      </c>
      <c r="E2" s="19" t="s">
        <v>19</v>
      </c>
      <c r="F2" s="19" t="s">
        <v>20</v>
      </c>
      <c r="G2" s="24" t="s">
        <v>28</v>
      </c>
      <c r="H2" s="23" t="s">
        <v>29</v>
      </c>
      <c r="I2" s="23" t="s">
        <v>31</v>
      </c>
      <c r="J2" s="23" t="s">
        <v>32</v>
      </c>
      <c r="K2" s="19" t="s">
        <v>35</v>
      </c>
      <c r="L2" s="22" t="s">
        <v>36</v>
      </c>
      <c r="M2" s="19" t="s">
        <v>21</v>
      </c>
      <c r="N2" s="23" t="s">
        <v>33</v>
      </c>
      <c r="O2" s="23" t="s">
        <v>38</v>
      </c>
      <c r="P2" s="23" t="s">
        <v>39</v>
      </c>
      <c r="Q2" s="23" t="s">
        <v>42</v>
      </c>
    </row>
    <row r="3" spans="1:23" x14ac:dyDescent="0.25">
      <c r="A3" t="s">
        <v>49</v>
      </c>
      <c r="B3" s="34">
        <f ca="1">NOW()-41824</f>
        <v>310.05885219907213</v>
      </c>
      <c r="C3">
        <v>20</v>
      </c>
      <c r="D3" s="4">
        <v>2.3E-2</v>
      </c>
      <c r="E3" s="4">
        <v>1</v>
      </c>
      <c r="F3" s="28">
        <v>20</v>
      </c>
      <c r="G3" s="4">
        <f t="shared" ref="G3:G26" si="0">C3*D3</f>
        <v>0.45999999999999996</v>
      </c>
      <c r="H3" s="4">
        <f t="shared" ref="H3:H26" si="1">G3+E3</f>
        <v>1.46</v>
      </c>
      <c r="I3" s="4">
        <f t="shared" ref="I3:I26" si="2">H3-100%</f>
        <v>0.45999999999999996</v>
      </c>
      <c r="J3" s="4">
        <f t="shared" ref="J3:J26" si="3">I3/C3</f>
        <v>2.3E-2</v>
      </c>
      <c r="K3" s="1">
        <f t="shared" ref="K3:K8" si="4">F3*J3</f>
        <v>0.45999999999999996</v>
      </c>
      <c r="L3" s="2">
        <v>0</v>
      </c>
      <c r="M3" s="33">
        <v>147.19999999999999</v>
      </c>
      <c r="N3" s="15">
        <f t="shared" ref="N3:N26" si="5">J3*M3*100</f>
        <v>338.55999999999995</v>
      </c>
      <c r="O3" s="4">
        <f t="shared" ref="O3:O26" si="6">N3/SUM(N:N)</f>
        <v>0.18166002028547287</v>
      </c>
      <c r="P3" s="4">
        <f t="shared" ref="P3:P26" si="7">F3/SUM(F:F)</f>
        <v>7.0422535211267609E-2</v>
      </c>
      <c r="Q3" s="25">
        <f t="shared" ref="Q3:Q26" si="8">P3-O3</f>
        <v>-0.11123748507420526</v>
      </c>
      <c r="R3" s="35"/>
      <c r="S3">
        <v>10</v>
      </c>
      <c r="T3" s="36">
        <f ca="1">B3/C3</f>
        <v>15.502942609953607</v>
      </c>
      <c r="U3" s="39">
        <f ca="1">B3*J3</f>
        <v>7.1313536005786586</v>
      </c>
    </row>
    <row r="4" spans="1:23" s="26" customFormat="1" x14ac:dyDescent="0.25">
      <c r="A4" t="s">
        <v>47</v>
      </c>
      <c r="B4"/>
      <c r="C4">
        <v>1</v>
      </c>
      <c r="D4" s="4">
        <f>24*0.15%</f>
        <v>3.6000000000000004E-2</v>
      </c>
      <c r="E4" s="4">
        <v>1</v>
      </c>
      <c r="F4" s="28">
        <v>10</v>
      </c>
      <c r="G4" s="4">
        <f t="shared" si="0"/>
        <v>3.6000000000000004E-2</v>
      </c>
      <c r="H4" s="4">
        <f t="shared" si="1"/>
        <v>1.036</v>
      </c>
      <c r="I4" s="4">
        <f t="shared" si="2"/>
        <v>3.6000000000000032E-2</v>
      </c>
      <c r="J4" s="4">
        <f t="shared" si="3"/>
        <v>3.6000000000000032E-2</v>
      </c>
      <c r="K4" s="1">
        <f t="shared" si="4"/>
        <v>0.36000000000000032</v>
      </c>
      <c r="L4" s="2">
        <v>0</v>
      </c>
      <c r="M4" s="33">
        <v>68.2</v>
      </c>
      <c r="N4" s="15">
        <f t="shared" si="5"/>
        <v>245.52000000000024</v>
      </c>
      <c r="O4" s="4">
        <f t="shared" si="6"/>
        <v>0.13173785497545296</v>
      </c>
      <c r="P4" s="4">
        <f t="shared" si="7"/>
        <v>3.5211267605633804E-2</v>
      </c>
      <c r="Q4" s="25">
        <f t="shared" si="8"/>
        <v>-9.6526587369819145E-2</v>
      </c>
      <c r="T4" s="37"/>
      <c r="U4" s="37"/>
      <c r="V4" s="37"/>
      <c r="W4" s="37"/>
    </row>
    <row r="5" spans="1:23" x14ac:dyDescent="0.25">
      <c r="A5" s="26" t="s">
        <v>51</v>
      </c>
      <c r="B5" s="26">
        <v>98</v>
      </c>
      <c r="C5" s="26">
        <v>6</v>
      </c>
      <c r="D5" s="27">
        <v>0.2</v>
      </c>
      <c r="E5" s="27">
        <v>0</v>
      </c>
      <c r="F5" s="28">
        <v>18</v>
      </c>
      <c r="G5" s="27">
        <f t="shared" si="0"/>
        <v>1.2000000000000002</v>
      </c>
      <c r="H5" s="27">
        <f t="shared" si="1"/>
        <v>1.2000000000000002</v>
      </c>
      <c r="I5" s="27">
        <f t="shared" si="2"/>
        <v>0.20000000000000018</v>
      </c>
      <c r="J5" s="27">
        <f t="shared" si="3"/>
        <v>3.3333333333333361E-2</v>
      </c>
      <c r="K5" s="1">
        <f t="shared" si="4"/>
        <v>0.60000000000000053</v>
      </c>
      <c r="L5" s="29">
        <v>0</v>
      </c>
      <c r="M5" s="33">
        <v>70.2</v>
      </c>
      <c r="N5" s="30">
        <f t="shared" si="5"/>
        <v>234.0000000000002</v>
      </c>
      <c r="O5" s="27">
        <f t="shared" si="6"/>
        <v>0.12555660664815896</v>
      </c>
      <c r="P5" s="27">
        <f t="shared" si="7"/>
        <v>6.3380281690140844E-2</v>
      </c>
      <c r="Q5" s="31">
        <f t="shared" si="8"/>
        <v>-6.2176324958018114E-2</v>
      </c>
      <c r="R5" s="35"/>
      <c r="S5">
        <v>6</v>
      </c>
      <c r="T5" s="36">
        <f>98/6</f>
        <v>16.333333333333332</v>
      </c>
      <c r="U5" s="39">
        <f>B5*J5</f>
        <v>3.2666666666666693</v>
      </c>
    </row>
    <row r="6" spans="1:23" x14ac:dyDescent="0.25">
      <c r="A6" t="s">
        <v>3</v>
      </c>
      <c r="C6">
        <v>11</v>
      </c>
      <c r="D6" s="4">
        <v>6.545454545454546E-2</v>
      </c>
      <c r="E6" s="4">
        <v>1</v>
      </c>
      <c r="F6" s="3">
        <v>25</v>
      </c>
      <c r="G6" s="4">
        <f t="shared" si="0"/>
        <v>0.72000000000000008</v>
      </c>
      <c r="H6" s="4">
        <f t="shared" si="1"/>
        <v>1.7200000000000002</v>
      </c>
      <c r="I6" s="4">
        <f t="shared" si="2"/>
        <v>0.7200000000000002</v>
      </c>
      <c r="J6" s="4">
        <f t="shared" si="3"/>
        <v>6.5454545454545474E-2</v>
      </c>
      <c r="K6" s="1">
        <f t="shared" si="4"/>
        <v>1.6363636363636369</v>
      </c>
      <c r="L6" s="2">
        <v>0</v>
      </c>
      <c r="M6" s="33">
        <v>24.3</v>
      </c>
      <c r="N6" s="15">
        <f t="shared" si="5"/>
        <v>159.05454545454552</v>
      </c>
      <c r="O6" s="4">
        <f t="shared" si="6"/>
        <v>8.5343371791615691E-2</v>
      </c>
      <c r="P6" s="4">
        <f t="shared" si="7"/>
        <v>8.8028169014084501E-2</v>
      </c>
      <c r="Q6" s="25">
        <f t="shared" si="8"/>
        <v>2.6847972224688099E-3</v>
      </c>
      <c r="R6" s="35"/>
      <c r="S6">
        <v>10</v>
      </c>
      <c r="T6" s="36">
        <f>50/11</f>
        <v>4.5454545454545459</v>
      </c>
    </row>
    <row r="7" spans="1:23" x14ac:dyDescent="0.25">
      <c r="A7" t="s">
        <v>48</v>
      </c>
      <c r="C7">
        <v>30</v>
      </c>
      <c r="D7" s="4">
        <v>8.0000000000000002E-3</v>
      </c>
      <c r="E7" s="4">
        <v>1</v>
      </c>
      <c r="F7" s="3">
        <v>0</v>
      </c>
      <c r="G7" s="4">
        <f t="shared" si="0"/>
        <v>0.24</v>
      </c>
      <c r="H7" s="4">
        <f t="shared" si="1"/>
        <v>1.24</v>
      </c>
      <c r="I7" s="4">
        <f t="shared" si="2"/>
        <v>0.24</v>
      </c>
      <c r="J7" s="4">
        <f t="shared" si="3"/>
        <v>8.0000000000000002E-3</v>
      </c>
      <c r="K7" s="1">
        <f t="shared" si="4"/>
        <v>0</v>
      </c>
      <c r="L7" s="2">
        <f>D7*F7</f>
        <v>0</v>
      </c>
      <c r="M7" s="33">
        <v>180.8</v>
      </c>
      <c r="N7" s="15">
        <f t="shared" si="5"/>
        <v>144.64000000000001</v>
      </c>
      <c r="O7" s="4">
        <f t="shared" si="6"/>
        <v>7.760900677602435E-2</v>
      </c>
      <c r="P7" s="4">
        <f t="shared" si="7"/>
        <v>0</v>
      </c>
      <c r="Q7" s="25">
        <f t="shared" si="8"/>
        <v>-7.760900677602435E-2</v>
      </c>
    </row>
    <row r="8" spans="1:23" x14ac:dyDescent="0.25">
      <c r="A8" t="s">
        <v>50</v>
      </c>
      <c r="C8">
        <v>30</v>
      </c>
      <c r="D8" s="4">
        <v>0.04</v>
      </c>
      <c r="E8" s="4">
        <v>0</v>
      </c>
      <c r="F8" s="28">
        <v>10</v>
      </c>
      <c r="G8" s="4">
        <f t="shared" si="0"/>
        <v>1.2</v>
      </c>
      <c r="H8" s="4">
        <f t="shared" si="1"/>
        <v>1.2</v>
      </c>
      <c r="I8" s="4">
        <f t="shared" si="2"/>
        <v>0.19999999999999996</v>
      </c>
      <c r="J8" s="4">
        <f t="shared" si="3"/>
        <v>6.6666666666666654E-3</v>
      </c>
      <c r="K8" s="1">
        <f t="shared" si="4"/>
        <v>6.6666666666666652E-2</v>
      </c>
      <c r="L8" s="2">
        <v>0</v>
      </c>
      <c r="M8" s="33">
        <v>134.6</v>
      </c>
      <c r="N8" s="15">
        <f t="shared" si="5"/>
        <v>89.733333333333306</v>
      </c>
      <c r="O8" s="4">
        <f t="shared" si="6"/>
        <v>4.8147918104963459E-2</v>
      </c>
      <c r="P8" s="4">
        <f t="shared" si="7"/>
        <v>3.5211267605633804E-2</v>
      </c>
      <c r="Q8" s="25">
        <f t="shared" si="8"/>
        <v>-1.2936650499329655E-2</v>
      </c>
    </row>
    <row r="9" spans="1:23" x14ac:dyDescent="0.25">
      <c r="A9" t="s">
        <v>52</v>
      </c>
      <c r="C9">
        <v>15</v>
      </c>
      <c r="D9" s="4">
        <v>1.2E-2</v>
      </c>
      <c r="E9" s="4">
        <v>1</v>
      </c>
      <c r="F9" s="3">
        <v>10</v>
      </c>
      <c r="G9" s="4">
        <f t="shared" si="0"/>
        <v>0.18</v>
      </c>
      <c r="H9" s="4">
        <f t="shared" si="1"/>
        <v>1.18</v>
      </c>
      <c r="I9" s="4">
        <f t="shared" si="2"/>
        <v>0.17999999999999994</v>
      </c>
      <c r="J9" s="4">
        <f t="shared" si="3"/>
        <v>1.1999999999999995E-2</v>
      </c>
      <c r="K9" s="1">
        <v>0</v>
      </c>
      <c r="L9" s="2">
        <f>D9*F9</f>
        <v>0.12</v>
      </c>
      <c r="M9" s="33">
        <v>69.8</v>
      </c>
      <c r="N9" s="15">
        <f t="shared" si="5"/>
        <v>83.759999999999962</v>
      </c>
      <c r="O9" s="4">
        <f t="shared" si="6"/>
        <v>4.4942826379699916E-2</v>
      </c>
      <c r="P9" s="4">
        <f t="shared" si="7"/>
        <v>3.5211267605633804E-2</v>
      </c>
      <c r="Q9" s="25">
        <f t="shared" si="8"/>
        <v>-9.7315587740661111E-3</v>
      </c>
    </row>
    <row r="10" spans="1:23" x14ac:dyDescent="0.25">
      <c r="A10" t="s">
        <v>13</v>
      </c>
      <c r="C10">
        <v>40</v>
      </c>
      <c r="D10" s="4">
        <v>0.05</v>
      </c>
      <c r="E10" s="4">
        <v>0</v>
      </c>
      <c r="F10" s="3">
        <v>20</v>
      </c>
      <c r="G10" s="4">
        <f t="shared" si="0"/>
        <v>2</v>
      </c>
      <c r="H10" s="4">
        <f t="shared" si="1"/>
        <v>2</v>
      </c>
      <c r="I10" s="4">
        <f t="shared" si="2"/>
        <v>1</v>
      </c>
      <c r="J10" s="4">
        <f t="shared" si="3"/>
        <v>2.5000000000000001E-2</v>
      </c>
      <c r="K10" s="1">
        <f t="shared" ref="K10:K15" si="9">F10*J10</f>
        <v>0.5</v>
      </c>
      <c r="L10" s="2">
        <v>0</v>
      </c>
      <c r="M10" s="33">
        <v>32.200000000000003</v>
      </c>
      <c r="N10" s="15">
        <f t="shared" si="5"/>
        <v>80.500000000000014</v>
      </c>
      <c r="O10" s="4">
        <f t="shared" si="6"/>
        <v>4.3193618953746959E-2</v>
      </c>
      <c r="P10" s="4">
        <f t="shared" si="7"/>
        <v>7.0422535211267609E-2</v>
      </c>
      <c r="Q10" s="25">
        <f t="shared" si="8"/>
        <v>2.7228916257520649E-2</v>
      </c>
    </row>
    <row r="11" spans="1:23" x14ac:dyDescent="0.25">
      <c r="A11" t="s">
        <v>7</v>
      </c>
      <c r="C11">
        <v>168</v>
      </c>
      <c r="D11" s="4">
        <v>6.0000000000000001E-3</v>
      </c>
      <c r="E11" s="4">
        <v>1</v>
      </c>
      <c r="F11" s="3">
        <v>25</v>
      </c>
      <c r="G11" s="4">
        <f t="shared" si="0"/>
        <v>1.008</v>
      </c>
      <c r="H11" s="4">
        <f t="shared" si="1"/>
        <v>2.008</v>
      </c>
      <c r="I11" s="4">
        <f t="shared" si="2"/>
        <v>1.008</v>
      </c>
      <c r="J11" s="4">
        <f t="shared" si="3"/>
        <v>6.0000000000000001E-3</v>
      </c>
      <c r="K11" s="1">
        <f t="shared" si="9"/>
        <v>0.15</v>
      </c>
      <c r="L11" s="2">
        <v>0</v>
      </c>
      <c r="M11" s="33">
        <v>132.30000000000001</v>
      </c>
      <c r="N11" s="15">
        <f t="shared" si="5"/>
        <v>79.38000000000001</v>
      </c>
      <c r="O11" s="4">
        <f t="shared" si="6"/>
        <v>4.2592664255260045E-2</v>
      </c>
      <c r="P11" s="4">
        <f t="shared" si="7"/>
        <v>8.8028169014084501E-2</v>
      </c>
      <c r="Q11" s="25">
        <f t="shared" si="8"/>
        <v>4.5435504758824456E-2</v>
      </c>
    </row>
    <row r="12" spans="1:23" x14ac:dyDescent="0.25">
      <c r="A12" t="s">
        <v>5</v>
      </c>
      <c r="B12">
        <v>15</v>
      </c>
      <c r="C12">
        <v>50</v>
      </c>
      <c r="D12" s="4">
        <v>0.01</v>
      </c>
      <c r="E12" s="4">
        <v>1</v>
      </c>
      <c r="F12" s="3">
        <v>10</v>
      </c>
      <c r="G12" s="4">
        <f t="shared" si="0"/>
        <v>0.5</v>
      </c>
      <c r="H12" s="4">
        <f t="shared" si="1"/>
        <v>1.5</v>
      </c>
      <c r="I12" s="4">
        <f t="shared" si="2"/>
        <v>0.5</v>
      </c>
      <c r="J12" s="4">
        <f t="shared" si="3"/>
        <v>0.01</v>
      </c>
      <c r="K12" s="1">
        <f t="shared" si="9"/>
        <v>0.1</v>
      </c>
      <c r="L12" s="2">
        <v>0</v>
      </c>
      <c r="M12" s="33">
        <v>66.8</v>
      </c>
      <c r="N12" s="15">
        <f t="shared" si="5"/>
        <v>66.8</v>
      </c>
      <c r="O12" s="4">
        <f t="shared" si="6"/>
        <v>3.5842655231183802E-2</v>
      </c>
      <c r="P12" s="4">
        <f t="shared" si="7"/>
        <v>3.5211267605633804E-2</v>
      </c>
      <c r="Q12" s="25">
        <f t="shared" si="8"/>
        <v>-6.3138762554999783E-4</v>
      </c>
      <c r="R12" s="35"/>
      <c r="S12">
        <v>10</v>
      </c>
      <c r="T12" s="36">
        <v>15</v>
      </c>
      <c r="U12" s="39">
        <f>B12*J12</f>
        <v>0.15</v>
      </c>
    </row>
    <row r="13" spans="1:23" x14ac:dyDescent="0.25">
      <c r="A13" t="s">
        <v>54</v>
      </c>
      <c r="C13">
        <v>15</v>
      </c>
      <c r="D13" s="4">
        <v>8.2000000000000003E-2</v>
      </c>
      <c r="E13" s="4">
        <v>0</v>
      </c>
      <c r="F13" s="28">
        <v>15</v>
      </c>
      <c r="G13" s="4">
        <f t="shared" si="0"/>
        <v>1.23</v>
      </c>
      <c r="H13" s="4">
        <f t="shared" si="1"/>
        <v>1.23</v>
      </c>
      <c r="I13" s="4">
        <f t="shared" si="2"/>
        <v>0.22999999999999998</v>
      </c>
      <c r="J13" s="4">
        <f t="shared" si="3"/>
        <v>1.5333333333333332E-2</v>
      </c>
      <c r="K13" s="1">
        <f t="shared" si="9"/>
        <v>0.22999999999999998</v>
      </c>
      <c r="L13" s="2">
        <v>0</v>
      </c>
      <c r="M13" s="33">
        <v>39.4</v>
      </c>
      <c r="N13" s="15">
        <f t="shared" si="5"/>
        <v>60.413333333333327</v>
      </c>
      <c r="O13" s="4">
        <f t="shared" si="6"/>
        <v>3.2415782605288185E-2</v>
      </c>
      <c r="P13" s="4">
        <f t="shared" si="7"/>
        <v>5.2816901408450703E-2</v>
      </c>
      <c r="Q13" s="25">
        <f t="shared" si="8"/>
        <v>2.0401118803162518E-2</v>
      </c>
      <c r="R13" s="35"/>
      <c r="S13">
        <v>15</v>
      </c>
      <c r="T13" s="36">
        <f>199/15</f>
        <v>13.266666666666667</v>
      </c>
    </row>
    <row r="14" spans="1:23" x14ac:dyDescent="0.25">
      <c r="A14" t="s">
        <v>45</v>
      </c>
      <c r="C14">
        <v>85</v>
      </c>
      <c r="D14" s="4">
        <v>0.01</v>
      </c>
      <c r="E14" s="4">
        <v>1</v>
      </c>
      <c r="F14" s="3">
        <v>0</v>
      </c>
      <c r="G14" s="4">
        <f t="shared" si="0"/>
        <v>0.85</v>
      </c>
      <c r="H14" s="4">
        <f t="shared" si="1"/>
        <v>1.85</v>
      </c>
      <c r="I14" s="4">
        <f t="shared" si="2"/>
        <v>0.85000000000000009</v>
      </c>
      <c r="J14" s="4">
        <f t="shared" si="3"/>
        <v>0.01</v>
      </c>
      <c r="K14" s="1">
        <f t="shared" si="9"/>
        <v>0</v>
      </c>
      <c r="L14" s="2">
        <v>0</v>
      </c>
      <c r="M14" s="33">
        <v>54.8</v>
      </c>
      <c r="N14" s="15">
        <f t="shared" si="5"/>
        <v>54.79999999999999</v>
      </c>
      <c r="O14" s="4">
        <f t="shared" si="6"/>
        <v>2.940385489025258E-2</v>
      </c>
      <c r="P14" s="4">
        <f t="shared" si="7"/>
        <v>0</v>
      </c>
      <c r="Q14" s="25">
        <f t="shared" si="8"/>
        <v>-2.940385489025258E-2</v>
      </c>
    </row>
    <row r="15" spans="1:23" x14ac:dyDescent="0.25">
      <c r="A15" t="s">
        <v>11</v>
      </c>
      <c r="C15">
        <v>160</v>
      </c>
      <c r="D15" s="4">
        <v>1.7999999999999999E-2</v>
      </c>
      <c r="E15" s="4">
        <v>0</v>
      </c>
      <c r="F15" s="3">
        <v>30</v>
      </c>
      <c r="G15" s="4">
        <f t="shared" si="0"/>
        <v>2.88</v>
      </c>
      <c r="H15" s="4">
        <f t="shared" si="1"/>
        <v>2.88</v>
      </c>
      <c r="I15" s="4">
        <f t="shared" si="2"/>
        <v>1.88</v>
      </c>
      <c r="J15" s="4">
        <f t="shared" si="3"/>
        <v>1.175E-2</v>
      </c>
      <c r="K15" s="1">
        <f t="shared" si="9"/>
        <v>0.35249999999999998</v>
      </c>
      <c r="L15" s="2">
        <v>0</v>
      </c>
      <c r="M15" s="33">
        <v>42.6</v>
      </c>
      <c r="N15" s="15">
        <f t="shared" si="5"/>
        <v>50.055000000000007</v>
      </c>
      <c r="O15" s="4">
        <f t="shared" si="6"/>
        <v>2.6857845922109366E-2</v>
      </c>
      <c r="P15" s="4">
        <f t="shared" si="7"/>
        <v>0.10563380281690141</v>
      </c>
      <c r="Q15" s="25">
        <f t="shared" si="8"/>
        <v>7.877595689479204E-2</v>
      </c>
    </row>
    <row r="16" spans="1:23" x14ac:dyDescent="0.25">
      <c r="A16" t="s">
        <v>6</v>
      </c>
      <c r="C16">
        <v>30</v>
      </c>
      <c r="D16" s="4">
        <v>2.1999999999999999E-2</v>
      </c>
      <c r="E16" s="4">
        <v>1</v>
      </c>
      <c r="F16" s="3">
        <v>10</v>
      </c>
      <c r="G16" s="4">
        <f t="shared" si="0"/>
        <v>0.65999999999999992</v>
      </c>
      <c r="H16" s="4">
        <f t="shared" si="1"/>
        <v>1.66</v>
      </c>
      <c r="I16" s="4">
        <f t="shared" si="2"/>
        <v>0.65999999999999992</v>
      </c>
      <c r="J16" s="4">
        <f t="shared" si="3"/>
        <v>2.1999999999999999E-2</v>
      </c>
      <c r="K16" s="1">
        <v>0</v>
      </c>
      <c r="L16" s="2">
        <f>D16*F16</f>
        <v>0.21999999999999997</v>
      </c>
      <c r="M16" s="33">
        <v>13.4</v>
      </c>
      <c r="N16" s="15">
        <f t="shared" si="5"/>
        <v>29.48</v>
      </c>
      <c r="O16" s="4">
        <f t="shared" si="6"/>
        <v>1.5817986170887706E-2</v>
      </c>
      <c r="P16" s="4">
        <f t="shared" si="7"/>
        <v>3.5211267605633804E-2</v>
      </c>
      <c r="Q16" s="25">
        <f t="shared" si="8"/>
        <v>1.9393281434746099E-2</v>
      </c>
    </row>
    <row r="17" spans="1:23" x14ac:dyDescent="0.25">
      <c r="A17" t="s">
        <v>10</v>
      </c>
      <c r="C17">
        <v>240</v>
      </c>
      <c r="D17" s="4">
        <v>6.0000000000000001E-3</v>
      </c>
      <c r="E17" s="4">
        <v>1</v>
      </c>
      <c r="F17" s="3">
        <v>20</v>
      </c>
      <c r="G17" s="4">
        <f t="shared" si="0"/>
        <v>1.44</v>
      </c>
      <c r="H17" s="4">
        <f t="shared" si="1"/>
        <v>2.44</v>
      </c>
      <c r="I17" s="4">
        <f t="shared" si="2"/>
        <v>1.44</v>
      </c>
      <c r="J17" s="4">
        <f t="shared" si="3"/>
        <v>6.0000000000000001E-3</v>
      </c>
      <c r="K17" s="1">
        <v>0</v>
      </c>
      <c r="L17" s="2">
        <f>D17*F17</f>
        <v>0.12</v>
      </c>
      <c r="M17" s="33">
        <v>46.9</v>
      </c>
      <c r="N17" s="15">
        <f t="shared" si="5"/>
        <v>28.139999999999997</v>
      </c>
      <c r="O17" s="4">
        <f t="shared" si="6"/>
        <v>1.5098986799483715E-2</v>
      </c>
      <c r="P17" s="4">
        <f t="shared" si="7"/>
        <v>7.0422535211267609E-2</v>
      </c>
      <c r="Q17" s="25">
        <f t="shared" si="8"/>
        <v>5.5323548411783892E-2</v>
      </c>
    </row>
    <row r="18" spans="1:23" x14ac:dyDescent="0.25">
      <c r="A18" t="s">
        <v>56</v>
      </c>
      <c r="C18">
        <v>7</v>
      </c>
      <c r="D18" s="4">
        <f>5%/7</f>
        <v>7.1428571428571435E-3</v>
      </c>
      <c r="E18" s="4">
        <v>1</v>
      </c>
      <c r="F18" s="28">
        <v>1</v>
      </c>
      <c r="G18" s="4">
        <f t="shared" si="0"/>
        <v>0.05</v>
      </c>
      <c r="H18" s="4">
        <f t="shared" si="1"/>
        <v>1.05</v>
      </c>
      <c r="I18" s="4">
        <f t="shared" si="2"/>
        <v>5.0000000000000044E-2</v>
      </c>
      <c r="J18" s="4">
        <f t="shared" si="3"/>
        <v>7.1428571428571496E-3</v>
      </c>
      <c r="K18" s="1">
        <f>F18*J18</f>
        <v>7.1428571428571496E-3</v>
      </c>
      <c r="L18" s="2">
        <v>0</v>
      </c>
      <c r="M18" s="33">
        <v>33.200000000000003</v>
      </c>
      <c r="N18" s="15">
        <f t="shared" si="5"/>
        <v>23.714285714285737</v>
      </c>
      <c r="O18" s="4">
        <f t="shared" si="6"/>
        <v>1.2724295911840286E-2</v>
      </c>
      <c r="P18" s="4">
        <f t="shared" si="7"/>
        <v>3.5211267605633804E-3</v>
      </c>
      <c r="Q18" s="25">
        <f t="shared" si="8"/>
        <v>-9.2031691512769048E-3</v>
      </c>
    </row>
    <row r="19" spans="1:23" x14ac:dyDescent="0.25">
      <c r="A19" t="s">
        <v>53</v>
      </c>
      <c r="C19">
        <v>7</v>
      </c>
      <c r="D19" s="4">
        <v>0.02</v>
      </c>
      <c r="E19" s="4">
        <v>1</v>
      </c>
      <c r="F19" s="3">
        <v>10</v>
      </c>
      <c r="G19" s="4">
        <f t="shared" si="0"/>
        <v>0.14000000000000001</v>
      </c>
      <c r="H19" s="4">
        <f t="shared" si="1"/>
        <v>1.1400000000000001</v>
      </c>
      <c r="I19" s="4">
        <f t="shared" si="2"/>
        <v>0.14000000000000012</v>
      </c>
      <c r="J19" s="4">
        <f t="shared" si="3"/>
        <v>2.0000000000000018E-2</v>
      </c>
      <c r="K19" s="1">
        <f>F19*J19</f>
        <v>0.20000000000000018</v>
      </c>
      <c r="L19" s="2">
        <v>0</v>
      </c>
      <c r="M19" s="33">
        <v>10.9</v>
      </c>
      <c r="N19" s="15">
        <f t="shared" si="5"/>
        <v>21.800000000000018</v>
      </c>
      <c r="O19" s="4">
        <f t="shared" si="6"/>
        <v>1.1697153952691731E-2</v>
      </c>
      <c r="P19" s="4">
        <f t="shared" si="7"/>
        <v>3.5211267605633804E-2</v>
      </c>
      <c r="Q19" s="25">
        <f t="shared" si="8"/>
        <v>2.3514113652942072E-2</v>
      </c>
    </row>
    <row r="20" spans="1:23" x14ac:dyDescent="0.25">
      <c r="A20" t="s">
        <v>55</v>
      </c>
      <c r="C20">
        <v>20</v>
      </c>
      <c r="D20" s="4">
        <v>3.7999999999999999E-2</v>
      </c>
      <c r="E20" s="4">
        <v>1</v>
      </c>
      <c r="F20" s="32">
        <v>10</v>
      </c>
      <c r="G20" s="4">
        <f t="shared" si="0"/>
        <v>0.76</v>
      </c>
      <c r="H20" s="4">
        <f t="shared" si="1"/>
        <v>1.76</v>
      </c>
      <c r="I20" s="4">
        <f t="shared" si="2"/>
        <v>0.76</v>
      </c>
      <c r="J20" s="4">
        <f t="shared" si="3"/>
        <v>3.7999999999999999E-2</v>
      </c>
      <c r="K20" s="1">
        <f>F20*J20</f>
        <v>0.38</v>
      </c>
      <c r="L20" s="2">
        <v>0</v>
      </c>
      <c r="M20" s="33">
        <v>5</v>
      </c>
      <c r="N20" s="15">
        <f t="shared" si="5"/>
        <v>19</v>
      </c>
      <c r="O20" s="4">
        <f t="shared" si="6"/>
        <v>1.0194767206474437E-2</v>
      </c>
      <c r="P20" s="4">
        <f t="shared" si="7"/>
        <v>3.5211267605633804E-2</v>
      </c>
      <c r="Q20" s="25">
        <f t="shared" si="8"/>
        <v>2.5016500399159369E-2</v>
      </c>
    </row>
    <row r="21" spans="1:23" x14ac:dyDescent="0.25">
      <c r="A21" t="s">
        <v>44</v>
      </c>
      <c r="C21">
        <v>10</v>
      </c>
      <c r="D21" s="4">
        <v>1.2999999999999999E-2</v>
      </c>
      <c r="E21" s="4">
        <v>1</v>
      </c>
      <c r="F21" s="3">
        <v>0</v>
      </c>
      <c r="G21" s="4">
        <f t="shared" si="0"/>
        <v>0.13</v>
      </c>
      <c r="H21" s="4">
        <f t="shared" si="1"/>
        <v>1.1299999999999999</v>
      </c>
      <c r="I21" s="4">
        <f t="shared" si="2"/>
        <v>0.12999999999999989</v>
      </c>
      <c r="J21" s="4">
        <f t="shared" si="3"/>
        <v>1.2999999999999989E-2</v>
      </c>
      <c r="K21" s="1">
        <f>F21*J21</f>
        <v>0</v>
      </c>
      <c r="L21" s="2">
        <v>0</v>
      </c>
      <c r="M21" s="33">
        <v>11.8</v>
      </c>
      <c r="N21" s="15">
        <f t="shared" si="5"/>
        <v>15.339999999999987</v>
      </c>
      <c r="O21" s="4">
        <f t="shared" si="6"/>
        <v>8.2309331024904061E-3</v>
      </c>
      <c r="P21" s="4">
        <f t="shared" si="7"/>
        <v>0</v>
      </c>
      <c r="Q21" s="25">
        <f t="shared" si="8"/>
        <v>-8.2309331024904061E-3</v>
      </c>
    </row>
    <row r="22" spans="1:23" x14ac:dyDescent="0.25">
      <c r="A22" t="s">
        <v>9</v>
      </c>
      <c r="C22">
        <v>60</v>
      </c>
      <c r="D22" s="4">
        <v>1.7500000000000002E-2</v>
      </c>
      <c r="E22" s="4">
        <v>1</v>
      </c>
      <c r="F22" s="3">
        <v>10</v>
      </c>
      <c r="G22" s="4">
        <f t="shared" si="0"/>
        <v>1.05</v>
      </c>
      <c r="H22" s="4">
        <f t="shared" si="1"/>
        <v>2.0499999999999998</v>
      </c>
      <c r="I22" s="4">
        <f t="shared" si="2"/>
        <v>1.0499999999999998</v>
      </c>
      <c r="J22" s="4">
        <f t="shared" si="3"/>
        <v>1.7499999999999998E-2</v>
      </c>
      <c r="K22" s="1">
        <f>F22*J22</f>
        <v>0.17499999999999999</v>
      </c>
      <c r="L22" s="2">
        <v>0</v>
      </c>
      <c r="M22" s="33">
        <v>7.5</v>
      </c>
      <c r="N22" s="15">
        <f t="shared" si="5"/>
        <v>13.124999999999998</v>
      </c>
      <c r="O22" s="4">
        <f t="shared" si="6"/>
        <v>7.0424378728935243E-3</v>
      </c>
      <c r="P22" s="4">
        <f t="shared" si="7"/>
        <v>3.5211267605633804E-2</v>
      </c>
      <c r="Q22" s="25">
        <f t="shared" si="8"/>
        <v>2.8168829732740281E-2</v>
      </c>
    </row>
    <row r="23" spans="1:23" x14ac:dyDescent="0.25">
      <c r="A23" t="s">
        <v>2</v>
      </c>
      <c r="C23">
        <v>30</v>
      </c>
      <c r="D23" s="4">
        <v>0.04</v>
      </c>
      <c r="E23" s="4">
        <v>0</v>
      </c>
      <c r="F23" s="3">
        <v>10</v>
      </c>
      <c r="G23" s="4">
        <f t="shared" si="0"/>
        <v>1.2</v>
      </c>
      <c r="H23" s="4">
        <f t="shared" si="1"/>
        <v>1.2</v>
      </c>
      <c r="I23" s="4">
        <f t="shared" si="2"/>
        <v>0.19999999999999996</v>
      </c>
      <c r="J23" s="4">
        <f t="shared" si="3"/>
        <v>6.6666666666666654E-3</v>
      </c>
      <c r="K23" s="1">
        <v>0</v>
      </c>
      <c r="L23" s="2">
        <f>D23*F23</f>
        <v>0.4</v>
      </c>
      <c r="M23" s="33">
        <v>10.4</v>
      </c>
      <c r="N23" s="15">
        <f t="shared" si="5"/>
        <v>6.9333333333333318</v>
      </c>
      <c r="O23" s="4">
        <f t="shared" si="6"/>
        <v>3.7201957525380392E-3</v>
      </c>
      <c r="P23" s="4">
        <f t="shared" si="7"/>
        <v>3.5211267605633804E-2</v>
      </c>
      <c r="Q23" s="25">
        <f t="shared" si="8"/>
        <v>3.1491071853095763E-2</v>
      </c>
    </row>
    <row r="24" spans="1:23" x14ac:dyDescent="0.25">
      <c r="A24" t="s">
        <v>46</v>
      </c>
      <c r="C24">
        <v>30</v>
      </c>
      <c r="D24" s="4">
        <v>0.05</v>
      </c>
      <c r="E24" s="4">
        <v>0</v>
      </c>
      <c r="F24" s="3">
        <v>0</v>
      </c>
      <c r="G24" s="4">
        <f t="shared" si="0"/>
        <v>1.5</v>
      </c>
      <c r="H24" s="4">
        <f t="shared" si="1"/>
        <v>1.5</v>
      </c>
      <c r="I24" s="4">
        <f t="shared" si="2"/>
        <v>0.5</v>
      </c>
      <c r="J24" s="4">
        <f t="shared" si="3"/>
        <v>1.6666666666666666E-2</v>
      </c>
      <c r="K24" s="1">
        <f>F24*J24</f>
        <v>0</v>
      </c>
      <c r="L24" s="2">
        <v>0</v>
      </c>
      <c r="M24" s="33">
        <v>10</v>
      </c>
      <c r="N24" s="15">
        <f t="shared" si="5"/>
        <v>16.666666666666664</v>
      </c>
      <c r="O24" s="4">
        <f t="shared" si="6"/>
        <v>8.942778251293363E-3</v>
      </c>
      <c r="P24" s="4">
        <f t="shared" si="7"/>
        <v>0</v>
      </c>
      <c r="Q24" s="25">
        <f t="shared" si="8"/>
        <v>-8.942778251293363E-3</v>
      </c>
    </row>
    <row r="25" spans="1:23" x14ac:dyDescent="0.25">
      <c r="A25" t="s">
        <v>8</v>
      </c>
      <c r="C25">
        <v>180</v>
      </c>
      <c r="D25" s="4">
        <v>0.01</v>
      </c>
      <c r="E25" s="4">
        <v>1</v>
      </c>
      <c r="F25" s="3">
        <v>10</v>
      </c>
      <c r="G25" s="4">
        <f t="shared" si="0"/>
        <v>1.8</v>
      </c>
      <c r="H25" s="4">
        <f t="shared" si="1"/>
        <v>2.8</v>
      </c>
      <c r="I25" s="4">
        <f t="shared" si="2"/>
        <v>1.7999999999999998</v>
      </c>
      <c r="J25" s="4">
        <f t="shared" si="3"/>
        <v>9.9999999999999985E-3</v>
      </c>
      <c r="K25" s="1">
        <f>F25*J25</f>
        <v>9.9999999999999978E-2</v>
      </c>
      <c r="L25" s="2">
        <v>0</v>
      </c>
      <c r="M25" s="33">
        <v>1.4</v>
      </c>
      <c r="N25" s="15">
        <f t="shared" si="5"/>
        <v>1.3999999999999997</v>
      </c>
      <c r="O25" s="4">
        <f t="shared" si="6"/>
        <v>7.5119337310864255E-4</v>
      </c>
      <c r="P25" s="4">
        <f t="shared" si="7"/>
        <v>3.5211267605633804E-2</v>
      </c>
      <c r="Q25" s="25">
        <f t="shared" si="8"/>
        <v>3.4460074232525159E-2</v>
      </c>
    </row>
    <row r="26" spans="1:23" x14ac:dyDescent="0.25">
      <c r="A26" t="s">
        <v>12</v>
      </c>
      <c r="C26">
        <v>70</v>
      </c>
      <c r="D26" s="4">
        <v>3.2000000000000001E-2</v>
      </c>
      <c r="E26" s="4">
        <v>0</v>
      </c>
      <c r="F26" s="3">
        <v>10</v>
      </c>
      <c r="G26" s="4">
        <f t="shared" si="0"/>
        <v>2.2400000000000002</v>
      </c>
      <c r="H26" s="4">
        <f t="shared" si="1"/>
        <v>2.2400000000000002</v>
      </c>
      <c r="I26" s="4">
        <f t="shared" si="2"/>
        <v>1.2400000000000002</v>
      </c>
      <c r="J26" s="4">
        <f t="shared" si="3"/>
        <v>1.7714285714285717E-2</v>
      </c>
      <c r="K26" s="1">
        <f>F26*J26</f>
        <v>0.17714285714285716</v>
      </c>
      <c r="L26" s="2">
        <v>0</v>
      </c>
      <c r="M26" s="33">
        <v>0.5</v>
      </c>
      <c r="N26" s="15">
        <f t="shared" si="5"/>
        <v>0.8857142857142859</v>
      </c>
      <c r="O26" s="4">
        <f t="shared" si="6"/>
        <v>4.7524478706873321E-4</v>
      </c>
      <c r="P26" s="4">
        <f t="shared" si="7"/>
        <v>3.5211267605633804E-2</v>
      </c>
      <c r="Q26" s="25">
        <f t="shared" si="8"/>
        <v>3.4736022818565068E-2</v>
      </c>
    </row>
    <row r="27" spans="1:23" s="5" customFormat="1" x14ac:dyDescent="0.25">
      <c r="D27" s="6"/>
      <c r="E27" s="6"/>
      <c r="F27" s="7"/>
      <c r="G27" s="6"/>
      <c r="H27" s="6"/>
      <c r="I27" s="6"/>
      <c r="J27" s="6"/>
      <c r="K27" s="8">
        <f>SUM(K3:K26)</f>
        <v>5.4948160173160172</v>
      </c>
      <c r="L27" s="9">
        <f>SUM(L3:L26)</f>
        <v>0.86</v>
      </c>
      <c r="M27" s="18"/>
      <c r="N27" s="16"/>
      <c r="O27" s="6"/>
      <c r="T27" s="38"/>
      <c r="U27" s="38"/>
      <c r="V27" s="38"/>
      <c r="W27" s="38"/>
    </row>
  </sheetData>
  <autoFilter ref="A2:Q26">
    <sortState ref="A3:Q29">
      <sortCondition descending="1" ref="O2:O28"/>
    </sortState>
  </autoFilter>
  <sortState ref="A3:L21">
    <sortCondition sortBy="icon" ref="A3"/>
  </sortState>
  <dataConsolidate/>
  <conditionalFormatting sqref="O16 O21 O23:O26 O3:O13">
    <cfRule type="expression" dxfId="52" priority="66">
      <formula>OR(O3&gt;10%,O3&lt;1%)</formula>
    </cfRule>
  </conditionalFormatting>
  <conditionalFormatting sqref="P16 P21 P23:P26 P3:P13">
    <cfRule type="cellIs" dxfId="51" priority="60" operator="greaterThan">
      <formula>0.1</formula>
    </cfRule>
    <cfRule type="cellIs" dxfId="50" priority="63" operator="greaterThan">
      <formula>10</formula>
    </cfRule>
  </conditionalFormatting>
  <conditionalFormatting sqref="P12">
    <cfRule type="expression" dxfId="49" priority="62">
      <formula>"&gt;10%"</formula>
    </cfRule>
  </conditionalFormatting>
  <conditionalFormatting sqref="P11">
    <cfRule type="expression" dxfId="48" priority="61">
      <formula>"&gt;10%"</formula>
    </cfRule>
  </conditionalFormatting>
  <conditionalFormatting sqref="Q16 Q21 Q23:Q26 Q3:Q13">
    <cfRule type="cellIs" dxfId="47" priority="59" operator="lessThan">
      <formula>0</formula>
    </cfRule>
  </conditionalFormatting>
  <conditionalFormatting sqref="K16:L16 L21 L13 K23:L26 K3:L12">
    <cfRule type="cellIs" dxfId="46" priority="58" operator="lessThan">
      <formula>1</formula>
    </cfRule>
  </conditionalFormatting>
  <conditionalFormatting sqref="O14">
    <cfRule type="expression" dxfId="45" priority="55">
      <formula>OR(O14&gt;10%,O14&lt;1%)</formula>
    </cfRule>
  </conditionalFormatting>
  <conditionalFormatting sqref="P14">
    <cfRule type="cellIs" dxfId="44" priority="53" operator="greaterThan">
      <formula>0.1</formula>
    </cfRule>
    <cfRule type="cellIs" dxfId="43" priority="54" operator="greaterThan">
      <formula>10</formula>
    </cfRule>
  </conditionalFormatting>
  <conditionalFormatting sqref="Q14">
    <cfRule type="cellIs" dxfId="42" priority="52" operator="lessThan">
      <formula>0</formula>
    </cfRule>
  </conditionalFormatting>
  <conditionalFormatting sqref="L14">
    <cfRule type="cellIs" dxfId="41" priority="51" operator="lessThan">
      <formula>1</formula>
    </cfRule>
  </conditionalFormatting>
  <conditionalFormatting sqref="O17">
    <cfRule type="expression" dxfId="40" priority="48">
      <formula>OR(O17&gt;10%,O17&lt;1%)</formula>
    </cfRule>
  </conditionalFormatting>
  <conditionalFormatting sqref="P17">
    <cfRule type="cellIs" dxfId="39" priority="46" operator="greaterThan">
      <formula>0.1</formula>
    </cfRule>
    <cfRule type="cellIs" dxfId="38" priority="47" operator="greaterThan">
      <formula>10</formula>
    </cfRule>
  </conditionalFormatting>
  <conditionalFormatting sqref="Q17">
    <cfRule type="cellIs" dxfId="37" priority="45" operator="lessThan">
      <formula>0</formula>
    </cfRule>
  </conditionalFormatting>
  <conditionalFormatting sqref="L17">
    <cfRule type="cellIs" dxfId="36" priority="44" operator="lessThan">
      <formula>1</formula>
    </cfRule>
  </conditionalFormatting>
  <conditionalFormatting sqref="O22">
    <cfRule type="expression" dxfId="35" priority="41">
      <formula>OR(O22&gt;10%,O22&lt;1%)</formula>
    </cfRule>
  </conditionalFormatting>
  <conditionalFormatting sqref="P22">
    <cfRule type="cellIs" dxfId="34" priority="39" operator="greaterThan">
      <formula>0.1</formula>
    </cfRule>
    <cfRule type="cellIs" dxfId="33" priority="40" operator="greaterThan">
      <formula>10</formula>
    </cfRule>
  </conditionalFormatting>
  <conditionalFormatting sqref="Q22">
    <cfRule type="cellIs" dxfId="32" priority="38" operator="lessThan">
      <formula>0</formula>
    </cfRule>
  </conditionalFormatting>
  <conditionalFormatting sqref="L22">
    <cfRule type="cellIs" dxfId="31" priority="37" operator="lessThan">
      <formula>1</formula>
    </cfRule>
  </conditionalFormatting>
  <conditionalFormatting sqref="O20">
    <cfRule type="expression" dxfId="30" priority="34">
      <formula>OR(O20&gt;10%,O20&lt;1%)</formula>
    </cfRule>
  </conditionalFormatting>
  <conditionalFormatting sqref="P20">
    <cfRule type="cellIs" dxfId="29" priority="32" operator="greaterThan">
      <formula>0.1</formula>
    </cfRule>
    <cfRule type="cellIs" dxfId="28" priority="33" operator="greaterThan">
      <formula>10</formula>
    </cfRule>
  </conditionalFormatting>
  <conditionalFormatting sqref="Q20">
    <cfRule type="cellIs" dxfId="27" priority="31" operator="lessThan">
      <formula>0</formula>
    </cfRule>
  </conditionalFormatting>
  <conditionalFormatting sqref="L20">
    <cfRule type="cellIs" dxfId="26" priority="30" operator="lessThan">
      <formula>1</formula>
    </cfRule>
  </conditionalFormatting>
  <conditionalFormatting sqref="O15">
    <cfRule type="expression" dxfId="25" priority="27">
      <formula>OR(O15&gt;10%,O15&lt;1%)</formula>
    </cfRule>
  </conditionalFormatting>
  <conditionalFormatting sqref="P15">
    <cfRule type="cellIs" dxfId="24" priority="25" operator="greaterThan">
      <formula>0.1</formula>
    </cfRule>
    <cfRule type="cellIs" dxfId="23" priority="26" operator="greaterThan">
      <formula>10</formula>
    </cfRule>
  </conditionalFormatting>
  <conditionalFormatting sqref="Q15">
    <cfRule type="cellIs" dxfId="22" priority="24" operator="lessThan">
      <formula>0</formula>
    </cfRule>
  </conditionalFormatting>
  <conditionalFormatting sqref="K15:L15">
    <cfRule type="cellIs" dxfId="21" priority="23" operator="lessThan">
      <formula>1</formula>
    </cfRule>
  </conditionalFormatting>
  <conditionalFormatting sqref="K13:K14">
    <cfRule type="cellIs" dxfId="20" priority="19" operator="lessThan">
      <formula>1</formula>
    </cfRule>
  </conditionalFormatting>
  <conditionalFormatting sqref="K17 K20:K22">
    <cfRule type="cellIs" dxfId="19" priority="18" operator="lessThan">
      <formula>1</formula>
    </cfRule>
  </conditionalFormatting>
  <conditionalFormatting sqref="O19">
    <cfRule type="expression" dxfId="18" priority="17">
      <formula>OR(O19&gt;10%,O19&lt;1%)</formula>
    </cfRule>
  </conditionalFormatting>
  <conditionalFormatting sqref="P19">
    <cfRule type="cellIs" dxfId="17" priority="15" operator="greaterThan">
      <formula>0.1</formula>
    </cfRule>
    <cfRule type="cellIs" dxfId="16" priority="16" operator="greaterThan">
      <formula>10</formula>
    </cfRule>
  </conditionalFormatting>
  <conditionalFormatting sqref="Q19">
    <cfRule type="cellIs" dxfId="15" priority="14" operator="lessThan">
      <formula>0</formula>
    </cfRule>
  </conditionalFormatting>
  <conditionalFormatting sqref="L19">
    <cfRule type="cellIs" dxfId="14" priority="13" operator="lessThan">
      <formula>1</formula>
    </cfRule>
  </conditionalFormatting>
  <conditionalFormatting sqref="K19">
    <cfRule type="cellIs" dxfId="13" priority="12" operator="lessThan">
      <formula>1</formula>
    </cfRule>
  </conditionalFormatting>
  <conditionalFormatting sqref="O18">
    <cfRule type="expression" dxfId="12" priority="11">
      <formula>OR(O18&gt;10%,O18&lt;1%)</formula>
    </cfRule>
  </conditionalFormatting>
  <conditionalFormatting sqref="P18">
    <cfRule type="cellIs" dxfId="11" priority="9" operator="greaterThan">
      <formula>0.1</formula>
    </cfRule>
    <cfRule type="cellIs" dxfId="10" priority="10" operator="greaterThan">
      <formula>10</formula>
    </cfRule>
  </conditionalFormatting>
  <conditionalFormatting sqref="Q18">
    <cfRule type="cellIs" dxfId="9" priority="8" operator="lessThan">
      <formula>0</formula>
    </cfRule>
  </conditionalFormatting>
  <conditionalFormatting sqref="L18">
    <cfRule type="cellIs" dxfId="8" priority="7" operator="lessThan">
      <formula>1</formula>
    </cfRule>
  </conditionalFormatting>
  <conditionalFormatting sqref="K18">
    <cfRule type="cellIs" dxfId="7" priority="6" operator="lessThan"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pane ySplit="1" topLeftCell="A2" activePane="bottomLeft" state="frozen"/>
      <selection pane="bottomLeft" activeCell="G21" sqref="G21"/>
    </sheetView>
  </sheetViews>
  <sheetFormatPr defaultRowHeight="15" x14ac:dyDescent="0.25"/>
  <cols>
    <col min="1" max="1" width="24.140625" customWidth="1"/>
    <col min="3" max="4" width="9.140625" style="4"/>
    <col min="5" max="5" width="9.140625" style="3"/>
    <col min="6" max="6" width="11.140625" style="1" customWidth="1"/>
    <col min="7" max="7" width="11.140625" style="2" customWidth="1"/>
    <col min="8" max="11" width="9.140625" style="4"/>
    <col min="12" max="12" width="9.140625" style="17"/>
    <col min="13" max="13" width="9.140625" style="15"/>
    <col min="14" max="14" width="9.140625" style="4"/>
  </cols>
  <sheetData>
    <row r="1" spans="1:16" x14ac:dyDescent="0.25">
      <c r="A1" t="s">
        <v>15</v>
      </c>
      <c r="B1" s="10" t="s">
        <v>34</v>
      </c>
      <c r="C1" s="11" t="s">
        <v>24</v>
      </c>
      <c r="D1" s="11" t="s">
        <v>23</v>
      </c>
      <c r="E1" s="12" t="s">
        <v>43</v>
      </c>
      <c r="F1" s="13" t="s">
        <v>0</v>
      </c>
      <c r="G1" s="14" t="s">
        <v>1</v>
      </c>
      <c r="H1" s="11" t="s">
        <v>25</v>
      </c>
      <c r="I1" s="11" t="s">
        <v>30</v>
      </c>
      <c r="J1" s="11" t="s">
        <v>22</v>
      </c>
      <c r="K1" s="11" t="s">
        <v>14</v>
      </c>
      <c r="L1" s="20" t="s">
        <v>26</v>
      </c>
      <c r="M1" s="21" t="s">
        <v>27</v>
      </c>
      <c r="N1" s="11" t="s">
        <v>41</v>
      </c>
      <c r="O1" s="11" t="s">
        <v>37</v>
      </c>
      <c r="P1" t="s">
        <v>40</v>
      </c>
    </row>
    <row r="2" spans="1:16" x14ac:dyDescent="0.25">
      <c r="A2" s="19" t="s">
        <v>16</v>
      </c>
      <c r="B2" s="19" t="s">
        <v>17</v>
      </c>
      <c r="C2" s="19" t="s">
        <v>18</v>
      </c>
      <c r="D2" s="19" t="s">
        <v>19</v>
      </c>
      <c r="E2" s="19" t="s">
        <v>20</v>
      </c>
      <c r="F2" s="19" t="s">
        <v>35</v>
      </c>
      <c r="G2" s="22" t="s">
        <v>36</v>
      </c>
      <c r="H2" s="24" t="s">
        <v>28</v>
      </c>
      <c r="I2" s="23" t="s">
        <v>29</v>
      </c>
      <c r="J2" s="23" t="s">
        <v>31</v>
      </c>
      <c r="K2" s="23" t="s">
        <v>32</v>
      </c>
      <c r="L2" s="19" t="s">
        <v>21</v>
      </c>
      <c r="M2" s="23" t="s">
        <v>33</v>
      </c>
      <c r="N2" s="23" t="s">
        <v>38</v>
      </c>
      <c r="O2" s="23" t="s">
        <v>39</v>
      </c>
      <c r="P2" s="23" t="s">
        <v>42</v>
      </c>
    </row>
    <row r="3" spans="1:16" x14ac:dyDescent="0.25">
      <c r="A3" t="s">
        <v>4</v>
      </c>
      <c r="B3">
        <v>35</v>
      </c>
      <c r="C3" s="4">
        <v>0.02</v>
      </c>
      <c r="D3" s="4">
        <v>1</v>
      </c>
      <c r="E3" s="3">
        <v>5</v>
      </c>
      <c r="F3" s="1">
        <f>C3*E3</f>
        <v>0.1</v>
      </c>
      <c r="G3" s="2">
        <f>C3*E3</f>
        <v>0.1</v>
      </c>
      <c r="H3" s="4">
        <f>B3*C3</f>
        <v>0.70000000000000007</v>
      </c>
      <c r="I3" s="4">
        <f>H3+D3</f>
        <v>1.7000000000000002</v>
      </c>
      <c r="J3" s="4">
        <f>I3-100%</f>
        <v>0.70000000000000018</v>
      </c>
      <c r="K3" s="4">
        <f>J3/B3</f>
        <v>2.0000000000000004E-2</v>
      </c>
      <c r="L3" s="33">
        <v>26.7</v>
      </c>
      <c r="M3" s="15">
        <f>K3*L3*100</f>
        <v>53.400000000000013</v>
      </c>
      <c r="N3" s="4">
        <f>M3/SUM(M:M)</f>
        <v>1</v>
      </c>
      <c r="O3" s="4">
        <f>E3/SUM(E:E)</f>
        <v>1</v>
      </c>
      <c r="P3" s="25">
        <f>O3-N3</f>
        <v>0</v>
      </c>
    </row>
    <row r="4" spans="1:16" s="5" customFormat="1" x14ac:dyDescent="0.25">
      <c r="C4" s="6"/>
      <c r="D4" s="6"/>
      <c r="E4" s="7"/>
      <c r="F4" s="8">
        <f>SUM(F3:F3)</f>
        <v>0.1</v>
      </c>
      <c r="G4" s="9">
        <f>SUM(G3:G3)</f>
        <v>0.1</v>
      </c>
      <c r="H4" s="6"/>
      <c r="I4" s="6"/>
      <c r="J4" s="6"/>
      <c r="K4" s="6"/>
      <c r="L4" s="18"/>
      <c r="M4" s="16"/>
      <c r="N4" s="6"/>
    </row>
  </sheetData>
  <autoFilter ref="A2:P3">
    <sortState ref="A3:P27">
      <sortCondition descending="1" ref="M2:M26"/>
    </sortState>
  </autoFilter>
  <dataConsolidate/>
  <conditionalFormatting sqref="N3">
    <cfRule type="expression" dxfId="6" priority="44">
      <formula>OR(N3&gt;10%,N3&lt;1%)</formula>
    </cfRule>
  </conditionalFormatting>
  <conditionalFormatting sqref="O3">
    <cfRule type="cellIs" dxfId="5" priority="40" operator="greaterThan">
      <formula>0.1</formula>
    </cfRule>
    <cfRule type="cellIs" dxfId="4" priority="43" operator="greaterThan">
      <formula>10</formula>
    </cfRule>
  </conditionalFormatting>
  <conditionalFormatting sqref="P3">
    <cfRule type="cellIs" dxfId="3" priority="39" operator="lessThan">
      <formula>0</formula>
    </cfRule>
  </conditionalFormatting>
  <conditionalFormatting sqref="F3:G3">
    <cfRule type="cellIs" dxfId="2" priority="38" operator="lessThan">
      <formula>1</formula>
    </cfRule>
  </conditionalFormatting>
  <conditionalFormatting sqref="L3">
    <cfRule type="cellIs" dxfId="1" priority="36" operator="lessThan">
      <formula>1</formula>
    </cfRule>
    <cfRule type="cellIs" dxfId="0" priority="37" operator="lessThan">
      <formula>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Paying</vt:lpstr>
      <vt:lpstr>Scam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</dc:creator>
  <cp:lastModifiedBy>Monty</cp:lastModifiedBy>
  <dcterms:created xsi:type="dcterms:W3CDTF">2015-05-03T01:23:46Z</dcterms:created>
  <dcterms:modified xsi:type="dcterms:W3CDTF">2015-05-09T18:25:07Z</dcterms:modified>
</cp:coreProperties>
</file>