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udacity BA\"/>
    </mc:Choice>
  </mc:AlternateContent>
  <xr:revisionPtr revIDLastSave="0" documentId="13_ncr:1_{54169237-CC7F-4810-B2E2-28EE7B33445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Data Validation" sheetId="5" r:id="rId1"/>
    <sheet name="Sheet6" sheetId="6" r:id="rId2"/>
    <sheet name="Sheet1" sheetId="1" r:id="rId3"/>
  </sheets>
  <externalReferences>
    <externalReference r:id="rId4"/>
  </externalReferences>
  <definedNames>
    <definedName name="COGS">[1]Data!$F$2:$F$13</definedName>
    <definedName name="company_list">Sheet6!$D$2:$D$5</definedName>
    <definedName name="Cost_Of_Revenue">Sheet1!$F$2:$F$13</definedName>
    <definedName name="Gross_Profit">Sheet1!$I$2:$I$13</definedName>
    <definedName name="grossmargin">[1]Data!$K$2:$K$13</definedName>
    <definedName name="oper_margin">[1]Data!$L$2:$L$13</definedName>
    <definedName name="Other_operating_items">Sheet1!$H$2:$H$13</definedName>
    <definedName name="OtherOpItems">[1]Data!$H$2:$H$13</definedName>
    <definedName name="SGAs">Sheet1!$G$2:$G$13</definedName>
    <definedName name="tickersymbol">[1]Data!$B$2:$B$13</definedName>
    <definedName name="Total_Revenue">Sheet1!$E$2:$E$13</definedName>
    <definedName name="year">Sheet1!$C$2:$C$13</definedName>
    <definedName name="years">[1]Data!$C$2:$C$13</definedName>
  </definedNames>
  <calcPr calcId="18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5" l="1"/>
  <c r="E9" i="5" s="1"/>
  <c r="E13" i="5" s="1"/>
  <c r="I20" i="5"/>
  <c r="H20" i="5" a="1"/>
  <c r="H20" i="5" s="1"/>
  <c r="G20" i="5" a="1"/>
  <c r="G20" i="5" s="1"/>
  <c r="F20" i="5" a="1"/>
  <c r="F20" i="5" s="1"/>
  <c r="E20" i="5" a="1"/>
  <c r="E20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I18" i="5"/>
  <c r="H18" i="5"/>
  <c r="G11" i="5" a="1"/>
  <c r="G11" i="5" s="1"/>
  <c r="F11" i="5" a="1"/>
  <c r="F11" i="5" s="1"/>
  <c r="E11" i="5" a="1"/>
  <c r="E11" i="5" s="1"/>
  <c r="G10" i="5" a="1"/>
  <c r="G10" i="5" s="1"/>
  <c r="F10" i="5" a="1"/>
  <c r="F10" i="5" s="1"/>
  <c r="F12" i="5" s="1"/>
  <c r="E10" i="5" a="1"/>
  <c r="E10" i="5" s="1"/>
  <c r="G8" i="5" a="1"/>
  <c r="G8" i="5" s="1"/>
  <c r="F8" i="5" a="1"/>
  <c r="F8" i="5" s="1"/>
  <c r="E8" i="5" a="1"/>
  <c r="E8" i="5" s="1"/>
  <c r="G7" i="5" a="1"/>
  <c r="G7" i="5" s="1"/>
  <c r="F7" i="5" a="1"/>
  <c r="F7" i="5" s="1"/>
  <c r="L3" i="1"/>
  <c r="L4" i="1"/>
  <c r="L5" i="1"/>
  <c r="L6" i="1"/>
  <c r="L7" i="1"/>
  <c r="L8" i="1"/>
  <c r="L9" i="1"/>
  <c r="L10" i="1"/>
  <c r="L11" i="1"/>
  <c r="L12" i="1"/>
  <c r="L13" i="1"/>
  <c r="K3" i="1"/>
  <c r="K4" i="1"/>
  <c r="K5" i="1"/>
  <c r="K6" i="1"/>
  <c r="K7" i="1"/>
  <c r="K8" i="1"/>
  <c r="K9" i="1"/>
  <c r="K10" i="1"/>
  <c r="K11" i="1"/>
  <c r="K12" i="1"/>
  <c r="K13" i="1"/>
  <c r="K2" i="1"/>
  <c r="H7" i="5" l="1"/>
  <c r="H13" i="5" s="1"/>
  <c r="G12" i="5"/>
  <c r="E12" i="5"/>
  <c r="F9" i="5"/>
  <c r="F13" i="5" s="1"/>
  <c r="F18" i="5"/>
  <c r="G18" i="5"/>
  <c r="I7" i="5"/>
  <c r="G9" i="5"/>
  <c r="G13" i="5" s="1"/>
  <c r="H9" i="5"/>
  <c r="I13" i="5" l="1"/>
  <c r="I9" i="5"/>
  <c r="I7" i="1" l="1"/>
  <c r="J7" i="1" s="1"/>
  <c r="J2" i="1"/>
  <c r="L2" i="1" s="1"/>
  <c r="J3" i="1"/>
  <c r="J4" i="1"/>
  <c r="J5" i="1"/>
  <c r="J6" i="1"/>
  <c r="J8" i="1"/>
  <c r="J9" i="1"/>
  <c r="J10" i="1"/>
  <c r="J11" i="1"/>
  <c r="J12" i="1"/>
  <c r="J13" i="1"/>
  <c r="I3" i="1"/>
  <c r="I4" i="1"/>
  <c r="I5" i="1"/>
  <c r="I6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<sst xmlns="http://schemas.openxmlformats.org/spreadsheetml/2006/main" count="85" uniqueCount="45">
  <si>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</si>
  <si>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</si>
  <si>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</si>
  <si>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</si>
  <si>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</si>
  <si>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</si>
  <si>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</si>
  <si>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</si>
  <si>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</si>
  <si>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</si>
  <si>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</si>
  <si>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</si>
  <si>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</si>
  <si>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</si>
  <si>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</si>
  <si>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</si>
  <si>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GM</t>
  </si>
  <si>
    <t>OM</t>
  </si>
  <si>
    <t>GROSS PROFIT</t>
  </si>
  <si>
    <t>OPERATING PROFIT</t>
  </si>
  <si>
    <t>Income Statement</t>
  </si>
  <si>
    <t>Historical</t>
  </si>
  <si>
    <t>Ticker symbol</t>
  </si>
  <si>
    <t>Forecast</t>
  </si>
  <si>
    <t>Year 4</t>
  </si>
  <si>
    <t>Year 5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</si>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</sst>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0.000"/>
    <numFmt numFmtId="169" formatCode="_-[$$-409]* #,##0.00_ ;_-[$$-409]* \-#,##0.00\ ;_-[$$-409]* &quot;-&quot;??_ ;_-@_ "/>
    <numFmt numFmtId="173" formatCode="&quot;$&quot;#,##0"/>
    <numFmt numFmtId="17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4" fontId="0" fillId="0" borderId="0" xfId="1" applyNumberFormat="1" applyFont="1"/>
    <xf numFmtId="0" fontId="3" fillId="0" borderId="0" xfId="0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165" fontId="3" fillId="0" borderId="0" xfId="1" applyNumberFormat="1" applyFont="1" applyBorder="1" applyAlignment="1">
      <alignment wrapText="1"/>
    </xf>
    <xf numFmtId="165" fontId="0" fillId="0" borderId="0" xfId="1" applyNumberFormat="1" applyFont="1" applyAlignment="1">
      <alignment horizontal="left" vertical="top"/>
    </xf>
    <xf numFmtId="165" fontId="2" fillId="0" borderId="0" xfId="1" applyNumberFormat="1" applyFont="1" applyBorder="1" applyAlignment="1">
      <alignment horizontal="left" vertical="top" wrapText="1"/>
    </xf>
    <xf numFmtId="165" fontId="0" fillId="0" borderId="0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3" fillId="0" borderId="0" xfId="1" applyNumberFormat="1" applyFont="1" applyFill="1" applyBorder="1" applyAlignment="1">
      <alignment wrapText="1"/>
    </xf>
    <xf numFmtId="168" fontId="0" fillId="0" borderId="0" xfId="0" applyNumberFormat="1"/>
    <xf numFmtId="164" fontId="0" fillId="0" borderId="0" xfId="1" applyFont="1"/>
    <xf numFmtId="169" fontId="0" fillId="0" borderId="0" xfId="0" applyNumberFormat="1"/>
    <xf numFmtId="2" fontId="0" fillId="0" borderId="0" xfId="0" applyNumberFormat="1"/>
    <xf numFmtId="168" fontId="3" fillId="0" borderId="0" xfId="1" applyNumberFormat="1" applyFont="1" applyFill="1" applyBorder="1" applyAlignment="1">
      <alignment wrapText="1"/>
    </xf>
    <xf numFmtId="168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5" fillId="0" borderId="0" xfId="1" applyNumberFormat="1" applyFont="1" applyBorder="1" applyAlignment="1"/>
    <xf numFmtId="165" fontId="0" fillId="0" borderId="0" xfId="1" applyNumberFormat="1" applyFont="1" applyFill="1" applyBorder="1"/>
    <xf numFmtId="165" fontId="0" fillId="4" borderId="0" xfId="1" applyNumberFormat="1" applyFont="1" applyFill="1" applyBorder="1"/>
    <xf numFmtId="165" fontId="6" fillId="0" borderId="0" xfId="1" applyNumberFormat="1" applyFont="1" applyBorder="1" applyAlignment="1"/>
    <xf numFmtId="0" fontId="7" fillId="0" borderId="0" xfId="0" applyFont="1" applyAlignment="1">
      <alignment horizontal="left" indent="1"/>
    </xf>
    <xf numFmtId="165" fontId="1" fillId="0" borderId="0" xfId="1" applyNumberFormat="1" applyFont="1" applyBorder="1" applyAlignment="1"/>
    <xf numFmtId="164" fontId="0" fillId="4" borderId="0" xfId="1" applyFont="1" applyFill="1" applyBorder="1"/>
    <xf numFmtId="0" fontId="3" fillId="5" borderId="5" xfId="0" applyFont="1" applyFill="1" applyBorder="1"/>
    <xf numFmtId="0" fontId="0" fillId="5" borderId="5" xfId="0" applyFill="1" applyBorder="1"/>
    <xf numFmtId="173" fontId="6" fillId="5" borderId="5" xfId="1" applyNumberFormat="1" applyFont="1" applyFill="1" applyBorder="1" applyAlignment="1"/>
    <xf numFmtId="165" fontId="1" fillId="5" borderId="5" xfId="1" applyNumberFormat="1" applyFont="1" applyFill="1" applyBorder="1" applyAlignment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0" fillId="6" borderId="0" xfId="0" applyFill="1"/>
    <xf numFmtId="9" fontId="6" fillId="6" borderId="0" xfId="2" applyFont="1" applyFill="1" applyBorder="1"/>
    <xf numFmtId="174" fontId="8" fillId="6" borderId="0" xfId="0" quotePrefix="1" applyNumberFormat="1" applyFont="1" applyFill="1"/>
    <xf numFmtId="2" fontId="5" fillId="6" borderId="0" xfId="0" applyNumberFormat="1" applyFont="1" applyFill="1"/>
    <xf numFmtId="2" fontId="8" fillId="6" borderId="0" xfId="0" quotePrefix="1" applyNumberFormat="1" applyFont="1" applyFill="1"/>
    <xf numFmtId="0" fontId="0" fillId="6" borderId="5" xfId="0" applyFill="1" applyBorder="1"/>
    <xf numFmtId="0" fontId="0" fillId="0" borderId="5" xfId="0" applyBorder="1"/>
    <xf numFmtId="2" fontId="5" fillId="6" borderId="5" xfId="0" applyNumberFormat="1" applyFont="1" applyFill="1" applyBorder="1"/>
    <xf numFmtId="2" fontId="8" fillId="6" borderId="5" xfId="0" applyNumberFormat="1" applyFont="1" applyFill="1" applyBorder="1"/>
    <xf numFmtId="0" fontId="0" fillId="7" borderId="7" xfId="0" applyFill="1" applyBorder="1"/>
    <xf numFmtId="0" fontId="3" fillId="0" borderId="8" xfId="0" applyFont="1" applyBorder="1"/>
    <xf numFmtId="0" fontId="0" fillId="0" borderId="8" xfId="0" applyBorder="1"/>
    <xf numFmtId="174" fontId="0" fillId="0" borderId="8" xfId="2" applyNumberFormat="1" applyFont="1" applyFill="1" applyBorder="1" applyAlignment="1">
      <alignment horizontal="center"/>
    </xf>
    <xf numFmtId="174" fontId="0" fillId="0" borderId="8" xfId="0" applyNumberFormat="1" applyBorder="1" applyAlignment="1">
      <alignment horizontal="center"/>
    </xf>
    <xf numFmtId="174" fontId="9" fillId="0" borderId="0" xfId="0" applyNumberFormat="1" applyFont="1"/>
    <xf numFmtId="174" fontId="9" fillId="0" borderId="0" xfId="2" applyNumberFormat="1" applyFont="1" applyFill="1" applyBorder="1"/>
    <xf numFmtId="174" fontId="8" fillId="0" borderId="8" xfId="2" applyNumberFormat="1" applyFont="1" applyFill="1" applyBorder="1" applyAlignment="1">
      <alignment horizontal="center"/>
    </xf>
    <xf numFmtId="174" fontId="8" fillId="0" borderId="8" xfId="0" applyNumberFormat="1" applyFont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/>
    <xf numFmtId="174" fontId="8" fillId="0" borderId="8" xfId="0" applyNumberFormat="1" applyFont="1" applyBorder="1"/>
    <xf numFmtId="2" fontId="9" fillId="0" borderId="5" xfId="2" applyNumberFormat="1" applyFont="1" applyFill="1" applyBorder="1"/>
    <xf numFmtId="2" fontId="9" fillId="0" borderId="5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F2">
            <v>1844000000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F3">
            <v>1945000000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F4">
            <v>1479000000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F5">
            <v>747000000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F6">
            <v>792000000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F7">
            <v>834000000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F8">
            <v>940573000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F9">
            <v>1279152000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F10">
            <v>2009936000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F11">
            <v>7961500000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F12">
            <v>8986500000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F13">
            <v>11413200000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62.674340625003" createdVersion="6" refreshedVersion="6" minRefreshableVersion="3" recordCount="12" xr:uid="{F66EAEC1-CA25-4B95-90DB-367627C83326}">
  <cacheSource type="worksheet">
    <worksheetSource ref="B1:B13" sheet="Sheet1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40BC2-5FC8-450F-822E-D2FCA29B4863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65F9-ACB3-4187-B4AC-48322CEB2F77}">
  <dimension ref="A1:I38"/>
  <sheetViews>
    <sheetView tabSelected="1" topLeftCell="A13" workbookViewId="0">
      <selection activeCell="J6" sqref="J6"/>
    </sheetView>
  </sheetViews>
  <sheetFormatPr defaultRowHeight="15" x14ac:dyDescent="0.25"/>
  <cols>
    <col min="1" max="1" width="16.28515625" customWidth="1"/>
    <col min="2" max="2" width="9.140625" customWidth="1"/>
  </cols>
  <sheetData>
    <row r="1" spans="1:9" x14ac:dyDescent="0.25">
      <c r="D1" s="19"/>
    </row>
    <row r="2" spans="1:9" x14ac:dyDescent="0.25">
      <c r="A2" s="19" t="s">
        <v>22</v>
      </c>
      <c r="B2" s="20" t="s">
        <v>11</v>
      </c>
    </row>
    <row r="4" spans="1:9" x14ac:dyDescent="0.25">
      <c r="B4" s="21" t="s">
        <v>20</v>
      </c>
      <c r="C4" s="22"/>
      <c r="D4" s="22"/>
      <c r="E4" s="22"/>
      <c r="F4" s="22"/>
      <c r="G4" s="22"/>
      <c r="H4" s="22"/>
      <c r="I4" s="22"/>
    </row>
    <row r="5" spans="1:9" x14ac:dyDescent="0.25">
      <c r="E5" s="23" t="s">
        <v>21</v>
      </c>
      <c r="F5" s="23"/>
      <c r="G5" s="23"/>
      <c r="H5" s="24" t="s">
        <v>23</v>
      </c>
      <c r="I5" s="24"/>
    </row>
    <row r="6" spans="1:9" x14ac:dyDescent="0.25">
      <c r="B6" s="25"/>
      <c r="E6" s="26" t="s">
        <v>8</v>
      </c>
      <c r="F6" s="26" t="s">
        <v>9</v>
      </c>
      <c r="G6" s="26" t="s">
        <v>10</v>
      </c>
      <c r="H6" s="27" t="s">
        <v>24</v>
      </c>
      <c r="I6" s="28" t="s">
        <v>25</v>
      </c>
    </row>
    <row r="7" spans="1:9" x14ac:dyDescent="0.25">
      <c r="B7" s="19" t="s">
        <v>26</v>
      </c>
      <c r="E7" s="29" t="e">
        <f>INDEX(Total_Revenue,MATCH(1,(B2 =tickersymbol)*(E6= years),0))</f>
        <v>#N/A</v>
      </c>
      <c r="F7" s="29">
        <f t="array" ref="F7">INDEX(Total_Revenue,MATCH(1,(B2 =tickersymbol)*(F6= years),0))</f>
        <v>9248000000</v>
      </c>
      <c r="G7" s="29">
        <f t="array" ref="G7">INDEX(Total_Revenue,MATCH(1,(B2 =tickersymbol)*(G6= years),0))</f>
        <v>10842000000</v>
      </c>
      <c r="H7" s="30">
        <f ca="1">G7*(1+H18)</f>
        <v>12576720000</v>
      </c>
      <c r="I7" s="30">
        <f ca="1">H7*(1+I18)</f>
        <v>14714762400</v>
      </c>
    </row>
    <row r="8" spans="1:9" x14ac:dyDescent="0.25">
      <c r="B8" s="10" t="s">
        <v>27</v>
      </c>
      <c r="E8" s="29">
        <f t="array" ref="E8">INDEX(COGS,MATCH(1,(B2 =tickersymbol)*(E6= years),0))</f>
        <v>747000000</v>
      </c>
      <c r="F8" s="29">
        <f t="array" ref="F8">INDEX(COGS,MATCH(1,(B2 =tickersymbol)*(F6= years),0))</f>
        <v>792000000</v>
      </c>
      <c r="G8" s="29">
        <f t="array" ref="G8">INDEX(COGS,MATCH(1,(B2 =tickersymbol)*(G6= years),0))</f>
        <v>834000000</v>
      </c>
      <c r="H8" s="31"/>
      <c r="I8" s="31"/>
    </row>
    <row r="9" spans="1:9" x14ac:dyDescent="0.25">
      <c r="B9" s="19" t="s">
        <v>28</v>
      </c>
      <c r="E9" s="32" t="e">
        <f>E7-E8</f>
        <v>#N/A</v>
      </c>
      <c r="F9" s="32">
        <f t="shared" ref="F9:G9" si="0">F7-F8</f>
        <v>8456000000</v>
      </c>
      <c r="G9" s="32">
        <f t="shared" si="0"/>
        <v>10008000000</v>
      </c>
      <c r="H9" s="30">
        <f ca="1">H7*H19</f>
        <v>11696349600</v>
      </c>
      <c r="I9" s="30">
        <f ca="1">I7*I19</f>
        <v>13684729032</v>
      </c>
    </row>
    <row r="10" spans="1:9" x14ac:dyDescent="0.25">
      <c r="B10" s="13" t="s">
        <v>29</v>
      </c>
      <c r="E10" s="29">
        <f t="array" ref="E10">INDEX(SGAs,MATCH(1,(B2 =tickersymbol)*(E6 = years),0))</f>
        <v>5494000000</v>
      </c>
      <c r="F10" s="29">
        <f t="array" ref="F10">INDEX(SGAs,MATCH(1,(B2 =tickersymbol)*(F6 = years),0))</f>
        <v>6339000000</v>
      </c>
      <c r="G10" s="29">
        <f t="array" ref="G10">INDEX(SGAs,MATCH(1,(B2 =tickersymbol)*(G6 = years),0))</f>
        <v>7698000000</v>
      </c>
      <c r="H10" s="31"/>
      <c r="I10" s="31"/>
    </row>
    <row r="11" spans="1:9" x14ac:dyDescent="0.25">
      <c r="B11" s="10" t="s">
        <v>30</v>
      </c>
      <c r="E11" s="29">
        <f t="array" ref="E11">INDEX(OtherOpItems,MATCH(1,(B2 =tickersymbol)*(E6 = years),0))</f>
        <v>516000000</v>
      </c>
      <c r="F11" s="29">
        <f t="array" ref="F11">INDEX(OtherOpItems,MATCH(1,(B2 =tickersymbol)*(F6 = years),0))</f>
        <v>608000000</v>
      </c>
      <c r="G11" s="29">
        <f t="array" ref="G11">INDEX(OtherOpItems,MATCH(1,(B2 =tickersymbol)*(G6 = years),0))</f>
        <v>724000000</v>
      </c>
      <c r="H11" s="31"/>
      <c r="I11" s="31"/>
    </row>
    <row r="12" spans="1:9" x14ac:dyDescent="0.25">
      <c r="B12" s="33" t="s">
        <v>31</v>
      </c>
      <c r="E12" s="34">
        <f>SUM(E10:E11)</f>
        <v>6010000000</v>
      </c>
      <c r="F12" s="34">
        <f>SUM(F10:F11)</f>
        <v>6947000000</v>
      </c>
      <c r="G12" s="34">
        <f>SUM(G10:G11)</f>
        <v>8422000000</v>
      </c>
      <c r="H12" s="35"/>
      <c r="I12" s="35"/>
    </row>
    <row r="13" spans="1:9" x14ac:dyDescent="0.25">
      <c r="B13" s="36" t="s">
        <v>32</v>
      </c>
      <c r="C13" s="37"/>
      <c r="D13" s="37"/>
      <c r="E13" s="38" t="e">
        <f>E9-(SUM(E10:E11))</f>
        <v>#N/A</v>
      </c>
      <c r="F13" s="38">
        <f>F9-SUM(F10:F11)</f>
        <v>1509000000</v>
      </c>
      <c r="G13" s="38">
        <f>G9-SUM(G10:G11)</f>
        <v>1586000000</v>
      </c>
      <c r="H13" s="39">
        <f ca="1">H7*H20</f>
        <v>2138042400.0000002</v>
      </c>
      <c r="I13" s="39">
        <f ca="1">I7*I20</f>
        <v>2501509608</v>
      </c>
    </row>
    <row r="16" spans="1:9" x14ac:dyDescent="0.25">
      <c r="B16" s="21" t="s">
        <v>33</v>
      </c>
      <c r="C16" s="22"/>
      <c r="D16" s="22"/>
      <c r="E16" s="22"/>
      <c r="F16" s="21"/>
      <c r="G16" s="21"/>
      <c r="H16" s="21"/>
      <c r="I16" s="21"/>
    </row>
    <row r="17" spans="1:9" ht="15.75" thickBot="1" x14ac:dyDescent="0.3">
      <c r="B17" s="40"/>
      <c r="C17" s="40"/>
      <c r="D17" s="41" t="s">
        <v>21</v>
      </c>
      <c r="E17" s="41"/>
      <c r="F17" s="41"/>
      <c r="G17" s="41"/>
      <c r="H17" s="41" t="s">
        <v>34</v>
      </c>
      <c r="I17" s="41"/>
    </row>
    <row r="18" spans="1:9" ht="15.75" thickTop="1" x14ac:dyDescent="0.25">
      <c r="B18" s="42" t="s">
        <v>35</v>
      </c>
      <c r="E18" s="42"/>
      <c r="F18" s="43" t="e">
        <f>$F$7/$E$7-1</f>
        <v>#N/A</v>
      </c>
      <c r="G18" s="43">
        <f>$G$7/$F$7-1</f>
        <v>0.17236159169550169</v>
      </c>
      <c r="H18" s="44">
        <f ca="1">OFFSET($H$27,MATCH($C$23,$B$28:$B$30,0),0)</f>
        <v>0.16</v>
      </c>
      <c r="I18" s="44">
        <f ca="1">OFFSET($H$27,MATCH($C$23,$B$28:$B$30,0),1)</f>
        <v>0.17</v>
      </c>
    </row>
    <row r="19" spans="1:9" x14ac:dyDescent="0.25">
      <c r="B19" s="42" t="s">
        <v>36</v>
      </c>
      <c r="E19" s="45">
        <f t="array" ref="E19">INDEX(grossmargin,MATCH(1,(B2 = tickersymbol)*(E6= years),0))</f>
        <v>0.90691588785046728</v>
      </c>
      <c r="F19" s="45">
        <f t="array" ref="F19">INDEX(grossmargin,MATCH(1,(B2 = tickersymbol)*(F6= years),0))</f>
        <v>0.91435986159169547</v>
      </c>
      <c r="G19" s="45">
        <f t="array" ref="G19">INDEX(grossmargin,MATCH(1,(B2 = tickersymbol)*(G6= years),0))</f>
        <v>0.92307692307692313</v>
      </c>
      <c r="H19" s="46">
        <f t="array" aca="1" ref="H19" ca="1">OFFSET($H$31,MATCH($C$23,$B$32:$B$34,0),0)</f>
        <v>0.93</v>
      </c>
      <c r="I19" s="46">
        <f t="array" aca="1" ref="I19" ca="1">OFFSET($H$31,MATCH($C$23,$B$32:$B$34,0),1)</f>
        <v>0.93</v>
      </c>
    </row>
    <row r="20" spans="1:9" x14ac:dyDescent="0.25">
      <c r="B20" s="47" t="s">
        <v>37</v>
      </c>
      <c r="C20" s="48"/>
      <c r="D20" s="48"/>
      <c r="E20" s="49">
        <f t="array" ref="E20">INDEX(oper_margin,MATCH(1,(B2=tickersymbol)*(E6=years),0))</f>
        <v>0.158006230529595</v>
      </c>
      <c r="F20" s="49">
        <f t="array" ref="F20">INDEX(oper_margin,MATCH(1,(B2=tickersymbol)*(F6=years),0))</f>
        <v>0.16317041522491349</v>
      </c>
      <c r="G20" s="49">
        <f t="array" ref="G20">INDEX(oper_margin,MATCH(1,(B2=tickersymbol)*(G6=years),0))</f>
        <v>0.14628297362110312</v>
      </c>
      <c r="H20" s="50">
        <f t="array" aca="1" ref="H20" ca="1">OFFSET($H$35,MATCH($C$23,$B$36:$B$38,0),0)</f>
        <v>0.17</v>
      </c>
      <c r="I20" s="50">
        <f ca="1">OFFSET($H$35,MATCH($C$23,$B$36:$B$38,0),1)</f>
        <v>0.17</v>
      </c>
    </row>
    <row r="22" spans="1:9" ht="15.75" thickBot="1" x14ac:dyDescent="0.3"/>
    <row r="23" spans="1:9" ht="15.75" thickBot="1" x14ac:dyDescent="0.3">
      <c r="B23" t="s">
        <v>38</v>
      </c>
      <c r="C23" s="51" t="s">
        <v>41</v>
      </c>
    </row>
    <row r="25" spans="1:9" x14ac:dyDescent="0.25">
      <c r="B25" s="21" t="s">
        <v>40</v>
      </c>
      <c r="C25" s="22"/>
      <c r="D25" s="22"/>
      <c r="E25" s="22"/>
      <c r="F25" s="22"/>
      <c r="G25" s="22"/>
      <c r="H25" s="22"/>
      <c r="I25" s="22"/>
    </row>
    <row r="27" spans="1:9" ht="15.75" thickBot="1" x14ac:dyDescent="0.3">
      <c r="B27" s="52" t="s">
        <v>35</v>
      </c>
      <c r="C27" s="53"/>
      <c r="D27" s="53"/>
      <c r="E27" s="53"/>
      <c r="F27" s="53"/>
      <c r="G27" s="52"/>
      <c r="H27" s="54" t="s">
        <v>24</v>
      </c>
      <c r="I27" s="55" t="s">
        <v>25</v>
      </c>
    </row>
    <row r="28" spans="1:9" ht="15.75" thickTop="1" x14ac:dyDescent="0.25">
      <c r="A28" s="18"/>
      <c r="B28" t="s">
        <v>41</v>
      </c>
      <c r="D28">
        <v>1</v>
      </c>
      <c r="H28" s="56">
        <v>0.16</v>
      </c>
      <c r="I28" s="56">
        <v>0.17</v>
      </c>
    </row>
    <row r="29" spans="1:9" x14ac:dyDescent="0.25">
      <c r="A29" s="18"/>
      <c r="B29" t="s">
        <v>39</v>
      </c>
      <c r="D29">
        <v>2</v>
      </c>
      <c r="H29" s="56">
        <v>0.155</v>
      </c>
      <c r="I29" s="56">
        <v>0.155</v>
      </c>
    </row>
    <row r="30" spans="1:9" x14ac:dyDescent="0.25">
      <c r="A30" s="18"/>
      <c r="B30" t="s">
        <v>42</v>
      </c>
      <c r="D30">
        <v>3</v>
      </c>
      <c r="H30" s="57">
        <v>0.14000000000000001</v>
      </c>
      <c r="I30" s="56">
        <v>0.14000000000000001</v>
      </c>
    </row>
    <row r="31" spans="1:9" ht="15.75" thickBot="1" x14ac:dyDescent="0.3">
      <c r="A31" s="18"/>
      <c r="B31" s="52" t="s">
        <v>43</v>
      </c>
      <c r="C31" s="53"/>
      <c r="D31" s="53"/>
      <c r="E31" s="53"/>
      <c r="F31" s="53"/>
      <c r="G31" s="52"/>
      <c r="H31" s="58"/>
      <c r="I31" s="59"/>
    </row>
    <row r="32" spans="1:9" ht="15.75" thickTop="1" x14ac:dyDescent="0.25">
      <c r="A32" s="18"/>
      <c r="B32" t="s">
        <v>41</v>
      </c>
      <c r="D32">
        <v>1</v>
      </c>
      <c r="H32" s="60">
        <v>0.93</v>
      </c>
      <c r="I32" s="61">
        <v>0.93</v>
      </c>
    </row>
    <row r="33" spans="1:9" x14ac:dyDescent="0.25">
      <c r="A33" s="18"/>
      <c r="B33" t="s">
        <v>39</v>
      </c>
      <c r="D33">
        <v>2</v>
      </c>
      <c r="E33" s="15"/>
      <c r="F33" s="15"/>
      <c r="H33" s="60">
        <v>0.92</v>
      </c>
      <c r="I33" s="61">
        <v>0.92</v>
      </c>
    </row>
    <row r="34" spans="1:9" x14ac:dyDescent="0.25">
      <c r="A34" s="18"/>
      <c r="B34" t="s">
        <v>42</v>
      </c>
      <c r="D34">
        <v>3</v>
      </c>
      <c r="H34" s="60">
        <v>0.9</v>
      </c>
      <c r="I34" s="61">
        <v>0.9</v>
      </c>
    </row>
    <row r="35" spans="1:9" ht="15.75" thickBot="1" x14ac:dyDescent="0.3">
      <c r="B35" s="52" t="s">
        <v>44</v>
      </c>
      <c r="C35" s="53"/>
      <c r="D35" s="53"/>
      <c r="E35" s="53"/>
      <c r="F35" s="53"/>
      <c r="G35" s="52"/>
      <c r="H35" s="59"/>
      <c r="I35" s="62"/>
    </row>
    <row r="36" spans="1:9" ht="15.75" thickTop="1" x14ac:dyDescent="0.25">
      <c r="A36" s="18"/>
      <c r="B36" t="s">
        <v>41</v>
      </c>
      <c r="D36">
        <v>1</v>
      </c>
      <c r="H36" s="61">
        <v>0.17</v>
      </c>
      <c r="I36" s="61">
        <v>0.17</v>
      </c>
    </row>
    <row r="37" spans="1:9" x14ac:dyDescent="0.25">
      <c r="A37" s="18"/>
      <c r="B37" t="s">
        <v>39</v>
      </c>
      <c r="D37">
        <v>2</v>
      </c>
      <c r="E37" s="15"/>
      <c r="F37" s="15"/>
      <c r="H37" s="61">
        <v>0.15</v>
      </c>
      <c r="I37" s="61">
        <v>0.15</v>
      </c>
    </row>
    <row r="38" spans="1:9" x14ac:dyDescent="0.25">
      <c r="A38" s="18"/>
      <c r="B38" s="48" t="s">
        <v>42</v>
      </c>
      <c r="C38" s="48"/>
      <c r="D38" s="48">
        <v>3</v>
      </c>
      <c r="E38" s="48"/>
      <c r="F38" s="48"/>
      <c r="G38" s="48"/>
      <c r="H38" s="63">
        <v>0.14000000000000001</v>
      </c>
      <c r="I38" s="64">
        <v>0.14000000000000001</v>
      </c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C23" xr:uid="{20C51A16-7FA9-4F78-A1EB-BDFA3087B7F2}">
      <formula1>$B$28:$B$30</formula1>
    </dataValidation>
    <dataValidation type="list" allowBlank="1" showInputMessage="1" showErrorMessage="1" sqref="B2" xr:uid="{E372899C-CD93-4B1C-A6B4-821413CE5A74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5347-BE9F-4CB5-92AB-3796D878FC2C}">
  <dimension ref="A2:D8"/>
  <sheetViews>
    <sheetView workbookViewId="0">
      <selection activeCell="D2" sqref="D2:D5"/>
    </sheetView>
  </sheetViews>
  <sheetFormatPr defaultRowHeight="15" x14ac:dyDescent="0.25"/>
  <cols>
    <col min="1" max="1" width="13.140625" bestFit="1" customWidth="1"/>
  </cols>
  <sheetData>
    <row r="2" spans="1:4" x14ac:dyDescent="0.25">
      <c r="D2" s="9" t="s">
        <v>7</v>
      </c>
    </row>
    <row r="3" spans="1:4" x14ac:dyDescent="0.25">
      <c r="A3" s="8" t="s">
        <v>14</v>
      </c>
      <c r="D3" s="9" t="s">
        <v>11</v>
      </c>
    </row>
    <row r="4" spans="1:4" x14ac:dyDescent="0.25">
      <c r="A4" s="9" t="s">
        <v>7</v>
      </c>
      <c r="D4" s="9" t="s">
        <v>12</v>
      </c>
    </row>
    <row r="5" spans="1:4" x14ac:dyDescent="0.25">
      <c r="A5" s="9" t="s">
        <v>11</v>
      </c>
      <c r="D5" s="9" t="s">
        <v>13</v>
      </c>
    </row>
    <row r="6" spans="1:4" x14ac:dyDescent="0.25">
      <c r="A6" s="9" t="s">
        <v>12</v>
      </c>
    </row>
    <row r="7" spans="1:4" x14ac:dyDescent="0.25">
      <c r="A7" s="9" t="s">
        <v>13</v>
      </c>
    </row>
    <row r="8" spans="1:4" x14ac:dyDescent="0.25">
      <c r="A8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J11" sqref="J11"/>
    </sheetView>
  </sheetViews>
  <sheetFormatPr defaultRowHeight="15" x14ac:dyDescent="0.25"/>
  <cols>
    <col min="1" max="1" width="5.7109375" customWidth="1"/>
    <col min="2" max="2" width="13.5703125" customWidth="1"/>
    <col min="3" max="3" width="6.85546875" customWidth="1"/>
    <col min="4" max="4" width="13" customWidth="1"/>
    <col min="5" max="5" width="20.140625" customWidth="1"/>
    <col min="6" max="6" width="17.42578125" customWidth="1"/>
    <col min="7" max="7" width="25.7109375" customWidth="1"/>
    <col min="8" max="8" width="26" customWidth="1"/>
    <col min="9" max="9" width="19.28515625" bestFit="1" customWidth="1"/>
    <col min="10" max="10" width="22" customWidth="1"/>
    <col min="12" max="12" width="8.140625" style="12" customWidth="1"/>
  </cols>
  <sheetData>
    <row r="1" spans="1:12" ht="30" x14ac:dyDescent="0.25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18</v>
      </c>
      <c r="J1" s="11" t="s">
        <v>19</v>
      </c>
      <c r="K1" s="11" t="s">
        <v>16</v>
      </c>
      <c r="L1" s="16" t="s">
        <v>17</v>
      </c>
    </row>
    <row r="2" spans="1:12" x14ac:dyDescent="0.25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I2" s="14">
        <f xml:space="preserve"> E2 - F2</f>
        <v>3171000000</v>
      </c>
      <c r="J2" s="14">
        <f xml:space="preserve"> I2 -SUM(G2:H2)</f>
        <v>2621000000</v>
      </c>
      <c r="K2" s="12">
        <f>1-F2/E2</f>
        <v>0.63230309072781654</v>
      </c>
      <c r="L2" s="17">
        <f>J2/E2</f>
        <v>0.5226321036889332</v>
      </c>
    </row>
    <row r="3" spans="1:12" x14ac:dyDescent="0.25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I3" s="14">
        <f t="shared" ref="I3:I13" si="0" xml:space="preserve"> E3 - F3</f>
        <v>3170000000</v>
      </c>
      <c r="J3" s="14">
        <f t="shared" ref="J3:J13" si="1" xml:space="preserve"> I3 -SUM(G3:H3)</f>
        <v>2553000000</v>
      </c>
      <c r="K3" s="12">
        <f t="shared" ref="K3:K13" si="2">1-F3/E3</f>
        <v>0.61974584555229717</v>
      </c>
      <c r="L3" s="17">
        <f t="shared" ref="L3:L13" si="3">J3/E3</f>
        <v>0.49912023460410559</v>
      </c>
    </row>
    <row r="4" spans="1:12" x14ac:dyDescent="0.25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I4" s="14">
        <f t="shared" si="0"/>
        <v>2704000000</v>
      </c>
      <c r="J4" s="14">
        <f t="shared" si="1"/>
        <v>2022000000</v>
      </c>
      <c r="K4" s="12">
        <f t="shared" si="2"/>
        <v>0.64642601004064071</v>
      </c>
      <c r="L4" s="17">
        <f t="shared" si="3"/>
        <v>0.48338513028926605</v>
      </c>
    </row>
    <row r="5" spans="1:12" x14ac:dyDescent="0.25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I5" s="14">
        <f t="shared" si="0"/>
        <v>7278000000</v>
      </c>
      <c r="J5" s="14">
        <f t="shared" si="1"/>
        <v>1268000000</v>
      </c>
      <c r="K5" s="12">
        <f t="shared" si="2"/>
        <v>0.90691588785046728</v>
      </c>
      <c r="L5" s="17">
        <f t="shared" si="3"/>
        <v>0.158006230529595</v>
      </c>
    </row>
    <row r="6" spans="1:12" x14ac:dyDescent="0.25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I6" s="14">
        <f t="shared" si="0"/>
        <v>8456000000</v>
      </c>
      <c r="J6" s="14">
        <f t="shared" si="1"/>
        <v>1509000000</v>
      </c>
      <c r="K6" s="12">
        <f t="shared" si="2"/>
        <v>0.91435986159169547</v>
      </c>
      <c r="L6" s="17">
        <f t="shared" si="3"/>
        <v>0.16317041522491349</v>
      </c>
    </row>
    <row r="7" spans="1:12" x14ac:dyDescent="0.25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  <c r="I7" s="14">
        <f xml:space="preserve"> E7-F7</f>
        <v>10008000000</v>
      </c>
      <c r="J7" s="14">
        <f t="shared" si="1"/>
        <v>1586000000</v>
      </c>
      <c r="K7" s="12">
        <f t="shared" si="2"/>
        <v>0.92307692307692313</v>
      </c>
      <c r="L7" s="17">
        <f t="shared" si="3"/>
        <v>0.14628297362110312</v>
      </c>
    </row>
    <row r="8" spans="1:12" x14ac:dyDescent="0.25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I8" s="14">
        <f t="shared" si="0"/>
        <v>207658000</v>
      </c>
      <c r="J8" s="14">
        <f t="shared" si="1"/>
        <v>27341000</v>
      </c>
      <c r="K8" s="12">
        <f t="shared" si="2"/>
        <v>0.18085036895885931</v>
      </c>
      <c r="L8" s="17">
        <f t="shared" si="3"/>
        <v>2.3811410770132491E-2</v>
      </c>
    </row>
    <row r="9" spans="1:12" x14ac:dyDescent="0.25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  <c r="I9" s="14">
        <f t="shared" si="0"/>
        <v>431814000</v>
      </c>
      <c r="J9" s="14">
        <f t="shared" si="1"/>
        <v>122466000</v>
      </c>
      <c r="K9" s="12">
        <f t="shared" si="2"/>
        <v>0.25238023432376799</v>
      </c>
      <c r="L9" s="17">
        <f t="shared" si="3"/>
        <v>7.1577109071717382E-2</v>
      </c>
    </row>
    <row r="10" spans="1:12" x14ac:dyDescent="0.25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I10" s="14">
        <f t="shared" si="0"/>
        <v>600790000</v>
      </c>
      <c r="J10" s="14">
        <f t="shared" si="1"/>
        <v>11968000</v>
      </c>
      <c r="K10" s="12">
        <f t="shared" si="2"/>
        <v>0.23012372803580305</v>
      </c>
      <c r="L10" s="17">
        <f t="shared" si="3"/>
        <v>4.5841654773423179E-3</v>
      </c>
    </row>
    <row r="11" spans="1:12" x14ac:dyDescent="0.25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  <c r="I11" s="14">
        <f t="shared" si="0"/>
        <v>1933600000</v>
      </c>
      <c r="J11" s="14">
        <f t="shared" si="1"/>
        <v>910000000</v>
      </c>
      <c r="K11" s="12">
        <f t="shared" si="2"/>
        <v>0.19540984931936012</v>
      </c>
      <c r="L11" s="17">
        <f t="shared" si="3"/>
        <v>9.1964709805863507E-2</v>
      </c>
    </row>
    <row r="12" spans="1:12" x14ac:dyDescent="0.25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I12" s="14">
        <f t="shared" si="0"/>
        <v>2138300000</v>
      </c>
      <c r="J12" s="14">
        <f t="shared" si="1"/>
        <v>993300000</v>
      </c>
      <c r="K12" s="12">
        <f t="shared" si="2"/>
        <v>0.19221019703725006</v>
      </c>
      <c r="L12" s="17">
        <f t="shared" si="3"/>
        <v>8.9286998417949084E-2</v>
      </c>
    </row>
    <row r="13" spans="1:12" x14ac:dyDescent="0.25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  <c r="I13" s="14">
        <f t="shared" si="0"/>
        <v>2758600000</v>
      </c>
      <c r="J13" s="14">
        <f t="shared" si="1"/>
        <v>796700000</v>
      </c>
      <c r="K13" s="12">
        <f t="shared" si="2"/>
        <v>0.19465417237048221</v>
      </c>
      <c r="L13" s="17">
        <f t="shared" si="3"/>
        <v>5.6217276563315884E-2</v>
      </c>
    </row>
  </sheetData>
  <pageMargins left="0.7" right="0.7" top="0.75" bottom="0.75" header="0.3" footer="0.3"/>
  <pageSetup orientation="portrait" r:id="rId1"/>
  <ignoredErrors>
    <ignoredError sqref="I7" formula="1"/>
    <ignoredError sqref="J2 J3:J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Data Validation</vt:lpstr>
      <vt:lpstr>Sheet6</vt:lpstr>
      <vt:lpstr>Sheet1</vt:lpstr>
      <vt:lpstr>company_list</vt:lpstr>
      <vt:lpstr>Cost_Of_Revenue</vt:lpstr>
      <vt:lpstr>Gross_Profit</vt:lpstr>
      <vt:lpstr>Other_operating_items</vt:lpstr>
      <vt:lpstr>SGAs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2018-11-12T02:46:02Z</dcterms:created>
  <dcterms:modified xsi:type="dcterms:W3CDTF">2020-05-11T10:54:22Z</dcterms:modified>
</cp:coreProperties>
</file>