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cuments\V\"/>
    </mc:Choice>
  </mc:AlternateContent>
  <xr:revisionPtr revIDLastSave="0" documentId="13_ncr:1_{5A57ADB3-0A56-46CF-82DE-224982ABD17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oal UTS" sheetId="1" r:id="rId1"/>
    <sheet name="Sheet3" sheetId="5" r:id="rId2"/>
    <sheet name="Jawab disini" sheetId="2" r:id="rId3"/>
  </sheets>
  <definedNames>
    <definedName name="kelasSumber">'Soal UTS'!$E$7:$E$10</definedName>
    <definedName name="tabelSumber">'Soal UTS'!$D$4:$I$10</definedName>
    <definedName name="tarifSumber">'Soal UTS'!$F$7:$I$10</definedName>
    <definedName name="tipe">'Soal UTS'!$F$5:$I$6</definedName>
    <definedName name="tipeSumber">'Soal UTS'!$F$6:$I$6</definedName>
  </definedNames>
  <calcPr calcId="191029"/>
  <pivotCaches>
    <pivotCache cacheId="12" r:id="rId4"/>
  </pivotCaches>
  <extLst>
    <ext uri="GoogleSheetsCustomDataVersion2">
      <go:sheetsCustomData xmlns:go="http://customooxmlschemas.google.com/" r:id="rId6" roundtripDataChecksum="NfjFKQ73e5RmAlICmRk82gRVky/fWPS67WSkOF2CcE0=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E7" i="2"/>
  <c r="H7" i="2" s="1"/>
  <c r="I7" i="2" s="1"/>
  <c r="J7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7" i="2"/>
</calcChain>
</file>

<file path=xl/sharedStrings.xml><?xml version="1.0" encoding="utf-8"?>
<sst xmlns="http://schemas.openxmlformats.org/spreadsheetml/2006/main" count="253" uniqueCount="246">
  <si>
    <t>PETUNJUK SOAL</t>
  </si>
  <si>
    <t>Tabel Sumber</t>
  </si>
  <si>
    <t>No</t>
  </si>
  <si>
    <t>Soal</t>
  </si>
  <si>
    <t>Tipe</t>
  </si>
  <si>
    <t>KODE</t>
  </si>
  <si>
    <t>Kelas</t>
  </si>
  <si>
    <t>M</t>
  </si>
  <si>
    <t>A</t>
  </si>
  <si>
    <t>T</t>
  </si>
  <si>
    <t>L</t>
  </si>
  <si>
    <t>Melati</t>
  </si>
  <si>
    <t>Anggrek</t>
  </si>
  <si>
    <t>Tulip</t>
  </si>
  <si>
    <t>Lili</t>
  </si>
  <si>
    <t>VIP</t>
  </si>
  <si>
    <t>B</t>
  </si>
  <si>
    <t>Kelas 1</t>
  </si>
  <si>
    <t>C</t>
  </si>
  <si>
    <t>Kelas 2</t>
  </si>
  <si>
    <t>D</t>
  </si>
  <si>
    <t>Kelas 3</t>
  </si>
  <si>
    <t>NO</t>
  </si>
  <si>
    <t>Pengunjung</t>
  </si>
  <si>
    <t>No Kamar</t>
  </si>
  <si>
    <t>Lama menginap (hari)</t>
  </si>
  <si>
    <t>Tarif</t>
  </si>
  <si>
    <t>Pajak</t>
  </si>
  <si>
    <t>Total Bayar</t>
  </si>
  <si>
    <t>Fasilitas</t>
  </si>
  <si>
    <t>A123E9M</t>
  </si>
  <si>
    <t>Ali</t>
  </si>
  <si>
    <t>A145E3T</t>
  </si>
  <si>
    <t>B125W3M</t>
  </si>
  <si>
    <t>Dedi</t>
  </si>
  <si>
    <t>D196W2A</t>
  </si>
  <si>
    <t>Achmed</t>
  </si>
  <si>
    <t>A158E4T</t>
  </si>
  <si>
    <t>Dechamez</t>
  </si>
  <si>
    <t>C256E9M</t>
  </si>
  <si>
    <t>Bombi</t>
  </si>
  <si>
    <t>B288W1L</t>
  </si>
  <si>
    <t>Van De Burg</t>
  </si>
  <si>
    <t>D290W4M</t>
  </si>
  <si>
    <t>Jorgenson</t>
  </si>
  <si>
    <t>A279W1L</t>
  </si>
  <si>
    <t>Burioo</t>
  </si>
  <si>
    <t>B173E2T</t>
  </si>
  <si>
    <t>Warno</t>
  </si>
  <si>
    <t>B125E7L</t>
  </si>
  <si>
    <t>Budi</t>
  </si>
  <si>
    <t>C167W5A</t>
  </si>
  <si>
    <t>Mikael</t>
  </si>
  <si>
    <t>A198W8M</t>
  </si>
  <si>
    <t>Leli</t>
  </si>
  <si>
    <t>C174E6A</t>
  </si>
  <si>
    <t>Rasty</t>
  </si>
  <si>
    <t>B129W4L</t>
  </si>
  <si>
    <t>Susan Natalia</t>
  </si>
  <si>
    <t>C265E9T</t>
  </si>
  <si>
    <t>John Terry</t>
  </si>
  <si>
    <t>A234W4T</t>
  </si>
  <si>
    <t>Nina</t>
  </si>
  <si>
    <t>C249E1A</t>
  </si>
  <si>
    <t>Yuni</t>
  </si>
  <si>
    <t>D126E7M</t>
  </si>
  <si>
    <t>Julius</t>
  </si>
  <si>
    <t>B289E3L</t>
  </si>
  <si>
    <t>Bimo</t>
  </si>
  <si>
    <t>B209W3T</t>
  </si>
  <si>
    <t>Vina</t>
  </si>
  <si>
    <t>A200E8M</t>
  </si>
  <si>
    <t>Eric</t>
  </si>
  <si>
    <t>C120W2L</t>
  </si>
  <si>
    <t>Rita</t>
  </si>
  <si>
    <t>D111W5A</t>
  </si>
  <si>
    <t>Albert</t>
  </si>
  <si>
    <t>C190E7A</t>
  </si>
  <si>
    <t>Tasya</t>
  </si>
  <si>
    <t>B125W9M</t>
  </si>
  <si>
    <t>Helen</t>
  </si>
  <si>
    <t>C288E2L</t>
  </si>
  <si>
    <t>Dimas</t>
  </si>
  <si>
    <t>A278W9A</t>
  </si>
  <si>
    <t>Ricky</t>
  </si>
  <si>
    <t>C209E8T</t>
  </si>
  <si>
    <t>Lala</t>
  </si>
  <si>
    <t>D201W2A</t>
  </si>
  <si>
    <t>Nana</t>
  </si>
  <si>
    <t>D176E3M</t>
  </si>
  <si>
    <t>Jessica Natalia</t>
  </si>
  <si>
    <t>C193W6T</t>
  </si>
  <si>
    <t>Margaret</t>
  </si>
  <si>
    <t>A102E8A</t>
  </si>
  <si>
    <t>Frank Lampard</t>
  </si>
  <si>
    <t>C128E7L</t>
  </si>
  <si>
    <t>Andreanus</t>
  </si>
  <si>
    <t>B127W5M</t>
  </si>
  <si>
    <t>Lolo</t>
  </si>
  <si>
    <t>D220W3L</t>
  </si>
  <si>
    <t>Samuel</t>
  </si>
  <si>
    <t>C282E7A</t>
  </si>
  <si>
    <t>Lulu</t>
  </si>
  <si>
    <t>A289E6T</t>
  </si>
  <si>
    <t>Vonny Huryawanto</t>
  </si>
  <si>
    <t>D278E8L</t>
  </si>
  <si>
    <t>Lila</t>
  </si>
  <si>
    <t>C265W1A</t>
  </si>
  <si>
    <t>Silvia</t>
  </si>
  <si>
    <t>B149W2M</t>
  </si>
  <si>
    <t>Tata</t>
  </si>
  <si>
    <t>D184E3T</t>
  </si>
  <si>
    <t>Raymond</t>
  </si>
  <si>
    <t>B192W2L</t>
  </si>
  <si>
    <t>Tina</t>
  </si>
  <si>
    <t>C188W9A</t>
  </si>
  <si>
    <t>Stephen</t>
  </si>
  <si>
    <t>A245W8M</t>
  </si>
  <si>
    <t>Denny</t>
  </si>
  <si>
    <t>D244E7A</t>
  </si>
  <si>
    <t>Melinda</t>
  </si>
  <si>
    <t>B251E6L</t>
  </si>
  <si>
    <t>Roy</t>
  </si>
  <si>
    <t>C128E3L</t>
  </si>
  <si>
    <t>Erni</t>
  </si>
  <si>
    <t>D221W5T</t>
  </si>
  <si>
    <t>Andi</t>
  </si>
  <si>
    <t>A173W7A</t>
  </si>
  <si>
    <t>Toto</t>
  </si>
  <si>
    <t>D229W6M</t>
  </si>
  <si>
    <t>Fadli</t>
  </si>
  <si>
    <t>A107E3T</t>
  </si>
  <si>
    <t>Rudy</t>
  </si>
  <si>
    <t>A280E4L</t>
  </si>
  <si>
    <t>Susan</t>
  </si>
  <si>
    <t>C175E5M</t>
  </si>
  <si>
    <t>Toni</t>
  </si>
  <si>
    <t>B140E2L</t>
  </si>
  <si>
    <t>Angel</t>
  </si>
  <si>
    <t>D163W1A</t>
  </si>
  <si>
    <t>Mario</t>
  </si>
  <si>
    <t>A271W1T</t>
  </si>
  <si>
    <t>Stefani</t>
  </si>
  <si>
    <t>C290W3T</t>
  </si>
  <si>
    <t>Iwan</t>
  </si>
  <si>
    <t>B227E5A</t>
  </si>
  <si>
    <t>Titi</t>
  </si>
  <si>
    <t>D291W8L</t>
  </si>
  <si>
    <t xml:space="preserve">Ade </t>
  </si>
  <si>
    <t>B289E7M</t>
  </si>
  <si>
    <t>Adi</t>
  </si>
  <si>
    <t>D267W5T</t>
  </si>
  <si>
    <t>Ani</t>
  </si>
  <si>
    <t>A256W4L</t>
  </si>
  <si>
    <t>Ami</t>
  </si>
  <si>
    <t>B104W6A</t>
  </si>
  <si>
    <t>Ina</t>
  </si>
  <si>
    <t>C184E4M</t>
  </si>
  <si>
    <t>Ida</t>
  </si>
  <si>
    <t>D122W8A</t>
  </si>
  <si>
    <t>Ita</t>
  </si>
  <si>
    <t>A298W9T</t>
  </si>
  <si>
    <t>Tia</t>
  </si>
  <si>
    <t>B209E2T</t>
  </si>
  <si>
    <t>Tio</t>
  </si>
  <si>
    <t>D201W3L</t>
  </si>
  <si>
    <t>Mia</t>
  </si>
  <si>
    <t>D256E6M</t>
  </si>
  <si>
    <t>Mio</t>
  </si>
  <si>
    <t>A174E8T</t>
  </si>
  <si>
    <t>Jony</t>
  </si>
  <si>
    <t>B199E1M</t>
  </si>
  <si>
    <t>Jenny</t>
  </si>
  <si>
    <t>A177W8L</t>
  </si>
  <si>
    <t>Bianca</t>
  </si>
  <si>
    <t>D165W7T</t>
  </si>
  <si>
    <t>Melisa</t>
  </si>
  <si>
    <t>D187W9L</t>
  </si>
  <si>
    <t>Melina</t>
  </si>
  <si>
    <t>B134W5L</t>
  </si>
  <si>
    <t>Eva</t>
  </si>
  <si>
    <t>A143W3A</t>
  </si>
  <si>
    <t>Jojo</t>
  </si>
  <si>
    <t>C111E2T</t>
  </si>
  <si>
    <t>Mira</t>
  </si>
  <si>
    <t>C100E6A</t>
  </si>
  <si>
    <t>Keyto</t>
  </si>
  <si>
    <t>B126W2T</t>
  </si>
  <si>
    <t>Beny</t>
  </si>
  <si>
    <t>D167W1M</t>
  </si>
  <si>
    <t>Amanda</t>
  </si>
  <si>
    <t>B112E8T</t>
  </si>
  <si>
    <t>Asri</t>
  </si>
  <si>
    <t>C132E7L</t>
  </si>
  <si>
    <t>Banu</t>
  </si>
  <si>
    <t>A134W3M</t>
  </si>
  <si>
    <t>Alvin</t>
  </si>
  <si>
    <t>C226W4A</t>
  </si>
  <si>
    <t>Andrew</t>
  </si>
  <si>
    <t>D224E8T</t>
  </si>
  <si>
    <t>Ansis</t>
  </si>
  <si>
    <t>C289W4A</t>
  </si>
  <si>
    <t>Charles</t>
  </si>
  <si>
    <t>A245W6M</t>
  </si>
  <si>
    <t>Christo</t>
  </si>
  <si>
    <t>C123E4A</t>
  </si>
  <si>
    <t>Sari</t>
  </si>
  <si>
    <t>B267E3L</t>
  </si>
  <si>
    <t>Kathrine</t>
  </si>
  <si>
    <t>B139W5M</t>
  </si>
  <si>
    <t>Neny</t>
  </si>
  <si>
    <t>D298E6A</t>
  </si>
  <si>
    <t>Theresia</t>
  </si>
  <si>
    <t>C299E2L</t>
  </si>
  <si>
    <t>Vino</t>
  </si>
  <si>
    <t>A296E1M</t>
  </si>
  <si>
    <t>Revandi</t>
  </si>
  <si>
    <t>D267E9T</t>
  </si>
  <si>
    <t>Darren</t>
  </si>
  <si>
    <t>A256E8M</t>
  </si>
  <si>
    <t>Dylan</t>
  </si>
  <si>
    <t>B178E6L</t>
  </si>
  <si>
    <t>Sonia</t>
  </si>
  <si>
    <t>D235W5A</t>
  </si>
  <si>
    <t>Bonita</t>
  </si>
  <si>
    <t>A256W4T</t>
  </si>
  <si>
    <t>Mikhael</t>
  </si>
  <si>
    <t>B113E4L</t>
  </si>
  <si>
    <t>Lory</t>
  </si>
  <si>
    <r>
      <t xml:space="preserve">Kolom </t>
    </r>
    <r>
      <rPr>
        <b/>
        <sz val="11"/>
        <color theme="1"/>
        <rFont val="Calibri"/>
        <family val="2"/>
        <scheme val="minor"/>
      </rPr>
      <t>No Kamar (Kolom No 4)</t>
    </r>
    <r>
      <rPr>
        <sz val="11"/>
        <color theme="1"/>
        <rFont val="Calibri"/>
        <family val="2"/>
        <scheme val="minor"/>
      </rPr>
      <t xml:space="preserve"> diambil dari kolom </t>
    </r>
    <r>
      <rPr>
        <b/>
        <sz val="11"/>
        <color theme="1"/>
        <rFont val="Calibri"/>
        <family val="2"/>
        <scheme val="minor"/>
      </rPr>
      <t>KODE (Kolom No 2)</t>
    </r>
    <r>
      <rPr>
        <sz val="11"/>
        <color theme="1"/>
        <rFont val="Calibri"/>
        <family val="2"/>
        <scheme val="minor"/>
      </rPr>
      <t>, dimulai dari karakter kedua di sebelah kiri sebanyak tiga karakter. (Gunakan fungsi MID)</t>
    </r>
  </si>
  <si>
    <r>
      <t xml:space="preserve">Kolom </t>
    </r>
    <r>
      <rPr>
        <b/>
        <sz val="11"/>
        <color theme="1"/>
        <rFont val="Calibri"/>
        <family val="2"/>
        <scheme val="minor"/>
      </rPr>
      <t>Lama Menginap (Kolom No 7)</t>
    </r>
    <r>
      <rPr>
        <sz val="11"/>
        <color theme="1"/>
        <rFont val="Calibri"/>
        <family val="2"/>
        <scheme val="minor"/>
      </rPr>
      <t xml:space="preserve"> diambil berdasarkan digit ke 6 dari kiri pada </t>
    </r>
    <r>
      <rPr>
        <b/>
        <sz val="11"/>
        <color theme="1"/>
        <rFont val="Calibri"/>
        <family val="2"/>
        <scheme val="minor"/>
      </rPr>
      <t>Kolom KODE (Kolom No 2)</t>
    </r>
    <r>
      <rPr>
        <sz val="11"/>
        <color theme="1"/>
        <rFont val="Calibri"/>
        <family val="2"/>
        <scheme val="minor"/>
      </rPr>
      <t>. (Gunakan fungsi MID)</t>
    </r>
  </si>
  <si>
    <r>
      <t xml:space="preserve">Kolom </t>
    </r>
    <r>
      <rPr>
        <b/>
        <sz val="11"/>
        <color theme="1"/>
        <rFont val="Calibri"/>
        <family val="2"/>
        <scheme val="minor"/>
      </rPr>
      <t>Tipe (Kolom No 6)</t>
    </r>
    <r>
      <rPr>
        <sz val="11"/>
        <color theme="1"/>
        <rFont val="Calibri"/>
        <family val="2"/>
        <scheme val="minor"/>
      </rPr>
      <t xml:space="preserve"> diambil berdasarkan huruf terakhir kolom </t>
    </r>
    <r>
      <rPr>
        <b/>
        <sz val="11"/>
        <color theme="1"/>
        <rFont val="Calibri"/>
        <family val="2"/>
        <scheme val="minor"/>
      </rPr>
      <t>KODE (Kolom No 2)</t>
    </r>
    <r>
      <rPr>
        <sz val="11"/>
        <color theme="1"/>
        <rFont val="Calibri"/>
        <family val="2"/>
        <scheme val="minor"/>
      </rPr>
      <t xml:space="preserve"> (gunakan fungsi RIGHT) dengan mencari data dari </t>
    </r>
    <r>
      <rPr>
        <b/>
        <sz val="11"/>
        <color theme="1"/>
        <rFont val="Calibri"/>
        <family val="2"/>
        <scheme val="minor"/>
      </rPr>
      <t>tabelSumber</t>
    </r>
    <r>
      <rPr>
        <sz val="11"/>
        <color theme="1"/>
        <rFont val="Calibri"/>
        <family val="2"/>
        <scheme val="minor"/>
      </rPr>
      <t>. (Gunakan fungsi LOOKUP)</t>
    </r>
  </si>
  <si>
    <r>
      <t xml:space="preserve">Kolom </t>
    </r>
    <r>
      <rPr>
        <b/>
        <sz val="11"/>
        <color theme="1"/>
        <rFont val="Calibri"/>
        <family val="2"/>
        <scheme val="minor"/>
      </rPr>
      <t xml:space="preserve">Kelas (Kolom No 5) </t>
    </r>
    <r>
      <rPr>
        <sz val="11"/>
        <color theme="1"/>
        <rFont val="Calibri"/>
        <family val="2"/>
        <scheme val="minor"/>
      </rPr>
      <t xml:space="preserve">diambil berdasarkan huruf pertama pada kolom </t>
    </r>
    <r>
      <rPr>
        <b/>
        <sz val="11"/>
        <color theme="1"/>
        <rFont val="Calibri"/>
        <family val="2"/>
        <scheme val="minor"/>
      </rPr>
      <t>KODE (Kolom No 2)</t>
    </r>
    <r>
      <rPr>
        <sz val="11"/>
        <color theme="1"/>
        <rFont val="Calibri"/>
        <family val="2"/>
        <scheme val="minor"/>
      </rPr>
      <t xml:space="preserve"> (gunakan fungsi LEFT) dengan mencari data dari </t>
    </r>
    <r>
      <rPr>
        <b/>
        <sz val="11"/>
        <color theme="1"/>
        <rFont val="Calibri"/>
        <family val="2"/>
        <scheme val="minor"/>
      </rPr>
      <t>tabelSumber</t>
    </r>
    <r>
      <rPr>
        <sz val="11"/>
        <color theme="1"/>
        <rFont val="Calibri"/>
        <family val="2"/>
        <scheme val="minor"/>
      </rPr>
      <t>. (Gunakan fungsi LOOKUP)</t>
    </r>
  </si>
  <si>
    <r>
      <t xml:space="preserve">Kolom </t>
    </r>
    <r>
      <rPr>
        <b/>
        <sz val="11"/>
        <color theme="1"/>
        <rFont val="Calibri"/>
        <family val="2"/>
        <scheme val="minor"/>
      </rPr>
      <t>Tarif (Kolom No 8)</t>
    </r>
    <r>
      <rPr>
        <sz val="11"/>
        <color theme="1"/>
        <rFont val="Calibri"/>
        <family val="2"/>
        <scheme val="minor"/>
      </rPr>
      <t xml:space="preserve"> diambil berdasarkan </t>
    </r>
    <r>
      <rPr>
        <b/>
        <sz val="11"/>
        <color theme="1"/>
        <rFont val="Calibri"/>
        <family val="2"/>
        <scheme val="minor"/>
      </rPr>
      <t>tabelSumber</t>
    </r>
    <r>
      <rPr>
        <sz val="11"/>
        <color theme="1"/>
        <rFont val="Calibri"/>
        <family val="2"/>
        <scheme val="minor"/>
      </rPr>
      <t xml:space="preserve"> dikali dengan Kolom </t>
    </r>
    <r>
      <rPr>
        <b/>
        <sz val="11"/>
        <color theme="1"/>
        <rFont val="Calibri"/>
        <family val="2"/>
        <scheme val="minor"/>
      </rPr>
      <t>Lama Menginap (Kolom No 7)</t>
    </r>
    <r>
      <rPr>
        <sz val="11"/>
        <color theme="1"/>
        <rFont val="Calibri"/>
        <family val="2"/>
        <scheme val="minor"/>
      </rPr>
      <t xml:space="preserve">. </t>
    </r>
  </si>
  <si>
    <r>
      <t>Untuk mendapatkan tarif permalam, gunakan formula berikut: INDEX(</t>
    </r>
    <r>
      <rPr>
        <b/>
        <sz val="11"/>
        <color theme="1"/>
        <rFont val="Calibri"/>
        <family val="2"/>
        <scheme val="minor"/>
      </rPr>
      <t>tarifSumber</t>
    </r>
    <r>
      <rPr>
        <sz val="11"/>
        <color theme="1"/>
        <rFont val="Calibri"/>
        <family val="2"/>
        <scheme val="minor"/>
      </rPr>
      <t>;MATCH(data_kelas_dicari;</t>
    </r>
    <r>
      <rPr>
        <b/>
        <sz val="11"/>
        <color theme="1"/>
        <rFont val="Calibri"/>
        <family val="2"/>
        <scheme val="minor"/>
      </rPr>
      <t>kelasSumber</t>
    </r>
    <r>
      <rPr>
        <sz val="11"/>
        <color theme="1"/>
        <rFont val="Calibri"/>
        <family val="2"/>
        <scheme val="minor"/>
      </rPr>
      <t>;0);MATCH(data_tipe_dicari;</t>
    </r>
    <r>
      <rPr>
        <b/>
        <sz val="11"/>
        <color theme="1"/>
        <rFont val="Calibri"/>
        <family val="2"/>
        <scheme val="minor"/>
      </rPr>
      <t>tipeSumber</t>
    </r>
    <r>
      <rPr>
        <sz val="11"/>
        <color theme="1"/>
        <rFont val="Calibri"/>
        <family val="2"/>
        <scheme val="minor"/>
      </rPr>
      <t>;0))</t>
    </r>
  </si>
  <si>
    <r>
      <t xml:space="preserve">Kolom </t>
    </r>
    <r>
      <rPr>
        <b/>
        <sz val="11"/>
        <color theme="1"/>
        <rFont val="Calibri"/>
        <family val="2"/>
        <scheme val="minor"/>
      </rPr>
      <t>Total Bayar (Kolom No 10)</t>
    </r>
    <r>
      <rPr>
        <sz val="11"/>
        <color theme="1"/>
        <rFont val="Calibri"/>
        <family val="2"/>
        <scheme val="minor"/>
      </rPr>
      <t xml:space="preserve"> dihitung dari tarif ditambahkan dengan Kolom </t>
    </r>
    <r>
      <rPr>
        <b/>
        <sz val="11"/>
        <color theme="1"/>
        <rFont val="Calibri"/>
        <family val="2"/>
        <scheme val="minor"/>
      </rPr>
      <t>Pajak (Kolom No 9)</t>
    </r>
  </si>
  <si>
    <r>
      <t xml:space="preserve">Kolom </t>
    </r>
    <r>
      <rPr>
        <b/>
        <sz val="11"/>
        <color theme="1"/>
        <rFont val="Calibri"/>
        <family val="2"/>
        <scheme val="minor"/>
      </rPr>
      <t>Pajak (Kolom No 9)</t>
    </r>
    <r>
      <rPr>
        <sz val="11"/>
        <color theme="1"/>
        <rFont val="Calibri"/>
        <family val="2"/>
        <scheme val="minor"/>
      </rPr>
      <t xml:space="preserve"> diisi nilai 10% dari </t>
    </r>
    <r>
      <rPr>
        <b/>
        <sz val="11"/>
        <color theme="1"/>
        <rFont val="Calibri"/>
        <family val="2"/>
        <scheme val="minor"/>
      </rPr>
      <t>Tarif (Kolom No 8)</t>
    </r>
  </si>
  <si>
    <r>
      <t xml:space="preserve">Kolom </t>
    </r>
    <r>
      <rPr>
        <b/>
        <sz val="11"/>
        <color theme="1"/>
        <rFont val="Calibri"/>
        <family val="2"/>
      </rPr>
      <t>Fasilitas (Kolom No 11)</t>
    </r>
    <r>
      <rPr>
        <sz val="11"/>
        <color theme="1"/>
        <rFont val="Calibri"/>
        <family val="2"/>
      </rPr>
      <t xml:space="preserve"> dilihat berdasarkan Kolom </t>
    </r>
    <r>
      <rPr>
        <b/>
        <sz val="11"/>
        <color theme="1"/>
        <rFont val="Calibri"/>
        <family val="2"/>
      </rPr>
      <t xml:space="preserve">Kelas (Kolom No 5) </t>
    </r>
    <r>
      <rPr>
        <sz val="11"/>
        <color theme="1"/>
        <rFont val="Calibri"/>
        <family val="2"/>
      </rPr>
      <t xml:space="preserve">dengan ketentuan berikut: 
- VIP mendapatkan fasilitas </t>
    </r>
    <r>
      <rPr>
        <b/>
        <sz val="11"/>
        <color theme="1"/>
        <rFont val="Calibri"/>
        <family val="2"/>
      </rPr>
      <t>Candle Light Dinner dan Massages</t>
    </r>
    <r>
      <rPr>
        <sz val="11"/>
        <color theme="1"/>
        <rFont val="Calibri"/>
        <family val="2"/>
      </rPr>
      <t xml:space="preserve">
- Kelas 1 mendapatkan fasilitas </t>
    </r>
    <r>
      <rPr>
        <b/>
        <sz val="11"/>
        <color theme="1"/>
        <rFont val="Calibri"/>
        <family val="2"/>
      </rPr>
      <t>Massages</t>
    </r>
    <r>
      <rPr>
        <sz val="11"/>
        <color theme="1"/>
        <rFont val="Calibri"/>
        <family val="2"/>
      </rPr>
      <t xml:space="preserve">
- Kelas 2 mendapat fasilitas </t>
    </r>
    <r>
      <rPr>
        <b/>
        <sz val="11"/>
        <color theme="1"/>
        <rFont val="Calibri"/>
        <family val="2"/>
      </rPr>
      <t>Free Snack</t>
    </r>
    <r>
      <rPr>
        <sz val="11"/>
        <color theme="1"/>
        <rFont val="Calibri"/>
        <family val="2"/>
      </rPr>
      <t xml:space="preserve">
- Kelas 3 diberi keterangan " </t>
    </r>
    <r>
      <rPr>
        <b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 xml:space="preserve"> "</t>
    </r>
  </si>
  <si>
    <t>Isi kolom 4 - 11 pada sheet Jawab Disini berdasarkan ketentuan-ketentuan dibawah ini:</t>
  </si>
  <si>
    <t>HOTEL LTIK</t>
  </si>
  <si>
    <t>1 September 2024 - 30 September 2024</t>
  </si>
  <si>
    <r>
      <t xml:space="preserve">Setelah kolom 4-11 terisi semua, gunakan </t>
    </r>
    <r>
      <rPr>
        <b/>
        <sz val="11"/>
        <color theme="1"/>
        <rFont val="Calibri"/>
        <family val="2"/>
        <scheme val="minor"/>
      </rPr>
      <t>Pivot Table (di sheet baru)</t>
    </r>
    <r>
      <rPr>
        <sz val="11"/>
        <color theme="1"/>
        <rFont val="Calibri"/>
        <family val="2"/>
        <scheme val="minor"/>
      </rPr>
      <t xml:space="preserve"> agar dapat menyajikan data seperti ini</t>
    </r>
  </si>
  <si>
    <t>Grand Total</t>
  </si>
  <si>
    <t>Total Pengunjung</t>
  </si>
  <si>
    <t>kelas</t>
  </si>
  <si>
    <t>Total Pemasukan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</si>
</sst>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p-421]* #,##0_);_([$Rp-421]* \(#,##0\);_([$Rp-421]* &quot;-&quot;??_);_(@_)"/>
    <numFmt numFmtId="165" formatCode="##\ &quot;hari&quot;"/>
    <numFmt numFmtId="166" formatCode="&quot;Rp&quot;#,##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2" borderId="5" xfId="0" applyFont="1" applyFill="1" applyBorder="1" applyAlignment="1">
      <alignment horizontal="center"/>
    </xf>
    <xf numFmtId="164" fontId="4" fillId="3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165" fontId="4" fillId="3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6" fillId="0" borderId="9" xfId="0" applyFont="1" applyBorder="1" applyAlignment="1">
      <alignment wrapText="1"/>
    </xf>
    <xf numFmtId="0" fontId="2" fillId="0" borderId="9" xfId="0" applyFont="1" applyBorder="1"/>
    <xf numFmtId="0" fontId="0" fillId="0" borderId="0" xfId="0" applyAlignment="1">
      <alignment horizontal="left"/>
    </xf>
    <xf numFmtId="166" fontId="0" fillId="0" borderId="0" xfId="0" applyNumberForma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4" fillId="4" borderId="1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3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5" fillId="5" borderId="6" xfId="0" applyFont="1" applyFill="1" applyBorder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horizontal="center"/>
    </xf>
  </cellXfs>
  <cellStyles count="1">
    <cellStyle name="Normal" xfId="0" builtinId="0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1811095</xdr:colOff>
      <xdr:row>15</xdr:row>
      <xdr:rowOff>180416</xdr:rowOff>
    </xdr:from>
    <xdr:to>
      <xdr:col>1</xdr:col>
      <xdr:colOff>5434330</xdr:colOff>
      <xdr:row>20</xdr:row>
      <xdr:rowOff>146440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A7A66-D924-9DC5-09D5-B2C94A9E4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5455" y="3670376"/>
          <a:ext cx="3623235" cy="918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chel Cindejona" refreshedDate="45588.54231759259" createdVersion="8" refreshedVersion="8" minRefreshableVersion="3" recordCount="100" xr:uid="{F4EA9461-4696-469C-98F2-329183337F98}">
  <cacheSource type="worksheet">
    <worksheetSource ref="A6:K106" sheet="Jawab disini"/>
  </cacheSource>
  <cacheFields count="11">
    <cacheField name="NO" numFmtId="0">
      <sharedItems containsSemiMixedTypes="0" containsString="0" containsNumber="1" containsInteger="1" minValue="1" maxValue="100"/>
    </cacheField>
    <cacheField name="KODE" numFmtId="0">
      <sharedItems/>
    </cacheField>
    <cacheField name="Pengunjung" numFmtId="0">
      <sharedItems count="100">
        <s v="Ali"/>
        <s v="Lili"/>
        <s v="Dedi"/>
        <s v="Achmed"/>
        <s v="Dechamez"/>
        <s v="Bombi"/>
        <s v="Van De Burg"/>
        <s v="Jorgenson"/>
        <s v="Burioo"/>
        <s v="Warno"/>
        <s v="Budi"/>
        <s v="Mikael"/>
        <s v="Leli"/>
        <s v="Rasty"/>
        <s v="Susan Natalia"/>
        <s v="John Terry"/>
        <s v="Nina"/>
        <s v="Yuni"/>
        <s v="Julius"/>
        <s v="Bimo"/>
        <s v="Vina"/>
        <s v="Eric"/>
        <s v="Rita"/>
        <s v="Albert"/>
        <s v="Tasya"/>
        <s v="Helen"/>
        <s v="Dimas"/>
        <s v="Ricky"/>
        <s v="Lala"/>
        <s v="Nana"/>
        <s v="Jessica Natalia"/>
        <s v="Margaret"/>
        <s v="Frank Lampard"/>
        <s v="Andreanus"/>
        <s v="Lolo"/>
        <s v="Samuel"/>
        <s v="Lulu"/>
        <s v="Vonny Huryawanto"/>
        <s v="Lila"/>
        <s v="Silvia"/>
        <s v="Tata"/>
        <s v="Raymond"/>
        <s v="Tina"/>
        <s v="Stephen"/>
        <s v="Denny"/>
        <s v="Melinda"/>
        <s v="Roy"/>
        <s v="Erni"/>
        <s v="Andi"/>
        <s v="Toto"/>
        <s v="Fadli"/>
        <s v="Rudy"/>
        <s v="Susan"/>
        <s v="Toni"/>
        <s v="Angel"/>
        <s v="Mario"/>
        <s v="Stefani"/>
        <s v="Iwan"/>
        <s v="Titi"/>
        <s v="Ade "/>
        <s v="Adi"/>
        <s v="Ani"/>
        <s v="Ami"/>
        <s v="Ina"/>
        <s v="Ida"/>
        <s v="Ita"/>
        <s v="Tia"/>
        <s v="Tio"/>
        <s v="Mia"/>
        <s v="Mio"/>
        <s v="Jony"/>
        <s v="Jenny"/>
        <s v="Bianca"/>
        <s v="Melisa"/>
        <s v="Melina"/>
        <s v="Eva"/>
        <s v="Jojo"/>
        <s v="Mira"/>
        <s v="Keyto"/>
        <s v="Beny"/>
        <s v="Amanda"/>
        <s v="Asri"/>
        <s v="Banu"/>
        <s v="Alvin"/>
        <s v="Andrew"/>
        <s v="Ansis"/>
        <s v="Charles"/>
        <s v="Christo"/>
        <s v="Sari"/>
        <s v="Kathrine"/>
        <s v="Neny"/>
        <s v="Theresia"/>
        <s v="Vino"/>
        <s v="Revandi"/>
        <s v="Darren"/>
        <s v="Dylan"/>
        <s v="Sonia"/>
        <s v="Bonita"/>
        <s v="Mikhael"/>
        <s v="Lory"/>
      </sharedItems>
    </cacheField>
    <cacheField name="No Kamar" numFmtId="0">
      <sharedItems/>
    </cacheField>
    <cacheField name="Kelas" numFmtId="0">
      <sharedItems count="4">
        <s v="VIP"/>
        <s v="Kelas 1"/>
        <s v="Kelas 3"/>
        <s v="Kelas 2"/>
      </sharedItems>
    </cacheField>
    <cacheField name="Tipe" numFmtId="0">
      <sharedItems/>
    </cacheField>
    <cacheField name="Lama menginap (hari)" numFmtId="165">
      <sharedItems/>
    </cacheField>
    <cacheField name="Tarif" numFmtId="164">
      <sharedItems containsSemiMixedTypes="0" containsString="0" containsNumber="1" containsInteger="1" minValue="150000" maxValue="2520000"/>
    </cacheField>
    <cacheField name="Pajak" numFmtId="164">
      <sharedItems containsSemiMixedTypes="0" containsString="0" containsNumber="1" containsInteger="1" minValue="15000" maxValue="252000"/>
    </cacheField>
    <cacheField name="Total Bayar" numFmtId="164">
      <sharedItems containsSemiMixedTypes="0" containsString="0" containsNumber="1" containsInteger="1" minValue="165000" maxValue="2772000"/>
    </cacheField>
    <cacheField name="Fasilit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A123E9M"/>
    <x v="0"/>
    <s v="123"/>
    <x v="0"/>
    <s v="Melati"/>
    <s v="9"/>
    <n v="1890000"/>
    <n v="189000"/>
    <n v="2079000"/>
    <s v="Candle Light Dinner dan Massages"/>
  </r>
  <r>
    <n v="2"/>
    <s v="A145E3T"/>
    <x v="1"/>
    <s v="145"/>
    <x v="0"/>
    <s v="Tulip"/>
    <s v="3"/>
    <n v="840000"/>
    <n v="84000"/>
    <n v="924000"/>
    <s v="Candle Light Dinner dan Massages"/>
  </r>
  <r>
    <n v="3"/>
    <s v="B125W3M"/>
    <x v="2"/>
    <s v="125"/>
    <x v="1"/>
    <s v="Melati"/>
    <s v="3"/>
    <n v="540000"/>
    <n v="54000"/>
    <n v="594000"/>
    <s v="Massages"/>
  </r>
  <r>
    <n v="4"/>
    <s v="D196W2A"/>
    <x v="3"/>
    <s v="196"/>
    <x v="2"/>
    <s v="Anggrek"/>
    <s v="2"/>
    <n v="310000"/>
    <n v="31000"/>
    <n v="341000"/>
    <s v=" - "/>
  </r>
  <r>
    <n v="5"/>
    <s v="A158E4T"/>
    <x v="4"/>
    <s v="158"/>
    <x v="0"/>
    <s v="Tulip"/>
    <s v="4"/>
    <n v="1120000"/>
    <n v="112000"/>
    <n v="1232000"/>
    <s v="Candle Light Dinner dan Massages"/>
  </r>
  <r>
    <n v="6"/>
    <s v="C256E9M"/>
    <x v="5"/>
    <s v="256"/>
    <x v="3"/>
    <s v="Melati"/>
    <s v="9"/>
    <n v="1530000"/>
    <n v="153000"/>
    <n v="1683000"/>
    <s v="Free Snack"/>
  </r>
  <r>
    <n v="7"/>
    <s v="B288W1L"/>
    <x v="6"/>
    <s v="288"/>
    <x v="1"/>
    <s v="Lili"/>
    <s v="1"/>
    <n v="215000"/>
    <n v="21500"/>
    <n v="236500"/>
    <s v="Massages"/>
  </r>
  <r>
    <n v="8"/>
    <s v="D290W4M"/>
    <x v="7"/>
    <s v="290"/>
    <x v="2"/>
    <s v="Melati"/>
    <s v="4"/>
    <n v="600000"/>
    <n v="60000"/>
    <n v="660000"/>
    <s v=" - "/>
  </r>
  <r>
    <n v="9"/>
    <s v="A279W1L"/>
    <x v="8"/>
    <s v="279"/>
    <x v="0"/>
    <s v="Lili"/>
    <s v="1"/>
    <n v="300000"/>
    <n v="30000"/>
    <n v="330000"/>
    <s v="Candle Light Dinner dan Massages"/>
  </r>
  <r>
    <n v="10"/>
    <s v="B173E2T"/>
    <x v="9"/>
    <s v="173"/>
    <x v="1"/>
    <s v="Tulip"/>
    <s v="2"/>
    <n v="400000"/>
    <n v="40000"/>
    <n v="440000"/>
    <s v="Massages"/>
  </r>
  <r>
    <n v="11"/>
    <s v="B125E7L"/>
    <x v="10"/>
    <s v="125"/>
    <x v="1"/>
    <s v="Lili"/>
    <s v="7"/>
    <n v="1505000"/>
    <n v="150500"/>
    <n v="1655500"/>
    <s v="Massages"/>
  </r>
  <r>
    <n v="12"/>
    <s v="C167W5A"/>
    <x v="11"/>
    <s v="167"/>
    <x v="3"/>
    <s v="Anggrek"/>
    <s v="5"/>
    <n v="925000"/>
    <n v="92500"/>
    <n v="1017500"/>
    <s v="Free Snack"/>
  </r>
  <r>
    <n v="13"/>
    <s v="A198W8M"/>
    <x v="12"/>
    <s v="198"/>
    <x v="0"/>
    <s v="Melati"/>
    <s v="8"/>
    <n v="1680000"/>
    <n v="168000"/>
    <n v="1848000"/>
    <s v="Candle Light Dinner dan Massages"/>
  </r>
  <r>
    <n v="14"/>
    <s v="C174E6A"/>
    <x v="13"/>
    <s v="174"/>
    <x v="3"/>
    <s v="Anggrek"/>
    <s v="6"/>
    <n v="1110000"/>
    <n v="111000"/>
    <n v="1221000"/>
    <s v="Free Snack"/>
  </r>
  <r>
    <n v="15"/>
    <s v="B129W4L"/>
    <x v="14"/>
    <s v="129"/>
    <x v="1"/>
    <s v="Lili"/>
    <s v="4"/>
    <n v="860000"/>
    <n v="86000"/>
    <n v="946000"/>
    <s v="Massages"/>
  </r>
  <r>
    <n v="16"/>
    <s v="C265E9T"/>
    <x v="15"/>
    <s v="265"/>
    <x v="3"/>
    <s v="Tulip"/>
    <s v="9"/>
    <n v="1710000"/>
    <n v="171000"/>
    <n v="1881000"/>
    <s v="Free Snack"/>
  </r>
  <r>
    <n v="17"/>
    <s v="A234W4T"/>
    <x v="16"/>
    <s v="234"/>
    <x v="0"/>
    <s v="Tulip"/>
    <s v="4"/>
    <n v="1120000"/>
    <n v="112000"/>
    <n v="1232000"/>
    <s v="Candle Light Dinner dan Massages"/>
  </r>
  <r>
    <n v="18"/>
    <s v="C249E1A"/>
    <x v="17"/>
    <s v="249"/>
    <x v="3"/>
    <s v="Anggrek"/>
    <s v="1"/>
    <n v="185000"/>
    <n v="18500"/>
    <n v="203500"/>
    <s v="Free Snack"/>
  </r>
  <r>
    <n v="19"/>
    <s v="D126E7M"/>
    <x v="18"/>
    <s v="126"/>
    <x v="2"/>
    <s v="Melati"/>
    <s v="7"/>
    <n v="1050000"/>
    <n v="105000"/>
    <n v="1155000"/>
    <s v=" - "/>
  </r>
  <r>
    <n v="20"/>
    <s v="B289E3L"/>
    <x v="19"/>
    <s v="289"/>
    <x v="1"/>
    <s v="Lili"/>
    <s v="3"/>
    <n v="645000"/>
    <n v="64500"/>
    <n v="709500"/>
    <s v="Massages"/>
  </r>
  <r>
    <n v="21"/>
    <s v="B209W3T"/>
    <x v="20"/>
    <s v="209"/>
    <x v="1"/>
    <s v="Tulip"/>
    <s v="3"/>
    <n v="600000"/>
    <n v="60000"/>
    <n v="660000"/>
    <s v="Massages"/>
  </r>
  <r>
    <n v="22"/>
    <s v="A200E8M"/>
    <x v="21"/>
    <s v="200"/>
    <x v="0"/>
    <s v="Melati"/>
    <s v="8"/>
    <n v="1680000"/>
    <n v="168000"/>
    <n v="1848000"/>
    <s v="Candle Light Dinner dan Massages"/>
  </r>
  <r>
    <n v="23"/>
    <s v="C120W2L"/>
    <x v="22"/>
    <s v="120"/>
    <x v="3"/>
    <s v="Lili"/>
    <s v="2"/>
    <n v="400000"/>
    <n v="40000"/>
    <n v="440000"/>
    <s v="Free Snack"/>
  </r>
  <r>
    <n v="24"/>
    <s v="D111W5A"/>
    <x v="23"/>
    <s v="111"/>
    <x v="2"/>
    <s v="Anggrek"/>
    <s v="5"/>
    <n v="775000"/>
    <n v="77500"/>
    <n v="852500"/>
    <s v=" - "/>
  </r>
  <r>
    <n v="25"/>
    <s v="C190E7A"/>
    <x v="24"/>
    <s v="190"/>
    <x v="3"/>
    <s v="Anggrek"/>
    <s v="7"/>
    <n v="1295000"/>
    <n v="129500"/>
    <n v="1424500"/>
    <s v="Free Snack"/>
  </r>
  <r>
    <n v="26"/>
    <s v="B125W9M"/>
    <x v="25"/>
    <s v="125"/>
    <x v="1"/>
    <s v="Melati"/>
    <s v="9"/>
    <n v="1620000"/>
    <n v="162000"/>
    <n v="1782000"/>
    <s v="Massages"/>
  </r>
  <r>
    <n v="27"/>
    <s v="C288E2L"/>
    <x v="26"/>
    <s v="288"/>
    <x v="3"/>
    <s v="Lili"/>
    <s v="2"/>
    <n v="400000"/>
    <n v="40000"/>
    <n v="440000"/>
    <s v="Free Snack"/>
  </r>
  <r>
    <n v="28"/>
    <s v="A278W9A"/>
    <x v="27"/>
    <s v="278"/>
    <x v="0"/>
    <s v="Anggrek"/>
    <s v="9"/>
    <n v="2250000"/>
    <n v="225000"/>
    <n v="2475000"/>
    <s v="Candle Light Dinner dan Massages"/>
  </r>
  <r>
    <n v="29"/>
    <s v="C209E8T"/>
    <x v="28"/>
    <s v="209"/>
    <x v="3"/>
    <s v="Tulip"/>
    <s v="8"/>
    <n v="1520000"/>
    <n v="152000"/>
    <n v="1672000"/>
    <s v="Free Snack"/>
  </r>
  <r>
    <n v="30"/>
    <s v="D201W2A"/>
    <x v="29"/>
    <s v="201"/>
    <x v="2"/>
    <s v="Anggrek"/>
    <s v="2"/>
    <n v="310000"/>
    <n v="31000"/>
    <n v="341000"/>
    <s v=" - "/>
  </r>
  <r>
    <n v="31"/>
    <s v="D176E3M"/>
    <x v="30"/>
    <s v="176"/>
    <x v="2"/>
    <s v="Melati"/>
    <s v="3"/>
    <n v="450000"/>
    <n v="45000"/>
    <n v="495000"/>
    <s v=" - "/>
  </r>
  <r>
    <n v="32"/>
    <s v="C193W6T"/>
    <x v="31"/>
    <s v="193"/>
    <x v="3"/>
    <s v="Tulip"/>
    <s v="6"/>
    <n v="1140000"/>
    <n v="114000"/>
    <n v="1254000"/>
    <s v="Free Snack"/>
  </r>
  <r>
    <n v="33"/>
    <s v="A102E8A"/>
    <x v="32"/>
    <s v="102"/>
    <x v="0"/>
    <s v="Anggrek"/>
    <s v="8"/>
    <n v="2000000"/>
    <n v="200000"/>
    <n v="2200000"/>
    <s v="Candle Light Dinner dan Massages"/>
  </r>
  <r>
    <n v="34"/>
    <s v="C128E7L"/>
    <x v="33"/>
    <s v="128"/>
    <x v="3"/>
    <s v="Lili"/>
    <s v="7"/>
    <n v="1400000"/>
    <n v="140000"/>
    <n v="1540000"/>
    <s v="Free Snack"/>
  </r>
  <r>
    <n v="35"/>
    <s v="B127W5M"/>
    <x v="34"/>
    <s v="127"/>
    <x v="1"/>
    <s v="Melati"/>
    <s v="5"/>
    <n v="900000"/>
    <n v="90000"/>
    <n v="990000"/>
    <s v="Massages"/>
  </r>
  <r>
    <n v="36"/>
    <s v="D220W3L"/>
    <x v="35"/>
    <s v="220"/>
    <x v="2"/>
    <s v="Lili"/>
    <s v="3"/>
    <n v="510000"/>
    <n v="51000"/>
    <n v="561000"/>
    <s v=" - "/>
  </r>
  <r>
    <n v="37"/>
    <s v="C282E7A"/>
    <x v="36"/>
    <s v="282"/>
    <x v="3"/>
    <s v="Anggrek"/>
    <s v="7"/>
    <n v="1295000"/>
    <n v="129500"/>
    <n v="1424500"/>
    <s v="Free Snack"/>
  </r>
  <r>
    <n v="38"/>
    <s v="A289E6T"/>
    <x v="37"/>
    <s v="289"/>
    <x v="0"/>
    <s v="Tulip"/>
    <s v="6"/>
    <n v="1680000"/>
    <n v="168000"/>
    <n v="1848000"/>
    <s v="Candle Light Dinner dan Massages"/>
  </r>
  <r>
    <n v="39"/>
    <s v="D278E8L"/>
    <x v="38"/>
    <s v="278"/>
    <x v="2"/>
    <s v="Lili"/>
    <s v="8"/>
    <n v="1360000"/>
    <n v="136000"/>
    <n v="1496000"/>
    <s v=" - "/>
  </r>
  <r>
    <n v="40"/>
    <s v="C265W1A"/>
    <x v="39"/>
    <s v="265"/>
    <x v="3"/>
    <s v="Anggrek"/>
    <s v="1"/>
    <n v="185000"/>
    <n v="18500"/>
    <n v="203500"/>
    <s v="Free Snack"/>
  </r>
  <r>
    <n v="41"/>
    <s v="B149W2M"/>
    <x v="40"/>
    <s v="149"/>
    <x v="1"/>
    <s v="Melati"/>
    <s v="2"/>
    <n v="360000"/>
    <n v="36000"/>
    <n v="396000"/>
    <s v="Massages"/>
  </r>
  <r>
    <n v="42"/>
    <s v="D184E3T"/>
    <x v="41"/>
    <s v="184"/>
    <x v="2"/>
    <s v="Tulip"/>
    <s v="3"/>
    <n v="480000"/>
    <n v="48000"/>
    <n v="528000"/>
    <s v=" - "/>
  </r>
  <r>
    <n v="43"/>
    <s v="B192W2L"/>
    <x v="42"/>
    <s v="192"/>
    <x v="1"/>
    <s v="Lili"/>
    <s v="2"/>
    <n v="430000"/>
    <n v="43000"/>
    <n v="473000"/>
    <s v="Massages"/>
  </r>
  <r>
    <n v="44"/>
    <s v="C188W9A"/>
    <x v="43"/>
    <s v="188"/>
    <x v="3"/>
    <s v="Anggrek"/>
    <s v="9"/>
    <n v="1665000"/>
    <n v="166500"/>
    <n v="1831500"/>
    <s v="Free Snack"/>
  </r>
  <r>
    <n v="45"/>
    <s v="A245W8M"/>
    <x v="44"/>
    <s v="245"/>
    <x v="0"/>
    <s v="Melati"/>
    <s v="8"/>
    <n v="1680000"/>
    <n v="168000"/>
    <n v="1848000"/>
    <s v="Candle Light Dinner dan Massages"/>
  </r>
  <r>
    <n v="46"/>
    <s v="D244E7A"/>
    <x v="45"/>
    <s v="244"/>
    <x v="2"/>
    <s v="Anggrek"/>
    <s v="7"/>
    <n v="1085000"/>
    <n v="108500"/>
    <n v="1193500"/>
    <s v=" - "/>
  </r>
  <r>
    <n v="47"/>
    <s v="B251E6L"/>
    <x v="46"/>
    <s v="251"/>
    <x v="1"/>
    <s v="Lili"/>
    <s v="6"/>
    <n v="1290000"/>
    <n v="129000"/>
    <n v="1419000"/>
    <s v="Massages"/>
  </r>
  <r>
    <n v="48"/>
    <s v="C128E3L"/>
    <x v="47"/>
    <s v="128"/>
    <x v="3"/>
    <s v="Lili"/>
    <s v="3"/>
    <n v="600000"/>
    <n v="60000"/>
    <n v="660000"/>
    <s v="Free Snack"/>
  </r>
  <r>
    <n v="49"/>
    <s v="D221W5T"/>
    <x v="48"/>
    <s v="221"/>
    <x v="2"/>
    <s v="Tulip"/>
    <s v="5"/>
    <n v="800000"/>
    <n v="80000"/>
    <n v="880000"/>
    <s v=" - "/>
  </r>
  <r>
    <n v="50"/>
    <s v="A173W7A"/>
    <x v="49"/>
    <s v="173"/>
    <x v="0"/>
    <s v="Anggrek"/>
    <s v="7"/>
    <n v="1750000"/>
    <n v="175000"/>
    <n v="1925000"/>
    <s v="Candle Light Dinner dan Massages"/>
  </r>
  <r>
    <n v="51"/>
    <s v="D229W6M"/>
    <x v="50"/>
    <s v="229"/>
    <x v="2"/>
    <s v="Melati"/>
    <s v="6"/>
    <n v="900000"/>
    <n v="90000"/>
    <n v="990000"/>
    <s v=" - "/>
  </r>
  <r>
    <n v="52"/>
    <s v="A107E3T"/>
    <x v="51"/>
    <s v="107"/>
    <x v="0"/>
    <s v="Tulip"/>
    <s v="3"/>
    <n v="840000"/>
    <n v="84000"/>
    <n v="924000"/>
    <s v="Candle Light Dinner dan Massages"/>
  </r>
  <r>
    <n v="53"/>
    <s v="A280E4L"/>
    <x v="52"/>
    <s v="280"/>
    <x v="0"/>
    <s v="Lili"/>
    <s v="4"/>
    <n v="1200000"/>
    <n v="120000"/>
    <n v="1320000"/>
    <s v="Candle Light Dinner dan Massages"/>
  </r>
  <r>
    <n v="54"/>
    <s v="C175E5M"/>
    <x v="53"/>
    <s v="175"/>
    <x v="3"/>
    <s v="Melati"/>
    <s v="5"/>
    <n v="850000"/>
    <n v="85000"/>
    <n v="935000"/>
    <s v="Free Snack"/>
  </r>
  <r>
    <n v="55"/>
    <s v="B140E2L"/>
    <x v="54"/>
    <s v="140"/>
    <x v="1"/>
    <s v="Lili"/>
    <s v="2"/>
    <n v="430000"/>
    <n v="43000"/>
    <n v="473000"/>
    <s v="Massages"/>
  </r>
  <r>
    <n v="56"/>
    <s v="D163W1A"/>
    <x v="55"/>
    <s v="163"/>
    <x v="2"/>
    <s v="Anggrek"/>
    <s v="1"/>
    <n v="155000"/>
    <n v="15500"/>
    <n v="170500"/>
    <s v=" - "/>
  </r>
  <r>
    <n v="57"/>
    <s v="A271W1T"/>
    <x v="56"/>
    <s v="271"/>
    <x v="0"/>
    <s v="Tulip"/>
    <s v="1"/>
    <n v="280000"/>
    <n v="28000"/>
    <n v="308000"/>
    <s v="Candle Light Dinner dan Massages"/>
  </r>
  <r>
    <n v="58"/>
    <s v="C290W3T"/>
    <x v="57"/>
    <s v="290"/>
    <x v="3"/>
    <s v="Tulip"/>
    <s v="3"/>
    <n v="570000"/>
    <n v="57000"/>
    <n v="627000"/>
    <s v="Free Snack"/>
  </r>
  <r>
    <n v="59"/>
    <s v="B227E5A"/>
    <x v="58"/>
    <s v="227"/>
    <x v="1"/>
    <s v="Anggrek"/>
    <s v="5"/>
    <n v="975000"/>
    <n v="97500"/>
    <n v="1072500"/>
    <s v="Massages"/>
  </r>
  <r>
    <n v="60"/>
    <s v="D291W8L"/>
    <x v="59"/>
    <s v="291"/>
    <x v="2"/>
    <s v="Lili"/>
    <s v="8"/>
    <n v="1360000"/>
    <n v="136000"/>
    <n v="1496000"/>
    <s v=" - "/>
  </r>
  <r>
    <n v="61"/>
    <s v="B289E7M"/>
    <x v="60"/>
    <s v="289"/>
    <x v="1"/>
    <s v="Melati"/>
    <s v="7"/>
    <n v="1260000"/>
    <n v="126000"/>
    <n v="1386000"/>
    <s v="Massages"/>
  </r>
  <r>
    <n v="62"/>
    <s v="D267W5T"/>
    <x v="61"/>
    <s v="267"/>
    <x v="2"/>
    <s v="Tulip"/>
    <s v="5"/>
    <n v="800000"/>
    <n v="80000"/>
    <n v="880000"/>
    <s v=" - "/>
  </r>
  <r>
    <n v="63"/>
    <s v="A256W4L"/>
    <x v="62"/>
    <s v="256"/>
    <x v="0"/>
    <s v="Lili"/>
    <s v="4"/>
    <n v="1200000"/>
    <n v="120000"/>
    <n v="1320000"/>
    <s v="Candle Light Dinner dan Massages"/>
  </r>
  <r>
    <n v="64"/>
    <s v="B104W6A"/>
    <x v="63"/>
    <s v="104"/>
    <x v="1"/>
    <s v="Anggrek"/>
    <s v="6"/>
    <n v="1170000"/>
    <n v="117000"/>
    <n v="1287000"/>
    <s v="Massages"/>
  </r>
  <r>
    <n v="65"/>
    <s v="C184E4M"/>
    <x v="64"/>
    <s v="184"/>
    <x v="3"/>
    <s v="Melati"/>
    <s v="4"/>
    <n v="680000"/>
    <n v="68000"/>
    <n v="748000"/>
    <s v="Free Snack"/>
  </r>
  <r>
    <n v="66"/>
    <s v="D122W8A"/>
    <x v="65"/>
    <s v="122"/>
    <x v="2"/>
    <s v="Anggrek"/>
    <s v="8"/>
    <n v="1240000"/>
    <n v="124000"/>
    <n v="1364000"/>
    <s v=" - "/>
  </r>
  <r>
    <n v="67"/>
    <s v="A298W9T"/>
    <x v="66"/>
    <s v="298"/>
    <x v="0"/>
    <s v="Tulip"/>
    <s v="9"/>
    <n v="2520000"/>
    <n v="252000"/>
    <n v="2772000"/>
    <s v="Candle Light Dinner dan Massages"/>
  </r>
  <r>
    <n v="68"/>
    <s v="B209E2T"/>
    <x v="67"/>
    <s v="209"/>
    <x v="1"/>
    <s v="Tulip"/>
    <s v="2"/>
    <n v="400000"/>
    <n v="40000"/>
    <n v="440000"/>
    <s v="Massages"/>
  </r>
  <r>
    <n v="69"/>
    <s v="D201W3L"/>
    <x v="68"/>
    <s v="201"/>
    <x v="2"/>
    <s v="Lili"/>
    <s v="3"/>
    <n v="510000"/>
    <n v="51000"/>
    <n v="561000"/>
    <s v=" - "/>
  </r>
  <r>
    <n v="70"/>
    <s v="D256E6M"/>
    <x v="69"/>
    <s v="256"/>
    <x v="2"/>
    <s v="Melati"/>
    <s v="6"/>
    <n v="900000"/>
    <n v="90000"/>
    <n v="990000"/>
    <s v=" - "/>
  </r>
  <r>
    <n v="71"/>
    <s v="A174E8T"/>
    <x v="70"/>
    <s v="174"/>
    <x v="0"/>
    <s v="Tulip"/>
    <s v="8"/>
    <n v="2240000"/>
    <n v="224000"/>
    <n v="2464000"/>
    <s v="Candle Light Dinner dan Massages"/>
  </r>
  <r>
    <n v="72"/>
    <s v="B199E1M"/>
    <x v="71"/>
    <s v="199"/>
    <x v="1"/>
    <s v="Melati"/>
    <s v="1"/>
    <n v="180000"/>
    <n v="18000"/>
    <n v="198000"/>
    <s v="Massages"/>
  </r>
  <r>
    <n v="73"/>
    <s v="A177W8L"/>
    <x v="72"/>
    <s v="177"/>
    <x v="0"/>
    <s v="Lili"/>
    <s v="8"/>
    <n v="2400000"/>
    <n v="240000"/>
    <n v="2640000"/>
    <s v="Candle Light Dinner dan Massages"/>
  </r>
  <r>
    <n v="74"/>
    <s v="D165W7T"/>
    <x v="73"/>
    <s v="165"/>
    <x v="2"/>
    <s v="Tulip"/>
    <s v="7"/>
    <n v="1120000"/>
    <n v="112000"/>
    <n v="1232000"/>
    <s v=" - "/>
  </r>
  <r>
    <n v="75"/>
    <s v="D187W9L"/>
    <x v="74"/>
    <s v="187"/>
    <x v="2"/>
    <s v="Lili"/>
    <s v="9"/>
    <n v="1530000"/>
    <n v="153000"/>
    <n v="1683000"/>
    <s v=" - "/>
  </r>
  <r>
    <n v="76"/>
    <s v="B134W5L"/>
    <x v="75"/>
    <s v="134"/>
    <x v="1"/>
    <s v="Lili"/>
    <s v="5"/>
    <n v="1075000"/>
    <n v="107500"/>
    <n v="1182500"/>
    <s v="Massages"/>
  </r>
  <r>
    <n v="77"/>
    <s v="A143W3A"/>
    <x v="76"/>
    <s v="143"/>
    <x v="0"/>
    <s v="Anggrek"/>
    <s v="3"/>
    <n v="750000"/>
    <n v="75000"/>
    <n v="825000"/>
    <s v="Candle Light Dinner dan Massages"/>
  </r>
  <r>
    <n v="78"/>
    <s v="C111E2T"/>
    <x v="77"/>
    <s v="111"/>
    <x v="3"/>
    <s v="Tulip"/>
    <s v="2"/>
    <n v="380000"/>
    <n v="38000"/>
    <n v="418000"/>
    <s v="Free Snack"/>
  </r>
  <r>
    <n v="79"/>
    <s v="C100E6A"/>
    <x v="78"/>
    <s v="100"/>
    <x v="3"/>
    <s v="Anggrek"/>
    <s v="6"/>
    <n v="1110000"/>
    <n v="111000"/>
    <n v="1221000"/>
    <s v="Free Snack"/>
  </r>
  <r>
    <n v="80"/>
    <s v="B126W2T"/>
    <x v="79"/>
    <s v="126"/>
    <x v="1"/>
    <s v="Tulip"/>
    <s v="2"/>
    <n v="400000"/>
    <n v="40000"/>
    <n v="440000"/>
    <s v="Massages"/>
  </r>
  <r>
    <n v="81"/>
    <s v="D167W1M"/>
    <x v="80"/>
    <s v="167"/>
    <x v="2"/>
    <s v="Melati"/>
    <s v="1"/>
    <n v="150000"/>
    <n v="15000"/>
    <n v="165000"/>
    <s v=" - "/>
  </r>
  <r>
    <n v="82"/>
    <s v="B112E8T"/>
    <x v="81"/>
    <s v="112"/>
    <x v="1"/>
    <s v="Tulip"/>
    <s v="8"/>
    <n v="1600000"/>
    <n v="160000"/>
    <n v="1760000"/>
    <s v="Massages"/>
  </r>
  <r>
    <n v="83"/>
    <s v="C132E7L"/>
    <x v="82"/>
    <s v="132"/>
    <x v="3"/>
    <s v="Lili"/>
    <s v="7"/>
    <n v="1400000"/>
    <n v="140000"/>
    <n v="1540000"/>
    <s v="Free Snack"/>
  </r>
  <r>
    <n v="84"/>
    <s v="A134W3M"/>
    <x v="83"/>
    <s v="134"/>
    <x v="0"/>
    <s v="Melati"/>
    <s v="3"/>
    <n v="630000"/>
    <n v="63000"/>
    <n v="693000"/>
    <s v="Candle Light Dinner dan Massages"/>
  </r>
  <r>
    <n v="85"/>
    <s v="C226W4A"/>
    <x v="84"/>
    <s v="226"/>
    <x v="3"/>
    <s v="Anggrek"/>
    <s v="4"/>
    <n v="740000"/>
    <n v="74000"/>
    <n v="814000"/>
    <s v="Free Snack"/>
  </r>
  <r>
    <n v="86"/>
    <s v="D224E8T"/>
    <x v="85"/>
    <s v="224"/>
    <x v="2"/>
    <s v="Tulip"/>
    <s v="8"/>
    <n v="1280000"/>
    <n v="128000"/>
    <n v="1408000"/>
    <s v=" - "/>
  </r>
  <r>
    <n v="87"/>
    <s v="C289W4A"/>
    <x v="86"/>
    <s v="289"/>
    <x v="3"/>
    <s v="Anggrek"/>
    <s v="4"/>
    <n v="740000"/>
    <n v="74000"/>
    <n v="814000"/>
    <s v="Free Snack"/>
  </r>
  <r>
    <n v="88"/>
    <s v="A245W6M"/>
    <x v="87"/>
    <s v="245"/>
    <x v="0"/>
    <s v="Melati"/>
    <s v="6"/>
    <n v="1260000"/>
    <n v="126000"/>
    <n v="1386000"/>
    <s v="Candle Light Dinner dan Massages"/>
  </r>
  <r>
    <n v="89"/>
    <s v="C123E4A"/>
    <x v="88"/>
    <s v="123"/>
    <x v="3"/>
    <s v="Anggrek"/>
    <s v="4"/>
    <n v="740000"/>
    <n v="74000"/>
    <n v="814000"/>
    <s v="Free Snack"/>
  </r>
  <r>
    <n v="90"/>
    <s v="B267E3L"/>
    <x v="89"/>
    <s v="267"/>
    <x v="1"/>
    <s v="Lili"/>
    <s v="3"/>
    <n v="645000"/>
    <n v="64500"/>
    <n v="709500"/>
    <s v="Massages"/>
  </r>
  <r>
    <n v="91"/>
    <s v="B139W5M"/>
    <x v="90"/>
    <s v="139"/>
    <x v="1"/>
    <s v="Melati"/>
    <s v="5"/>
    <n v="900000"/>
    <n v="90000"/>
    <n v="990000"/>
    <s v="Massages"/>
  </r>
  <r>
    <n v="92"/>
    <s v="D298E6A"/>
    <x v="91"/>
    <s v="298"/>
    <x v="2"/>
    <s v="Anggrek"/>
    <s v="6"/>
    <n v="930000"/>
    <n v="93000"/>
    <n v="1023000"/>
    <s v=" - "/>
  </r>
  <r>
    <n v="93"/>
    <s v="C299E2L"/>
    <x v="92"/>
    <s v="299"/>
    <x v="3"/>
    <s v="Lili"/>
    <s v="2"/>
    <n v="400000"/>
    <n v="40000"/>
    <n v="440000"/>
    <s v="Free Snack"/>
  </r>
  <r>
    <n v="94"/>
    <s v="A296E1M"/>
    <x v="93"/>
    <s v="296"/>
    <x v="0"/>
    <s v="Melati"/>
    <s v="1"/>
    <n v="210000"/>
    <n v="21000"/>
    <n v="231000"/>
    <s v="Candle Light Dinner dan Massages"/>
  </r>
  <r>
    <n v="95"/>
    <s v="D267E9T"/>
    <x v="94"/>
    <s v="267"/>
    <x v="2"/>
    <s v="Tulip"/>
    <s v="9"/>
    <n v="1440000"/>
    <n v="144000"/>
    <n v="1584000"/>
    <s v=" - "/>
  </r>
  <r>
    <n v="96"/>
    <s v="A256E8M"/>
    <x v="95"/>
    <s v="256"/>
    <x v="0"/>
    <s v="Melati"/>
    <s v="8"/>
    <n v="1680000"/>
    <n v="168000"/>
    <n v="1848000"/>
    <s v="Candle Light Dinner dan Massages"/>
  </r>
  <r>
    <n v="97"/>
    <s v="B178E6L"/>
    <x v="96"/>
    <s v="178"/>
    <x v="1"/>
    <s v="Lili"/>
    <s v="6"/>
    <n v="1290000"/>
    <n v="129000"/>
    <n v="1419000"/>
    <s v="Massages"/>
  </r>
  <r>
    <n v="98"/>
    <s v="D235W5A"/>
    <x v="97"/>
    <s v="235"/>
    <x v="2"/>
    <s v="Anggrek"/>
    <s v="5"/>
    <n v="775000"/>
    <n v="77500"/>
    <n v="852500"/>
    <s v=" - "/>
  </r>
  <r>
    <n v="99"/>
    <s v="A256W4T"/>
    <x v="98"/>
    <s v="256"/>
    <x v="0"/>
    <s v="Tulip"/>
    <s v="4"/>
    <n v="1120000"/>
    <n v="112000"/>
    <n v="1232000"/>
    <s v="Candle Light Dinner dan Massages"/>
  </r>
  <r>
    <n v="100"/>
    <s v="B113E4L"/>
    <x v="99"/>
    <s v="113"/>
    <x v="1"/>
    <s v="Lili"/>
    <s v="4"/>
    <n v="860000"/>
    <n v="86000"/>
    <n v="946000"/>
    <s v="Massag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875F1-19B9-40A7-A052-ACCE0FC1877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kelas">
  <location ref="A3:C6" firstHeaderRow="0" firstDataRow="1" firstDataCol="1"/>
  <pivotFields count="11">
    <pivotField showAll="0"/>
    <pivotField showAll="0"/>
    <pivotField dataField="1" showAll="0">
      <items count="101">
        <item x="3"/>
        <item x="59"/>
        <item x="60"/>
        <item x="23"/>
        <item x="0"/>
        <item x="83"/>
        <item x="80"/>
        <item x="62"/>
        <item x="48"/>
        <item x="33"/>
        <item x="84"/>
        <item x="54"/>
        <item x="61"/>
        <item x="85"/>
        <item x="81"/>
        <item x="82"/>
        <item x="79"/>
        <item x="72"/>
        <item x="19"/>
        <item x="5"/>
        <item x="97"/>
        <item x="10"/>
        <item x="8"/>
        <item x="86"/>
        <item x="87"/>
        <item x="94"/>
        <item x="4"/>
        <item x="2"/>
        <item x="44"/>
        <item x="26"/>
        <item x="95"/>
        <item x="21"/>
        <item x="47"/>
        <item x="75"/>
        <item x="50"/>
        <item x="32"/>
        <item x="25"/>
        <item x="64"/>
        <item x="63"/>
        <item x="65"/>
        <item x="57"/>
        <item x="71"/>
        <item x="30"/>
        <item x="15"/>
        <item x="76"/>
        <item x="70"/>
        <item x="7"/>
        <item x="18"/>
        <item x="89"/>
        <item x="78"/>
        <item x="28"/>
        <item x="12"/>
        <item x="38"/>
        <item x="1"/>
        <item x="34"/>
        <item x="99"/>
        <item x="36"/>
        <item x="31"/>
        <item x="55"/>
        <item x="74"/>
        <item x="45"/>
        <item x="73"/>
        <item x="68"/>
        <item x="11"/>
        <item x="98"/>
        <item x="69"/>
        <item x="77"/>
        <item x="29"/>
        <item x="90"/>
        <item x="16"/>
        <item x="13"/>
        <item x="41"/>
        <item x="93"/>
        <item x="27"/>
        <item x="22"/>
        <item x="46"/>
        <item x="51"/>
        <item x="35"/>
        <item x="88"/>
        <item x="39"/>
        <item x="96"/>
        <item x="56"/>
        <item x="43"/>
        <item x="52"/>
        <item x="14"/>
        <item x="24"/>
        <item x="40"/>
        <item x="91"/>
        <item x="66"/>
        <item x="42"/>
        <item x="67"/>
        <item x="58"/>
        <item x="53"/>
        <item x="49"/>
        <item x="6"/>
        <item x="20"/>
        <item x="92"/>
        <item x="37"/>
        <item x="9"/>
        <item x="17"/>
        <item t="default"/>
      </items>
    </pivotField>
    <pivotField showAll="0"/>
    <pivotField axis="axisRow" showAll="0">
      <items count="5">
        <item x="1"/>
        <item h="1" x="3"/>
        <item h="1" x="2"/>
        <item x="0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showAll="0"/>
  </pivotFields>
  <rowFields count="1">
    <field x="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engunjung" fld="2" subtotal="count" baseField="0" baseItem="0"/>
    <dataField name="Total Pemasukan" fld="9" baseField="4" baseItem="0" numFmtId="166"/>
  </dataFields>
  <formats count="3"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01"/>
  <sheetViews>
    <sheetView zoomScale="85" zoomScaleNormal="100" workbookViewId="0">
      <selection activeCell="B32" activeCellId="1" sqref="B40 B32"/>
    </sheetView>
  </sheetViews>
  <sheetFormatPr defaultColWidth="14.42578125" defaultRowHeight="15" customHeight="1" x14ac:dyDescent="0.25"/>
  <cols>
    <col min="1" max="1" width="8.7109375" style="12" customWidth="1"/>
    <col min="2" max="2" width="166.140625" customWidth="1"/>
    <col min="3" max="5" width="10.7109375" customWidth="1"/>
    <col min="6" max="9" width="11.28515625" bestFit="1" customWidth="1"/>
    <col min="10" max="26" width="10.7109375" customWidth="1"/>
  </cols>
  <sheetData>
    <row r="2" spans="1:9" x14ac:dyDescent="0.25">
      <c r="A2" s="21" t="s">
        <v>0</v>
      </c>
      <c r="B2" s="22"/>
      <c r="D2" s="21" t="s">
        <v>1</v>
      </c>
      <c r="E2" s="22"/>
      <c r="F2" s="22"/>
      <c r="G2" s="22"/>
      <c r="H2" s="22"/>
      <c r="I2" s="22"/>
    </row>
    <row r="4" spans="1:9" x14ac:dyDescent="0.25">
      <c r="A4" s="11" t="s">
        <v>2</v>
      </c>
      <c r="B4" s="11" t="s">
        <v>3</v>
      </c>
      <c r="F4" s="23" t="s">
        <v>4</v>
      </c>
      <c r="G4" s="24"/>
      <c r="H4" s="24"/>
      <c r="I4" s="25"/>
    </row>
    <row r="5" spans="1:9" x14ac:dyDescent="0.25">
      <c r="A5" s="13">
        <v>1</v>
      </c>
      <c r="B5" s="9" t="s">
        <v>238</v>
      </c>
      <c r="D5" s="26" t="s">
        <v>5</v>
      </c>
      <c r="E5" s="26" t="s">
        <v>6</v>
      </c>
      <c r="F5" s="8" t="s">
        <v>7</v>
      </c>
      <c r="G5" s="8" t="s">
        <v>8</v>
      </c>
      <c r="H5" s="8" t="s">
        <v>9</v>
      </c>
      <c r="I5" s="8" t="s">
        <v>10</v>
      </c>
    </row>
    <row r="6" spans="1:9" x14ac:dyDescent="0.25">
      <c r="A6" s="13">
        <v>2</v>
      </c>
      <c r="B6" s="9" t="s">
        <v>229</v>
      </c>
      <c r="D6" s="27"/>
      <c r="E6" s="27"/>
      <c r="F6" s="1" t="s">
        <v>11</v>
      </c>
      <c r="G6" s="1" t="s">
        <v>12</v>
      </c>
      <c r="H6" s="1" t="s">
        <v>13</v>
      </c>
      <c r="I6" s="1" t="s">
        <v>14</v>
      </c>
    </row>
    <row r="7" spans="1:9" x14ac:dyDescent="0.25">
      <c r="A7" s="13">
        <v>3</v>
      </c>
      <c r="B7" s="9" t="s">
        <v>232</v>
      </c>
      <c r="D7" s="8" t="s">
        <v>8</v>
      </c>
      <c r="E7" s="1" t="s">
        <v>15</v>
      </c>
      <c r="F7" s="2">
        <v>210000</v>
      </c>
      <c r="G7" s="2">
        <v>250000</v>
      </c>
      <c r="H7" s="2">
        <v>280000</v>
      </c>
      <c r="I7" s="2">
        <v>300000</v>
      </c>
    </row>
    <row r="8" spans="1:9" x14ac:dyDescent="0.25">
      <c r="A8" s="13">
        <v>4</v>
      </c>
      <c r="B8" s="9" t="s">
        <v>231</v>
      </c>
      <c r="D8" s="8" t="s">
        <v>16</v>
      </c>
      <c r="E8" s="1" t="s">
        <v>17</v>
      </c>
      <c r="F8" s="2">
        <v>180000</v>
      </c>
      <c r="G8" s="2">
        <v>195000</v>
      </c>
      <c r="H8" s="2">
        <v>200000</v>
      </c>
      <c r="I8" s="2">
        <v>215000</v>
      </c>
    </row>
    <row r="9" spans="1:9" x14ac:dyDescent="0.25">
      <c r="A9" s="13">
        <v>5</v>
      </c>
      <c r="B9" s="9" t="s">
        <v>230</v>
      </c>
      <c r="D9" s="8" t="s">
        <v>18</v>
      </c>
      <c r="E9" s="1" t="s">
        <v>19</v>
      </c>
      <c r="F9" s="2">
        <v>170000</v>
      </c>
      <c r="G9" s="2">
        <v>185000</v>
      </c>
      <c r="H9" s="2">
        <v>190000</v>
      </c>
      <c r="I9" s="2">
        <v>200000</v>
      </c>
    </row>
    <row r="10" spans="1:9" x14ac:dyDescent="0.25">
      <c r="A10" s="19">
        <v>6</v>
      </c>
      <c r="B10" s="9" t="s">
        <v>233</v>
      </c>
      <c r="D10" s="8" t="s">
        <v>20</v>
      </c>
      <c r="E10" s="1" t="s">
        <v>21</v>
      </c>
      <c r="F10" s="2">
        <v>150000</v>
      </c>
      <c r="G10" s="2">
        <v>155000</v>
      </c>
      <c r="H10" s="2">
        <v>160000</v>
      </c>
      <c r="I10" s="2">
        <v>170000</v>
      </c>
    </row>
    <row r="11" spans="1:9" x14ac:dyDescent="0.25">
      <c r="A11" s="20"/>
      <c r="B11" s="16" t="s">
        <v>234</v>
      </c>
    </row>
    <row r="12" spans="1:9" x14ac:dyDescent="0.25">
      <c r="A12" s="13">
        <v>7</v>
      </c>
      <c r="B12" s="9" t="s">
        <v>236</v>
      </c>
    </row>
    <row r="13" spans="1:9" x14ac:dyDescent="0.25">
      <c r="A13" s="13">
        <v>8</v>
      </c>
      <c r="B13" s="9" t="s">
        <v>235</v>
      </c>
    </row>
    <row r="14" spans="1:9" ht="75" x14ac:dyDescent="0.25">
      <c r="A14" s="13">
        <v>9</v>
      </c>
      <c r="B14" s="10" t="s">
        <v>237</v>
      </c>
    </row>
    <row r="15" spans="1:9" x14ac:dyDescent="0.25">
      <c r="A15" s="13">
        <v>10</v>
      </c>
      <c r="B15" s="15" t="s">
        <v>241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">
    <mergeCell ref="A10:A11"/>
    <mergeCell ref="A2:B2"/>
    <mergeCell ref="D2:I2"/>
    <mergeCell ref="F4:I4"/>
    <mergeCell ref="D5:D6"/>
    <mergeCell ref="E5:E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4F55-A00D-4E51-A086-40E1C8CF5629}">
  <dimension ref="A3:C6"/>
  <sheetViews>
    <sheetView workbookViewId="0">
      <selection activeCell="E4" sqref="E4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6.140625" bestFit="1" customWidth="1"/>
  </cols>
  <sheetData>
    <row r="3" spans="1:3" x14ac:dyDescent="0.25">
      <c r="A3" s="31" t="s">
        <v>244</v>
      </c>
      <c r="B3" s="12" t="s">
        <v>243</v>
      </c>
      <c r="C3" s="12" t="s">
        <v>245</v>
      </c>
    </row>
    <row r="4" spans="1:3" x14ac:dyDescent="0.25">
      <c r="A4" s="17" t="s">
        <v>17</v>
      </c>
      <c r="B4" s="30">
        <v>25</v>
      </c>
      <c r="C4" s="18">
        <v>22605000</v>
      </c>
    </row>
    <row r="5" spans="1:3" x14ac:dyDescent="0.25">
      <c r="A5" s="17" t="s">
        <v>15</v>
      </c>
      <c r="B5" s="30">
        <v>25</v>
      </c>
      <c r="C5" s="18">
        <v>37752000</v>
      </c>
    </row>
    <row r="6" spans="1:3" x14ac:dyDescent="0.25">
      <c r="A6" s="17" t="s">
        <v>242</v>
      </c>
      <c r="B6" s="30">
        <v>50</v>
      </c>
      <c r="C6" s="18">
        <v>60357000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zoomScale="104" workbookViewId="0">
      <selection activeCell="K7" sqref="K7"/>
    </sheetView>
  </sheetViews>
  <sheetFormatPr defaultColWidth="14.42578125" defaultRowHeight="15" customHeight="1" x14ac:dyDescent="0.25"/>
  <cols>
    <col min="1" max="1" width="5.140625" style="12" customWidth="1"/>
    <col min="2" max="2" width="13" customWidth="1"/>
    <col min="3" max="3" width="15.7109375" customWidth="1"/>
    <col min="4" max="6" width="10.7109375" customWidth="1"/>
    <col min="7" max="7" width="18.7109375" customWidth="1"/>
    <col min="8" max="8" width="19.28515625" customWidth="1"/>
    <col min="9" max="9" width="13.140625" customWidth="1"/>
    <col min="10" max="10" width="13.85546875" customWidth="1"/>
    <col min="11" max="11" width="27.85546875" customWidth="1"/>
    <col min="12" max="25" width="10.7109375" customWidth="1"/>
  </cols>
  <sheetData>
    <row r="1" spans="1:11" ht="20.25" x14ac:dyDescent="0.25">
      <c r="A1" s="28" t="s">
        <v>239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9" t="s">
        <v>240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5" spans="1:11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</row>
    <row r="6" spans="1:11" x14ac:dyDescent="0.25">
      <c r="A6" s="3" t="s">
        <v>22</v>
      </c>
      <c r="B6" s="3" t="s">
        <v>5</v>
      </c>
      <c r="C6" s="3" t="s">
        <v>23</v>
      </c>
      <c r="D6" s="3" t="s">
        <v>24</v>
      </c>
      <c r="E6" s="3" t="s">
        <v>6</v>
      </c>
      <c r="F6" s="3" t="s">
        <v>4</v>
      </c>
      <c r="G6" s="3" t="s">
        <v>25</v>
      </c>
      <c r="H6" s="3" t="s">
        <v>26</v>
      </c>
      <c r="I6" s="3" t="s">
        <v>27</v>
      </c>
      <c r="J6" s="3" t="s">
        <v>28</v>
      </c>
      <c r="K6" s="3" t="s">
        <v>29</v>
      </c>
    </row>
    <row r="7" spans="1:11" x14ac:dyDescent="0.25">
      <c r="A7" s="14">
        <v>1</v>
      </c>
      <c r="B7" s="5" t="s">
        <v>30</v>
      </c>
      <c r="C7" s="4" t="s">
        <v>31</v>
      </c>
      <c r="D7" s="6" t="str">
        <f>MID(B7,2,3)</f>
        <v>123</v>
      </c>
      <c r="E7" s="4" t="str">
        <f>VLOOKUP(LEFT(B7,1),'Soal UTS'!$D$5:$E$10,2,FALSE)</f>
        <v>VIP</v>
      </c>
      <c r="F7" s="4" t="str">
        <f t="shared" ref="F7:F38" si="0">HLOOKUP(RIGHT(B7,1),tipe,2,FALSE)</f>
        <v>Melati</v>
      </c>
      <c r="G7" s="7" t="str">
        <f>MID(B7,6,1)</f>
        <v>9</v>
      </c>
      <c r="H7" s="2">
        <f>INDEX(tarifSumber,MATCH('Jawab disini'!E7,kelasSumber,0),MATCH('Jawab disini'!F7,tipeSumber,0))*G7</f>
        <v>1890000</v>
      </c>
      <c r="I7" s="2">
        <f>10%*H7</f>
        <v>189000</v>
      </c>
      <c r="J7" s="2">
        <f>SUM(H7,I7)</f>
        <v>2079000</v>
      </c>
      <c r="K7" s="4" t="str">
        <f>IF(E7="VIP", "Candle Light Dinner dan Massages", IF(E7="Kelas 1", "Massages", IF(E7="Kelas 2", "Free Snack", IF(E7="Kelas 3", " - ", ""))))</f>
        <v>Candle Light Dinner dan Massages</v>
      </c>
    </row>
    <row r="8" spans="1:11" x14ac:dyDescent="0.25">
      <c r="A8" s="14">
        <v>2</v>
      </c>
      <c r="B8" s="5" t="s">
        <v>32</v>
      </c>
      <c r="C8" s="4" t="s">
        <v>14</v>
      </c>
      <c r="D8" s="6" t="str">
        <f t="shared" ref="D8:D71" si="1">MID(B8,2,3)</f>
        <v>145</v>
      </c>
      <c r="E8" s="4" t="str">
        <f>VLOOKUP(LEFT(B8,1),'Soal UTS'!$D$5:$E$10,2,FALSE)</f>
        <v>VIP</v>
      </c>
      <c r="F8" s="4" t="str">
        <f t="shared" si="0"/>
        <v>Tulip</v>
      </c>
      <c r="G8" s="7" t="str">
        <f t="shared" ref="G8:G71" si="2">MID(B8,6,1)</f>
        <v>3</v>
      </c>
      <c r="H8" s="2">
        <f>INDEX(tarifSumber,MATCH('Jawab disini'!E8,kelasSumber,0),MATCH('Jawab disini'!F8,tipeSumber,0))*G8</f>
        <v>840000</v>
      </c>
      <c r="I8" s="2">
        <f t="shared" ref="I8:I71" si="3">10%*H8</f>
        <v>84000</v>
      </c>
      <c r="J8" s="2">
        <f t="shared" ref="J8:J71" si="4">SUM(H8,I8)</f>
        <v>924000</v>
      </c>
      <c r="K8" s="4" t="str">
        <f t="shared" ref="K8:K71" si="5">IF(E8="VIP", "Candle Light Dinner dan Massages", IF(E8="Kelas 1", "Massages", IF(E8="Kelas 2", "Free Snack", IF(E8="Kelas 3", " - ", ""))))</f>
        <v>Candle Light Dinner dan Massages</v>
      </c>
    </row>
    <row r="9" spans="1:11" x14ac:dyDescent="0.25">
      <c r="A9" s="14">
        <v>3</v>
      </c>
      <c r="B9" s="5" t="s">
        <v>33</v>
      </c>
      <c r="C9" s="4" t="s">
        <v>34</v>
      </c>
      <c r="D9" s="6" t="str">
        <f t="shared" si="1"/>
        <v>125</v>
      </c>
      <c r="E9" s="4" t="str">
        <f>VLOOKUP(LEFT(B9,1),'Soal UTS'!$D$5:$E$10,2,FALSE)</f>
        <v>Kelas 1</v>
      </c>
      <c r="F9" s="4" t="str">
        <f t="shared" si="0"/>
        <v>Melati</v>
      </c>
      <c r="G9" s="7" t="str">
        <f t="shared" si="2"/>
        <v>3</v>
      </c>
      <c r="H9" s="2">
        <f>INDEX(tarifSumber,MATCH('Jawab disini'!E9,kelasSumber,0),MATCH('Jawab disini'!F9,tipeSumber,0))*G9</f>
        <v>540000</v>
      </c>
      <c r="I9" s="2">
        <f t="shared" si="3"/>
        <v>54000</v>
      </c>
      <c r="J9" s="2">
        <f t="shared" si="4"/>
        <v>594000</v>
      </c>
      <c r="K9" s="4" t="str">
        <f t="shared" si="5"/>
        <v>Massages</v>
      </c>
    </row>
    <row r="10" spans="1:11" x14ac:dyDescent="0.25">
      <c r="A10" s="14">
        <v>4</v>
      </c>
      <c r="B10" s="5" t="s">
        <v>35</v>
      </c>
      <c r="C10" s="4" t="s">
        <v>36</v>
      </c>
      <c r="D10" s="6" t="str">
        <f t="shared" si="1"/>
        <v>196</v>
      </c>
      <c r="E10" s="4" t="str">
        <f>VLOOKUP(LEFT(B10,1),'Soal UTS'!$D$5:$E$10,2,FALSE)</f>
        <v>Kelas 3</v>
      </c>
      <c r="F10" s="4" t="str">
        <f t="shared" si="0"/>
        <v>Anggrek</v>
      </c>
      <c r="G10" s="7" t="str">
        <f t="shared" si="2"/>
        <v>2</v>
      </c>
      <c r="H10" s="2">
        <f>INDEX(tarifSumber,MATCH('Jawab disini'!E10,kelasSumber,0),MATCH('Jawab disini'!F10,tipeSumber,0))*G10</f>
        <v>310000</v>
      </c>
      <c r="I10" s="2">
        <f t="shared" si="3"/>
        <v>31000</v>
      </c>
      <c r="J10" s="2">
        <f t="shared" si="4"/>
        <v>341000</v>
      </c>
      <c r="K10" s="4" t="str">
        <f t="shared" si="5"/>
        <v xml:space="preserve"> - </v>
      </c>
    </row>
    <row r="11" spans="1:11" x14ac:dyDescent="0.25">
      <c r="A11" s="14">
        <v>5</v>
      </c>
      <c r="B11" s="5" t="s">
        <v>37</v>
      </c>
      <c r="C11" s="4" t="s">
        <v>38</v>
      </c>
      <c r="D11" s="6" t="str">
        <f t="shared" si="1"/>
        <v>158</v>
      </c>
      <c r="E11" s="4" t="str">
        <f>VLOOKUP(LEFT(B11,1),'Soal UTS'!$D$5:$E$10,2,FALSE)</f>
        <v>VIP</v>
      </c>
      <c r="F11" s="4" t="str">
        <f t="shared" si="0"/>
        <v>Tulip</v>
      </c>
      <c r="G11" s="7" t="str">
        <f t="shared" si="2"/>
        <v>4</v>
      </c>
      <c r="H11" s="2">
        <f>INDEX(tarifSumber,MATCH('Jawab disini'!E11,kelasSumber,0),MATCH('Jawab disini'!F11,tipeSumber,0))*G11</f>
        <v>1120000</v>
      </c>
      <c r="I11" s="2">
        <f t="shared" si="3"/>
        <v>112000</v>
      </c>
      <c r="J11" s="2">
        <f t="shared" si="4"/>
        <v>1232000</v>
      </c>
      <c r="K11" s="4" t="str">
        <f t="shared" si="5"/>
        <v>Candle Light Dinner dan Massages</v>
      </c>
    </row>
    <row r="12" spans="1:11" x14ac:dyDescent="0.25">
      <c r="A12" s="14">
        <v>6</v>
      </c>
      <c r="B12" s="5" t="s">
        <v>39</v>
      </c>
      <c r="C12" s="4" t="s">
        <v>40</v>
      </c>
      <c r="D12" s="6" t="str">
        <f t="shared" si="1"/>
        <v>256</v>
      </c>
      <c r="E12" s="4" t="str">
        <f>VLOOKUP(LEFT(B12,1),'Soal UTS'!$D$5:$E$10,2,FALSE)</f>
        <v>Kelas 2</v>
      </c>
      <c r="F12" s="4" t="str">
        <f t="shared" si="0"/>
        <v>Melati</v>
      </c>
      <c r="G12" s="7" t="str">
        <f t="shared" si="2"/>
        <v>9</v>
      </c>
      <c r="H12" s="2">
        <f>INDEX(tarifSumber,MATCH('Jawab disini'!E12,kelasSumber,0),MATCH('Jawab disini'!F12,tipeSumber,0))*G12</f>
        <v>1530000</v>
      </c>
      <c r="I12" s="2">
        <f t="shared" si="3"/>
        <v>153000</v>
      </c>
      <c r="J12" s="2">
        <f t="shared" si="4"/>
        <v>1683000</v>
      </c>
      <c r="K12" s="4" t="str">
        <f t="shared" si="5"/>
        <v>Free Snack</v>
      </c>
    </row>
    <row r="13" spans="1:11" x14ac:dyDescent="0.25">
      <c r="A13" s="14">
        <v>7</v>
      </c>
      <c r="B13" s="5" t="s">
        <v>41</v>
      </c>
      <c r="C13" s="4" t="s">
        <v>42</v>
      </c>
      <c r="D13" s="6" t="str">
        <f t="shared" si="1"/>
        <v>288</v>
      </c>
      <c r="E13" s="4" t="str">
        <f>VLOOKUP(LEFT(B13,1),'Soal UTS'!$D$5:$E$10,2,FALSE)</f>
        <v>Kelas 1</v>
      </c>
      <c r="F13" s="4" t="str">
        <f t="shared" si="0"/>
        <v>Lili</v>
      </c>
      <c r="G13" s="7" t="str">
        <f t="shared" si="2"/>
        <v>1</v>
      </c>
      <c r="H13" s="2">
        <f>INDEX(tarifSumber,MATCH('Jawab disini'!E13,kelasSumber,0),MATCH('Jawab disini'!F13,tipeSumber,0))*G13</f>
        <v>215000</v>
      </c>
      <c r="I13" s="2">
        <f t="shared" si="3"/>
        <v>21500</v>
      </c>
      <c r="J13" s="2">
        <f t="shared" si="4"/>
        <v>236500</v>
      </c>
      <c r="K13" s="4" t="str">
        <f t="shared" si="5"/>
        <v>Massages</v>
      </c>
    </row>
    <row r="14" spans="1:11" x14ac:dyDescent="0.25">
      <c r="A14" s="14">
        <v>8</v>
      </c>
      <c r="B14" s="5" t="s">
        <v>43</v>
      </c>
      <c r="C14" s="4" t="s">
        <v>44</v>
      </c>
      <c r="D14" s="6" t="str">
        <f t="shared" si="1"/>
        <v>290</v>
      </c>
      <c r="E14" s="4" t="str">
        <f>VLOOKUP(LEFT(B14,1),'Soal UTS'!$D$5:$E$10,2,FALSE)</f>
        <v>Kelas 3</v>
      </c>
      <c r="F14" s="4" t="str">
        <f t="shared" si="0"/>
        <v>Melati</v>
      </c>
      <c r="G14" s="7" t="str">
        <f t="shared" si="2"/>
        <v>4</v>
      </c>
      <c r="H14" s="2">
        <f>INDEX(tarifSumber,MATCH('Jawab disini'!E14,kelasSumber,0),MATCH('Jawab disini'!F14,tipeSumber,0))*G14</f>
        <v>600000</v>
      </c>
      <c r="I14" s="2">
        <f t="shared" si="3"/>
        <v>60000</v>
      </c>
      <c r="J14" s="2">
        <f t="shared" si="4"/>
        <v>660000</v>
      </c>
      <c r="K14" s="4" t="str">
        <f t="shared" si="5"/>
        <v xml:space="preserve"> - </v>
      </c>
    </row>
    <row r="15" spans="1:11" x14ac:dyDescent="0.25">
      <c r="A15" s="14">
        <v>9</v>
      </c>
      <c r="B15" s="5" t="s">
        <v>45</v>
      </c>
      <c r="C15" s="4" t="s">
        <v>46</v>
      </c>
      <c r="D15" s="6" t="str">
        <f t="shared" si="1"/>
        <v>279</v>
      </c>
      <c r="E15" s="4" t="str">
        <f>VLOOKUP(LEFT(B15,1),'Soal UTS'!$D$5:$E$10,2,FALSE)</f>
        <v>VIP</v>
      </c>
      <c r="F15" s="4" t="str">
        <f t="shared" si="0"/>
        <v>Lili</v>
      </c>
      <c r="G15" s="7" t="str">
        <f t="shared" si="2"/>
        <v>1</v>
      </c>
      <c r="H15" s="2">
        <f>INDEX(tarifSumber,MATCH('Jawab disini'!E15,kelasSumber,0),MATCH('Jawab disini'!F15,tipeSumber,0))*G15</f>
        <v>300000</v>
      </c>
      <c r="I15" s="2">
        <f t="shared" si="3"/>
        <v>30000</v>
      </c>
      <c r="J15" s="2">
        <f t="shared" si="4"/>
        <v>330000</v>
      </c>
      <c r="K15" s="4" t="str">
        <f t="shared" si="5"/>
        <v>Candle Light Dinner dan Massages</v>
      </c>
    </row>
    <row r="16" spans="1:11" x14ac:dyDescent="0.25">
      <c r="A16" s="14">
        <v>10</v>
      </c>
      <c r="B16" s="5" t="s">
        <v>47</v>
      </c>
      <c r="C16" s="4" t="s">
        <v>48</v>
      </c>
      <c r="D16" s="6" t="str">
        <f t="shared" si="1"/>
        <v>173</v>
      </c>
      <c r="E16" s="4" t="str">
        <f>VLOOKUP(LEFT(B16,1),'Soal UTS'!$D$5:$E$10,2,FALSE)</f>
        <v>Kelas 1</v>
      </c>
      <c r="F16" s="4" t="str">
        <f t="shared" si="0"/>
        <v>Tulip</v>
      </c>
      <c r="G16" s="7" t="str">
        <f t="shared" si="2"/>
        <v>2</v>
      </c>
      <c r="H16" s="2">
        <f>INDEX(tarifSumber,MATCH('Jawab disini'!E16,kelasSumber,0),MATCH('Jawab disini'!F16,tipeSumber,0))*G16</f>
        <v>400000</v>
      </c>
      <c r="I16" s="2">
        <f t="shared" si="3"/>
        <v>40000</v>
      </c>
      <c r="J16" s="2">
        <f t="shared" si="4"/>
        <v>440000</v>
      </c>
      <c r="K16" s="4" t="str">
        <f t="shared" si="5"/>
        <v>Massages</v>
      </c>
    </row>
    <row r="17" spans="1:11" x14ac:dyDescent="0.25">
      <c r="A17" s="14">
        <v>11</v>
      </c>
      <c r="B17" s="5" t="s">
        <v>49</v>
      </c>
      <c r="C17" s="4" t="s">
        <v>50</v>
      </c>
      <c r="D17" s="6" t="str">
        <f t="shared" si="1"/>
        <v>125</v>
      </c>
      <c r="E17" s="4" t="str">
        <f>VLOOKUP(LEFT(B17,1),'Soal UTS'!$D$5:$E$10,2,FALSE)</f>
        <v>Kelas 1</v>
      </c>
      <c r="F17" s="4" t="str">
        <f t="shared" si="0"/>
        <v>Lili</v>
      </c>
      <c r="G17" s="7" t="str">
        <f t="shared" si="2"/>
        <v>7</v>
      </c>
      <c r="H17" s="2">
        <f>INDEX(tarifSumber,MATCH('Jawab disini'!E17,kelasSumber,0),MATCH('Jawab disini'!F17,tipeSumber,0))*G17</f>
        <v>1505000</v>
      </c>
      <c r="I17" s="2">
        <f t="shared" si="3"/>
        <v>150500</v>
      </c>
      <c r="J17" s="2">
        <f t="shared" si="4"/>
        <v>1655500</v>
      </c>
      <c r="K17" s="4" t="str">
        <f t="shared" si="5"/>
        <v>Massages</v>
      </c>
    </row>
    <row r="18" spans="1:11" x14ac:dyDescent="0.25">
      <c r="A18" s="14">
        <v>12</v>
      </c>
      <c r="B18" s="5" t="s">
        <v>51</v>
      </c>
      <c r="C18" s="4" t="s">
        <v>52</v>
      </c>
      <c r="D18" s="6" t="str">
        <f t="shared" si="1"/>
        <v>167</v>
      </c>
      <c r="E18" s="4" t="str">
        <f>VLOOKUP(LEFT(B18,1),'Soal UTS'!$D$5:$E$10,2,FALSE)</f>
        <v>Kelas 2</v>
      </c>
      <c r="F18" s="4" t="str">
        <f t="shared" si="0"/>
        <v>Anggrek</v>
      </c>
      <c r="G18" s="7" t="str">
        <f t="shared" si="2"/>
        <v>5</v>
      </c>
      <c r="H18" s="2">
        <f>INDEX(tarifSumber,MATCH('Jawab disini'!E18,kelasSumber,0),MATCH('Jawab disini'!F18,tipeSumber,0))*G18</f>
        <v>925000</v>
      </c>
      <c r="I18" s="2">
        <f t="shared" si="3"/>
        <v>92500</v>
      </c>
      <c r="J18" s="2">
        <f t="shared" si="4"/>
        <v>1017500</v>
      </c>
      <c r="K18" s="4" t="str">
        <f t="shared" si="5"/>
        <v>Free Snack</v>
      </c>
    </row>
    <row r="19" spans="1:11" x14ac:dyDescent="0.25">
      <c r="A19" s="14">
        <v>13</v>
      </c>
      <c r="B19" s="5" t="s">
        <v>53</v>
      </c>
      <c r="C19" s="4" t="s">
        <v>54</v>
      </c>
      <c r="D19" s="6" t="str">
        <f t="shared" si="1"/>
        <v>198</v>
      </c>
      <c r="E19" s="4" t="str">
        <f>VLOOKUP(LEFT(B19,1),'Soal UTS'!$D$5:$E$10,2,FALSE)</f>
        <v>VIP</v>
      </c>
      <c r="F19" s="4" t="str">
        <f t="shared" si="0"/>
        <v>Melati</v>
      </c>
      <c r="G19" s="7" t="str">
        <f t="shared" si="2"/>
        <v>8</v>
      </c>
      <c r="H19" s="2">
        <f>INDEX(tarifSumber,MATCH('Jawab disini'!E19,kelasSumber,0),MATCH('Jawab disini'!F19,tipeSumber,0))*G19</f>
        <v>1680000</v>
      </c>
      <c r="I19" s="2">
        <f t="shared" si="3"/>
        <v>168000</v>
      </c>
      <c r="J19" s="2">
        <f t="shared" si="4"/>
        <v>1848000</v>
      </c>
      <c r="K19" s="4" t="str">
        <f t="shared" si="5"/>
        <v>Candle Light Dinner dan Massages</v>
      </c>
    </row>
    <row r="20" spans="1:11" x14ac:dyDescent="0.25">
      <c r="A20" s="14">
        <v>14</v>
      </c>
      <c r="B20" s="5" t="s">
        <v>55</v>
      </c>
      <c r="C20" s="4" t="s">
        <v>56</v>
      </c>
      <c r="D20" s="6" t="str">
        <f t="shared" si="1"/>
        <v>174</v>
      </c>
      <c r="E20" s="4" t="str">
        <f>VLOOKUP(LEFT(B20,1),'Soal UTS'!$D$5:$E$10,2,FALSE)</f>
        <v>Kelas 2</v>
      </c>
      <c r="F20" s="4" t="str">
        <f t="shared" si="0"/>
        <v>Anggrek</v>
      </c>
      <c r="G20" s="7" t="str">
        <f t="shared" si="2"/>
        <v>6</v>
      </c>
      <c r="H20" s="2">
        <f>INDEX(tarifSumber,MATCH('Jawab disini'!E20,kelasSumber,0),MATCH('Jawab disini'!F20,tipeSumber,0))*G20</f>
        <v>1110000</v>
      </c>
      <c r="I20" s="2">
        <f t="shared" si="3"/>
        <v>111000</v>
      </c>
      <c r="J20" s="2">
        <f t="shared" si="4"/>
        <v>1221000</v>
      </c>
      <c r="K20" s="4" t="str">
        <f t="shared" si="5"/>
        <v>Free Snack</v>
      </c>
    </row>
    <row r="21" spans="1:11" ht="15.75" customHeight="1" x14ac:dyDescent="0.25">
      <c r="A21" s="14">
        <v>15</v>
      </c>
      <c r="B21" s="5" t="s">
        <v>57</v>
      </c>
      <c r="C21" s="4" t="s">
        <v>58</v>
      </c>
      <c r="D21" s="6" t="str">
        <f t="shared" si="1"/>
        <v>129</v>
      </c>
      <c r="E21" s="4" t="str">
        <f>VLOOKUP(LEFT(B21,1),'Soal UTS'!$D$5:$E$10,2,FALSE)</f>
        <v>Kelas 1</v>
      </c>
      <c r="F21" s="4" t="str">
        <f t="shared" si="0"/>
        <v>Lili</v>
      </c>
      <c r="G21" s="7" t="str">
        <f t="shared" si="2"/>
        <v>4</v>
      </c>
      <c r="H21" s="2">
        <f>INDEX(tarifSumber,MATCH('Jawab disini'!E21,kelasSumber,0),MATCH('Jawab disini'!F21,tipeSumber,0))*G21</f>
        <v>860000</v>
      </c>
      <c r="I21" s="2">
        <f t="shared" si="3"/>
        <v>86000</v>
      </c>
      <c r="J21" s="2">
        <f t="shared" si="4"/>
        <v>946000</v>
      </c>
      <c r="K21" s="4" t="str">
        <f t="shared" si="5"/>
        <v>Massages</v>
      </c>
    </row>
    <row r="22" spans="1:11" ht="15.75" customHeight="1" x14ac:dyDescent="0.25">
      <c r="A22" s="14">
        <v>16</v>
      </c>
      <c r="B22" s="5" t="s">
        <v>59</v>
      </c>
      <c r="C22" s="4" t="s">
        <v>60</v>
      </c>
      <c r="D22" s="6" t="str">
        <f t="shared" si="1"/>
        <v>265</v>
      </c>
      <c r="E22" s="4" t="str">
        <f>VLOOKUP(LEFT(B22,1),'Soal UTS'!$D$5:$E$10,2,FALSE)</f>
        <v>Kelas 2</v>
      </c>
      <c r="F22" s="4" t="str">
        <f t="shared" si="0"/>
        <v>Tulip</v>
      </c>
      <c r="G22" s="7" t="str">
        <f t="shared" si="2"/>
        <v>9</v>
      </c>
      <c r="H22" s="2">
        <f>INDEX(tarifSumber,MATCH('Jawab disini'!E22,kelasSumber,0),MATCH('Jawab disini'!F22,tipeSumber,0))*G22</f>
        <v>1710000</v>
      </c>
      <c r="I22" s="2">
        <f t="shared" si="3"/>
        <v>171000</v>
      </c>
      <c r="J22" s="2">
        <f t="shared" si="4"/>
        <v>1881000</v>
      </c>
      <c r="K22" s="4" t="str">
        <f t="shared" si="5"/>
        <v>Free Snack</v>
      </c>
    </row>
    <row r="23" spans="1:11" ht="15.75" customHeight="1" x14ac:dyDescent="0.25">
      <c r="A23" s="14">
        <v>17</v>
      </c>
      <c r="B23" s="5" t="s">
        <v>61</v>
      </c>
      <c r="C23" s="4" t="s">
        <v>62</v>
      </c>
      <c r="D23" s="6" t="str">
        <f t="shared" si="1"/>
        <v>234</v>
      </c>
      <c r="E23" s="4" t="str">
        <f>VLOOKUP(LEFT(B23,1),'Soal UTS'!$D$5:$E$10,2,FALSE)</f>
        <v>VIP</v>
      </c>
      <c r="F23" s="4" t="str">
        <f t="shared" si="0"/>
        <v>Tulip</v>
      </c>
      <c r="G23" s="7" t="str">
        <f t="shared" si="2"/>
        <v>4</v>
      </c>
      <c r="H23" s="2">
        <f>INDEX(tarifSumber,MATCH('Jawab disini'!E23,kelasSumber,0),MATCH('Jawab disini'!F23,tipeSumber,0))*G23</f>
        <v>1120000</v>
      </c>
      <c r="I23" s="2">
        <f t="shared" si="3"/>
        <v>112000</v>
      </c>
      <c r="J23" s="2">
        <f t="shared" si="4"/>
        <v>1232000</v>
      </c>
      <c r="K23" s="4" t="str">
        <f t="shared" si="5"/>
        <v>Candle Light Dinner dan Massages</v>
      </c>
    </row>
    <row r="24" spans="1:11" ht="15.75" customHeight="1" x14ac:dyDescent="0.25">
      <c r="A24" s="14">
        <v>18</v>
      </c>
      <c r="B24" s="5" t="s">
        <v>63</v>
      </c>
      <c r="C24" s="4" t="s">
        <v>64</v>
      </c>
      <c r="D24" s="6" t="str">
        <f t="shared" si="1"/>
        <v>249</v>
      </c>
      <c r="E24" s="4" t="str">
        <f>VLOOKUP(LEFT(B24,1),'Soal UTS'!$D$5:$E$10,2,FALSE)</f>
        <v>Kelas 2</v>
      </c>
      <c r="F24" s="4" t="str">
        <f t="shared" si="0"/>
        <v>Anggrek</v>
      </c>
      <c r="G24" s="7" t="str">
        <f t="shared" si="2"/>
        <v>1</v>
      </c>
      <c r="H24" s="2">
        <f>INDEX(tarifSumber,MATCH('Jawab disini'!E24,kelasSumber,0),MATCH('Jawab disini'!F24,tipeSumber,0))*G24</f>
        <v>185000</v>
      </c>
      <c r="I24" s="2">
        <f t="shared" si="3"/>
        <v>18500</v>
      </c>
      <c r="J24" s="2">
        <f t="shared" si="4"/>
        <v>203500</v>
      </c>
      <c r="K24" s="4" t="str">
        <f t="shared" si="5"/>
        <v>Free Snack</v>
      </c>
    </row>
    <row r="25" spans="1:11" ht="15.75" customHeight="1" x14ac:dyDescent="0.25">
      <c r="A25" s="14">
        <v>19</v>
      </c>
      <c r="B25" s="5" t="s">
        <v>65</v>
      </c>
      <c r="C25" s="4" t="s">
        <v>66</v>
      </c>
      <c r="D25" s="6" t="str">
        <f t="shared" si="1"/>
        <v>126</v>
      </c>
      <c r="E25" s="4" t="str">
        <f>VLOOKUP(LEFT(B25,1),'Soal UTS'!$D$5:$E$10,2,FALSE)</f>
        <v>Kelas 3</v>
      </c>
      <c r="F25" s="4" t="str">
        <f t="shared" si="0"/>
        <v>Melati</v>
      </c>
      <c r="G25" s="7" t="str">
        <f t="shared" si="2"/>
        <v>7</v>
      </c>
      <c r="H25" s="2">
        <f>INDEX(tarifSumber,MATCH('Jawab disini'!E25,kelasSumber,0),MATCH('Jawab disini'!F25,tipeSumber,0))*G25</f>
        <v>1050000</v>
      </c>
      <c r="I25" s="2">
        <f t="shared" si="3"/>
        <v>105000</v>
      </c>
      <c r="J25" s="2">
        <f t="shared" si="4"/>
        <v>1155000</v>
      </c>
      <c r="K25" s="4" t="str">
        <f t="shared" si="5"/>
        <v xml:space="preserve"> - </v>
      </c>
    </row>
    <row r="26" spans="1:11" ht="15.75" customHeight="1" x14ac:dyDescent="0.25">
      <c r="A26" s="14">
        <v>20</v>
      </c>
      <c r="B26" s="5" t="s">
        <v>67</v>
      </c>
      <c r="C26" s="4" t="s">
        <v>68</v>
      </c>
      <c r="D26" s="6" t="str">
        <f t="shared" si="1"/>
        <v>289</v>
      </c>
      <c r="E26" s="4" t="str">
        <f>VLOOKUP(LEFT(B26,1),'Soal UTS'!$D$5:$E$10,2,FALSE)</f>
        <v>Kelas 1</v>
      </c>
      <c r="F26" s="4" t="str">
        <f t="shared" si="0"/>
        <v>Lili</v>
      </c>
      <c r="G26" s="7" t="str">
        <f t="shared" si="2"/>
        <v>3</v>
      </c>
      <c r="H26" s="2">
        <f>INDEX(tarifSumber,MATCH('Jawab disini'!E26,kelasSumber,0),MATCH('Jawab disini'!F26,tipeSumber,0))*G26</f>
        <v>645000</v>
      </c>
      <c r="I26" s="2">
        <f t="shared" si="3"/>
        <v>64500</v>
      </c>
      <c r="J26" s="2">
        <f t="shared" si="4"/>
        <v>709500</v>
      </c>
      <c r="K26" s="4" t="str">
        <f t="shared" si="5"/>
        <v>Massages</v>
      </c>
    </row>
    <row r="27" spans="1:11" ht="15.75" customHeight="1" x14ac:dyDescent="0.25">
      <c r="A27" s="14">
        <v>21</v>
      </c>
      <c r="B27" s="5" t="s">
        <v>69</v>
      </c>
      <c r="C27" s="4" t="s">
        <v>70</v>
      </c>
      <c r="D27" s="6" t="str">
        <f t="shared" si="1"/>
        <v>209</v>
      </c>
      <c r="E27" s="4" t="str">
        <f>VLOOKUP(LEFT(B27,1),'Soal UTS'!$D$5:$E$10,2,FALSE)</f>
        <v>Kelas 1</v>
      </c>
      <c r="F27" s="4" t="str">
        <f t="shared" si="0"/>
        <v>Tulip</v>
      </c>
      <c r="G27" s="7" t="str">
        <f t="shared" si="2"/>
        <v>3</v>
      </c>
      <c r="H27" s="2">
        <f>INDEX(tarifSumber,MATCH('Jawab disini'!E27,kelasSumber,0),MATCH('Jawab disini'!F27,tipeSumber,0))*G27</f>
        <v>600000</v>
      </c>
      <c r="I27" s="2">
        <f t="shared" si="3"/>
        <v>60000</v>
      </c>
      <c r="J27" s="2">
        <f t="shared" si="4"/>
        <v>660000</v>
      </c>
      <c r="K27" s="4" t="str">
        <f t="shared" si="5"/>
        <v>Massages</v>
      </c>
    </row>
    <row r="28" spans="1:11" ht="15.75" customHeight="1" x14ac:dyDescent="0.25">
      <c r="A28" s="14">
        <v>22</v>
      </c>
      <c r="B28" s="5" t="s">
        <v>71</v>
      </c>
      <c r="C28" s="4" t="s">
        <v>72</v>
      </c>
      <c r="D28" s="6" t="str">
        <f t="shared" si="1"/>
        <v>200</v>
      </c>
      <c r="E28" s="4" t="str">
        <f>VLOOKUP(LEFT(B28,1),'Soal UTS'!$D$5:$E$10,2,FALSE)</f>
        <v>VIP</v>
      </c>
      <c r="F28" s="4" t="str">
        <f t="shared" si="0"/>
        <v>Melati</v>
      </c>
      <c r="G28" s="7" t="str">
        <f t="shared" si="2"/>
        <v>8</v>
      </c>
      <c r="H28" s="2">
        <f>INDEX(tarifSumber,MATCH('Jawab disini'!E28,kelasSumber,0),MATCH('Jawab disini'!F28,tipeSumber,0))*G28</f>
        <v>1680000</v>
      </c>
      <c r="I28" s="2">
        <f t="shared" si="3"/>
        <v>168000</v>
      </c>
      <c r="J28" s="2">
        <f t="shared" si="4"/>
        <v>1848000</v>
      </c>
      <c r="K28" s="4" t="str">
        <f t="shared" si="5"/>
        <v>Candle Light Dinner dan Massages</v>
      </c>
    </row>
    <row r="29" spans="1:11" ht="15.75" customHeight="1" x14ac:dyDescent="0.25">
      <c r="A29" s="14">
        <v>23</v>
      </c>
      <c r="B29" s="5" t="s">
        <v>73</v>
      </c>
      <c r="C29" s="4" t="s">
        <v>74</v>
      </c>
      <c r="D29" s="6" t="str">
        <f t="shared" si="1"/>
        <v>120</v>
      </c>
      <c r="E29" s="4" t="str">
        <f>VLOOKUP(LEFT(B29,1),'Soal UTS'!$D$5:$E$10,2,FALSE)</f>
        <v>Kelas 2</v>
      </c>
      <c r="F29" s="4" t="str">
        <f t="shared" si="0"/>
        <v>Lili</v>
      </c>
      <c r="G29" s="7" t="str">
        <f t="shared" si="2"/>
        <v>2</v>
      </c>
      <c r="H29" s="2">
        <f>INDEX(tarifSumber,MATCH('Jawab disini'!E29,kelasSumber,0),MATCH('Jawab disini'!F29,tipeSumber,0))*G29</f>
        <v>400000</v>
      </c>
      <c r="I29" s="2">
        <f t="shared" si="3"/>
        <v>40000</v>
      </c>
      <c r="J29" s="2">
        <f t="shared" si="4"/>
        <v>440000</v>
      </c>
      <c r="K29" s="4" t="str">
        <f t="shared" si="5"/>
        <v>Free Snack</v>
      </c>
    </row>
    <row r="30" spans="1:11" ht="15.75" customHeight="1" x14ac:dyDescent="0.25">
      <c r="A30" s="14">
        <v>24</v>
      </c>
      <c r="B30" s="5" t="s">
        <v>75</v>
      </c>
      <c r="C30" s="4" t="s">
        <v>76</v>
      </c>
      <c r="D30" s="6" t="str">
        <f t="shared" si="1"/>
        <v>111</v>
      </c>
      <c r="E30" s="4" t="str">
        <f>VLOOKUP(LEFT(B30,1),'Soal UTS'!$D$5:$E$10,2,FALSE)</f>
        <v>Kelas 3</v>
      </c>
      <c r="F30" s="4" t="str">
        <f t="shared" si="0"/>
        <v>Anggrek</v>
      </c>
      <c r="G30" s="7" t="str">
        <f t="shared" si="2"/>
        <v>5</v>
      </c>
      <c r="H30" s="2">
        <f>INDEX(tarifSumber,MATCH('Jawab disini'!E30,kelasSumber,0),MATCH('Jawab disini'!F30,tipeSumber,0))*G30</f>
        <v>775000</v>
      </c>
      <c r="I30" s="2">
        <f t="shared" si="3"/>
        <v>77500</v>
      </c>
      <c r="J30" s="2">
        <f t="shared" si="4"/>
        <v>852500</v>
      </c>
      <c r="K30" s="4" t="str">
        <f t="shared" si="5"/>
        <v xml:space="preserve"> - </v>
      </c>
    </row>
    <row r="31" spans="1:11" ht="15.75" customHeight="1" x14ac:dyDescent="0.25">
      <c r="A31" s="14">
        <v>25</v>
      </c>
      <c r="B31" s="5" t="s">
        <v>77</v>
      </c>
      <c r="C31" s="4" t="s">
        <v>78</v>
      </c>
      <c r="D31" s="6" t="str">
        <f t="shared" si="1"/>
        <v>190</v>
      </c>
      <c r="E31" s="4" t="str">
        <f>VLOOKUP(LEFT(B31,1),'Soal UTS'!$D$5:$E$10,2,FALSE)</f>
        <v>Kelas 2</v>
      </c>
      <c r="F31" s="4" t="str">
        <f t="shared" si="0"/>
        <v>Anggrek</v>
      </c>
      <c r="G31" s="7" t="str">
        <f t="shared" si="2"/>
        <v>7</v>
      </c>
      <c r="H31" s="2">
        <f>INDEX(tarifSumber,MATCH('Jawab disini'!E31,kelasSumber,0),MATCH('Jawab disini'!F31,tipeSumber,0))*G31</f>
        <v>1295000</v>
      </c>
      <c r="I31" s="2">
        <f t="shared" si="3"/>
        <v>129500</v>
      </c>
      <c r="J31" s="2">
        <f t="shared" si="4"/>
        <v>1424500</v>
      </c>
      <c r="K31" s="4" t="str">
        <f t="shared" si="5"/>
        <v>Free Snack</v>
      </c>
    </row>
    <row r="32" spans="1:11" ht="15.75" customHeight="1" x14ac:dyDescent="0.25">
      <c r="A32" s="14">
        <v>26</v>
      </c>
      <c r="B32" s="5" t="s">
        <v>79</v>
      </c>
      <c r="C32" s="4" t="s">
        <v>80</v>
      </c>
      <c r="D32" s="6" t="str">
        <f t="shared" si="1"/>
        <v>125</v>
      </c>
      <c r="E32" s="4" t="str">
        <f>VLOOKUP(LEFT(B32,1),'Soal UTS'!$D$5:$E$10,2,FALSE)</f>
        <v>Kelas 1</v>
      </c>
      <c r="F32" s="4" t="str">
        <f t="shared" si="0"/>
        <v>Melati</v>
      </c>
      <c r="G32" s="7" t="str">
        <f t="shared" si="2"/>
        <v>9</v>
      </c>
      <c r="H32" s="2">
        <f>INDEX(tarifSumber,MATCH('Jawab disini'!E32,kelasSumber,0),MATCH('Jawab disini'!F32,tipeSumber,0))*G32</f>
        <v>1620000</v>
      </c>
      <c r="I32" s="2">
        <f t="shared" si="3"/>
        <v>162000</v>
      </c>
      <c r="J32" s="2">
        <f t="shared" si="4"/>
        <v>1782000</v>
      </c>
      <c r="K32" s="4" t="str">
        <f t="shared" si="5"/>
        <v>Massages</v>
      </c>
    </row>
    <row r="33" spans="1:11" ht="15.75" customHeight="1" x14ac:dyDescent="0.25">
      <c r="A33" s="14">
        <v>27</v>
      </c>
      <c r="B33" s="5" t="s">
        <v>81</v>
      </c>
      <c r="C33" s="4" t="s">
        <v>82</v>
      </c>
      <c r="D33" s="6" t="str">
        <f t="shared" si="1"/>
        <v>288</v>
      </c>
      <c r="E33" s="4" t="str">
        <f>VLOOKUP(LEFT(B33,1),'Soal UTS'!$D$5:$E$10,2,FALSE)</f>
        <v>Kelas 2</v>
      </c>
      <c r="F33" s="4" t="str">
        <f t="shared" si="0"/>
        <v>Lili</v>
      </c>
      <c r="G33" s="7" t="str">
        <f t="shared" si="2"/>
        <v>2</v>
      </c>
      <c r="H33" s="2">
        <f>INDEX(tarifSumber,MATCH('Jawab disini'!E33,kelasSumber,0),MATCH('Jawab disini'!F33,tipeSumber,0))*G33</f>
        <v>400000</v>
      </c>
      <c r="I33" s="2">
        <f t="shared" si="3"/>
        <v>40000</v>
      </c>
      <c r="J33" s="2">
        <f t="shared" si="4"/>
        <v>440000</v>
      </c>
      <c r="K33" s="4" t="str">
        <f t="shared" si="5"/>
        <v>Free Snack</v>
      </c>
    </row>
    <row r="34" spans="1:11" ht="15.75" customHeight="1" x14ac:dyDescent="0.25">
      <c r="A34" s="14">
        <v>28</v>
      </c>
      <c r="B34" s="5" t="s">
        <v>83</v>
      </c>
      <c r="C34" s="4" t="s">
        <v>84</v>
      </c>
      <c r="D34" s="6" t="str">
        <f t="shared" si="1"/>
        <v>278</v>
      </c>
      <c r="E34" s="4" t="str">
        <f>VLOOKUP(LEFT(B34,1),'Soal UTS'!$D$5:$E$10,2,FALSE)</f>
        <v>VIP</v>
      </c>
      <c r="F34" s="4" t="str">
        <f t="shared" si="0"/>
        <v>Anggrek</v>
      </c>
      <c r="G34" s="7" t="str">
        <f t="shared" si="2"/>
        <v>9</v>
      </c>
      <c r="H34" s="2">
        <f>INDEX(tarifSumber,MATCH('Jawab disini'!E34,kelasSumber,0),MATCH('Jawab disini'!F34,tipeSumber,0))*G34</f>
        <v>2250000</v>
      </c>
      <c r="I34" s="2">
        <f t="shared" si="3"/>
        <v>225000</v>
      </c>
      <c r="J34" s="2">
        <f t="shared" si="4"/>
        <v>2475000</v>
      </c>
      <c r="K34" s="4" t="str">
        <f t="shared" si="5"/>
        <v>Candle Light Dinner dan Massages</v>
      </c>
    </row>
    <row r="35" spans="1:11" ht="15.75" customHeight="1" x14ac:dyDescent="0.25">
      <c r="A35" s="14">
        <v>29</v>
      </c>
      <c r="B35" s="5" t="s">
        <v>85</v>
      </c>
      <c r="C35" s="4" t="s">
        <v>86</v>
      </c>
      <c r="D35" s="6" t="str">
        <f t="shared" si="1"/>
        <v>209</v>
      </c>
      <c r="E35" s="4" t="str">
        <f>VLOOKUP(LEFT(B35,1),'Soal UTS'!$D$5:$E$10,2,FALSE)</f>
        <v>Kelas 2</v>
      </c>
      <c r="F35" s="4" t="str">
        <f t="shared" si="0"/>
        <v>Tulip</v>
      </c>
      <c r="G35" s="7" t="str">
        <f t="shared" si="2"/>
        <v>8</v>
      </c>
      <c r="H35" s="2">
        <f>INDEX(tarifSumber,MATCH('Jawab disini'!E35,kelasSumber,0),MATCH('Jawab disini'!F35,tipeSumber,0))*G35</f>
        <v>1520000</v>
      </c>
      <c r="I35" s="2">
        <f t="shared" si="3"/>
        <v>152000</v>
      </c>
      <c r="J35" s="2">
        <f t="shared" si="4"/>
        <v>1672000</v>
      </c>
      <c r="K35" s="4" t="str">
        <f t="shared" si="5"/>
        <v>Free Snack</v>
      </c>
    </row>
    <row r="36" spans="1:11" ht="15.75" customHeight="1" x14ac:dyDescent="0.25">
      <c r="A36" s="14">
        <v>30</v>
      </c>
      <c r="B36" s="5" t="s">
        <v>87</v>
      </c>
      <c r="C36" s="4" t="s">
        <v>88</v>
      </c>
      <c r="D36" s="6" t="str">
        <f t="shared" si="1"/>
        <v>201</v>
      </c>
      <c r="E36" s="4" t="str">
        <f>VLOOKUP(LEFT(B36,1),'Soal UTS'!$D$5:$E$10,2,FALSE)</f>
        <v>Kelas 3</v>
      </c>
      <c r="F36" s="4" t="str">
        <f t="shared" si="0"/>
        <v>Anggrek</v>
      </c>
      <c r="G36" s="7" t="str">
        <f t="shared" si="2"/>
        <v>2</v>
      </c>
      <c r="H36" s="2">
        <f>INDEX(tarifSumber,MATCH('Jawab disini'!E36,kelasSumber,0),MATCH('Jawab disini'!F36,tipeSumber,0))*G36</f>
        <v>310000</v>
      </c>
      <c r="I36" s="2">
        <f t="shared" si="3"/>
        <v>31000</v>
      </c>
      <c r="J36" s="2">
        <f t="shared" si="4"/>
        <v>341000</v>
      </c>
      <c r="K36" s="4" t="str">
        <f t="shared" si="5"/>
        <v xml:space="preserve"> - </v>
      </c>
    </row>
    <row r="37" spans="1:11" ht="15.75" customHeight="1" x14ac:dyDescent="0.25">
      <c r="A37" s="14">
        <v>31</v>
      </c>
      <c r="B37" s="5" t="s">
        <v>89</v>
      </c>
      <c r="C37" s="4" t="s">
        <v>90</v>
      </c>
      <c r="D37" s="6" t="str">
        <f t="shared" si="1"/>
        <v>176</v>
      </c>
      <c r="E37" s="4" t="str">
        <f>VLOOKUP(LEFT(B37,1),'Soal UTS'!$D$5:$E$10,2,FALSE)</f>
        <v>Kelas 3</v>
      </c>
      <c r="F37" s="4" t="str">
        <f t="shared" si="0"/>
        <v>Melati</v>
      </c>
      <c r="G37" s="7" t="str">
        <f t="shared" si="2"/>
        <v>3</v>
      </c>
      <c r="H37" s="2">
        <f>INDEX(tarifSumber,MATCH('Jawab disini'!E37,kelasSumber,0),MATCH('Jawab disini'!F37,tipeSumber,0))*G37</f>
        <v>450000</v>
      </c>
      <c r="I37" s="2">
        <f t="shared" si="3"/>
        <v>45000</v>
      </c>
      <c r="J37" s="2">
        <f t="shared" si="4"/>
        <v>495000</v>
      </c>
      <c r="K37" s="4" t="str">
        <f t="shared" si="5"/>
        <v xml:space="preserve"> - </v>
      </c>
    </row>
    <row r="38" spans="1:11" ht="15.75" customHeight="1" x14ac:dyDescent="0.25">
      <c r="A38" s="14">
        <v>32</v>
      </c>
      <c r="B38" s="5" t="s">
        <v>91</v>
      </c>
      <c r="C38" s="4" t="s">
        <v>92</v>
      </c>
      <c r="D38" s="6" t="str">
        <f t="shared" si="1"/>
        <v>193</v>
      </c>
      <c r="E38" s="4" t="str">
        <f>VLOOKUP(LEFT(B38,1),'Soal UTS'!$D$5:$E$10,2,FALSE)</f>
        <v>Kelas 2</v>
      </c>
      <c r="F38" s="4" t="str">
        <f t="shared" si="0"/>
        <v>Tulip</v>
      </c>
      <c r="G38" s="7" t="str">
        <f t="shared" si="2"/>
        <v>6</v>
      </c>
      <c r="H38" s="2">
        <f>INDEX(tarifSumber,MATCH('Jawab disini'!E38,kelasSumber,0),MATCH('Jawab disini'!F38,tipeSumber,0))*G38</f>
        <v>1140000</v>
      </c>
      <c r="I38" s="2">
        <f t="shared" si="3"/>
        <v>114000</v>
      </c>
      <c r="J38" s="2">
        <f t="shared" si="4"/>
        <v>1254000</v>
      </c>
      <c r="K38" s="4" t="str">
        <f t="shared" si="5"/>
        <v>Free Snack</v>
      </c>
    </row>
    <row r="39" spans="1:11" ht="15.75" customHeight="1" x14ac:dyDescent="0.25">
      <c r="A39" s="14">
        <v>33</v>
      </c>
      <c r="B39" s="5" t="s">
        <v>93</v>
      </c>
      <c r="C39" s="4" t="s">
        <v>94</v>
      </c>
      <c r="D39" s="6" t="str">
        <f t="shared" si="1"/>
        <v>102</v>
      </c>
      <c r="E39" s="4" t="str">
        <f>VLOOKUP(LEFT(B39,1),'Soal UTS'!$D$5:$E$10,2,FALSE)</f>
        <v>VIP</v>
      </c>
      <c r="F39" s="4" t="str">
        <f t="shared" ref="F39:F70" si="6">HLOOKUP(RIGHT(B39,1),tipe,2,FALSE)</f>
        <v>Anggrek</v>
      </c>
      <c r="G39" s="7" t="str">
        <f t="shared" si="2"/>
        <v>8</v>
      </c>
      <c r="H39" s="2">
        <f>INDEX(tarifSumber,MATCH('Jawab disini'!E39,kelasSumber,0),MATCH('Jawab disini'!F39,tipeSumber,0))*G39</f>
        <v>2000000</v>
      </c>
      <c r="I39" s="2">
        <f t="shared" si="3"/>
        <v>200000</v>
      </c>
      <c r="J39" s="2">
        <f t="shared" si="4"/>
        <v>2200000</v>
      </c>
      <c r="K39" s="4" t="str">
        <f t="shared" si="5"/>
        <v>Candle Light Dinner dan Massages</v>
      </c>
    </row>
    <row r="40" spans="1:11" ht="15.75" customHeight="1" x14ac:dyDescent="0.25">
      <c r="A40" s="14">
        <v>34</v>
      </c>
      <c r="B40" s="5" t="s">
        <v>95</v>
      </c>
      <c r="C40" s="4" t="s">
        <v>96</v>
      </c>
      <c r="D40" s="6" t="str">
        <f t="shared" si="1"/>
        <v>128</v>
      </c>
      <c r="E40" s="4" t="str">
        <f>VLOOKUP(LEFT(B40,1),'Soal UTS'!$D$5:$E$10,2,FALSE)</f>
        <v>Kelas 2</v>
      </c>
      <c r="F40" s="4" t="str">
        <f t="shared" si="6"/>
        <v>Lili</v>
      </c>
      <c r="G40" s="7" t="str">
        <f t="shared" si="2"/>
        <v>7</v>
      </c>
      <c r="H40" s="2">
        <f>INDEX(tarifSumber,MATCH('Jawab disini'!E40,kelasSumber,0),MATCH('Jawab disini'!F40,tipeSumber,0))*G40</f>
        <v>1400000</v>
      </c>
      <c r="I40" s="2">
        <f t="shared" si="3"/>
        <v>140000</v>
      </c>
      <c r="J40" s="2">
        <f t="shared" si="4"/>
        <v>1540000</v>
      </c>
      <c r="K40" s="4" t="str">
        <f t="shared" si="5"/>
        <v>Free Snack</v>
      </c>
    </row>
    <row r="41" spans="1:11" ht="15.75" customHeight="1" x14ac:dyDescent="0.25">
      <c r="A41" s="14">
        <v>35</v>
      </c>
      <c r="B41" s="5" t="s">
        <v>97</v>
      </c>
      <c r="C41" s="4" t="s">
        <v>98</v>
      </c>
      <c r="D41" s="6" t="str">
        <f t="shared" si="1"/>
        <v>127</v>
      </c>
      <c r="E41" s="4" t="str">
        <f>VLOOKUP(LEFT(B41,1),'Soal UTS'!$D$5:$E$10,2,FALSE)</f>
        <v>Kelas 1</v>
      </c>
      <c r="F41" s="4" t="str">
        <f t="shared" si="6"/>
        <v>Melati</v>
      </c>
      <c r="G41" s="7" t="str">
        <f t="shared" si="2"/>
        <v>5</v>
      </c>
      <c r="H41" s="2">
        <f>INDEX(tarifSumber,MATCH('Jawab disini'!E41,kelasSumber,0),MATCH('Jawab disini'!F41,tipeSumber,0))*G41</f>
        <v>900000</v>
      </c>
      <c r="I41" s="2">
        <f t="shared" si="3"/>
        <v>90000</v>
      </c>
      <c r="J41" s="2">
        <f t="shared" si="4"/>
        <v>990000</v>
      </c>
      <c r="K41" s="4" t="str">
        <f t="shared" si="5"/>
        <v>Massages</v>
      </c>
    </row>
    <row r="42" spans="1:11" ht="15.75" customHeight="1" x14ac:dyDescent="0.25">
      <c r="A42" s="14">
        <v>36</v>
      </c>
      <c r="B42" s="5" t="s">
        <v>99</v>
      </c>
      <c r="C42" s="4" t="s">
        <v>100</v>
      </c>
      <c r="D42" s="6" t="str">
        <f t="shared" si="1"/>
        <v>220</v>
      </c>
      <c r="E42" s="4" t="str">
        <f>VLOOKUP(LEFT(B42,1),'Soal UTS'!$D$5:$E$10,2,FALSE)</f>
        <v>Kelas 3</v>
      </c>
      <c r="F42" s="4" t="str">
        <f t="shared" si="6"/>
        <v>Lili</v>
      </c>
      <c r="G42" s="7" t="str">
        <f t="shared" si="2"/>
        <v>3</v>
      </c>
      <c r="H42" s="2">
        <f>INDEX(tarifSumber,MATCH('Jawab disini'!E42,kelasSumber,0),MATCH('Jawab disini'!F42,tipeSumber,0))*G42</f>
        <v>510000</v>
      </c>
      <c r="I42" s="2">
        <f t="shared" si="3"/>
        <v>51000</v>
      </c>
      <c r="J42" s="2">
        <f t="shared" si="4"/>
        <v>561000</v>
      </c>
      <c r="K42" s="4" t="str">
        <f t="shared" si="5"/>
        <v xml:space="preserve"> - </v>
      </c>
    </row>
    <row r="43" spans="1:11" ht="15.75" customHeight="1" x14ac:dyDescent="0.25">
      <c r="A43" s="14">
        <v>37</v>
      </c>
      <c r="B43" s="5" t="s">
        <v>101</v>
      </c>
      <c r="C43" s="4" t="s">
        <v>102</v>
      </c>
      <c r="D43" s="6" t="str">
        <f t="shared" si="1"/>
        <v>282</v>
      </c>
      <c r="E43" s="4" t="str">
        <f>VLOOKUP(LEFT(B43,1),'Soal UTS'!$D$5:$E$10,2,FALSE)</f>
        <v>Kelas 2</v>
      </c>
      <c r="F43" s="4" t="str">
        <f t="shared" si="6"/>
        <v>Anggrek</v>
      </c>
      <c r="G43" s="7" t="str">
        <f t="shared" si="2"/>
        <v>7</v>
      </c>
      <c r="H43" s="2">
        <f>INDEX(tarifSumber,MATCH('Jawab disini'!E43,kelasSumber,0),MATCH('Jawab disini'!F43,tipeSumber,0))*G43</f>
        <v>1295000</v>
      </c>
      <c r="I43" s="2">
        <f t="shared" si="3"/>
        <v>129500</v>
      </c>
      <c r="J43" s="2">
        <f t="shared" si="4"/>
        <v>1424500</v>
      </c>
      <c r="K43" s="4" t="str">
        <f t="shared" si="5"/>
        <v>Free Snack</v>
      </c>
    </row>
    <row r="44" spans="1:11" ht="15.75" customHeight="1" x14ac:dyDescent="0.25">
      <c r="A44" s="14">
        <v>38</v>
      </c>
      <c r="B44" s="5" t="s">
        <v>103</v>
      </c>
      <c r="C44" s="4" t="s">
        <v>104</v>
      </c>
      <c r="D44" s="6" t="str">
        <f t="shared" si="1"/>
        <v>289</v>
      </c>
      <c r="E44" s="4" t="str">
        <f>VLOOKUP(LEFT(B44,1),'Soal UTS'!$D$5:$E$10,2,FALSE)</f>
        <v>VIP</v>
      </c>
      <c r="F44" s="4" t="str">
        <f t="shared" si="6"/>
        <v>Tulip</v>
      </c>
      <c r="G44" s="7" t="str">
        <f t="shared" si="2"/>
        <v>6</v>
      </c>
      <c r="H44" s="2">
        <f>INDEX(tarifSumber,MATCH('Jawab disini'!E44,kelasSumber,0),MATCH('Jawab disini'!F44,tipeSumber,0))*G44</f>
        <v>1680000</v>
      </c>
      <c r="I44" s="2">
        <f t="shared" si="3"/>
        <v>168000</v>
      </c>
      <c r="J44" s="2">
        <f t="shared" si="4"/>
        <v>1848000</v>
      </c>
      <c r="K44" s="4" t="str">
        <f t="shared" si="5"/>
        <v>Candle Light Dinner dan Massages</v>
      </c>
    </row>
    <row r="45" spans="1:11" ht="15.75" customHeight="1" x14ac:dyDescent="0.25">
      <c r="A45" s="14">
        <v>39</v>
      </c>
      <c r="B45" s="5" t="s">
        <v>105</v>
      </c>
      <c r="C45" s="4" t="s">
        <v>106</v>
      </c>
      <c r="D45" s="6" t="str">
        <f t="shared" si="1"/>
        <v>278</v>
      </c>
      <c r="E45" s="4" t="str">
        <f>VLOOKUP(LEFT(B45,1),'Soal UTS'!$D$5:$E$10,2,FALSE)</f>
        <v>Kelas 3</v>
      </c>
      <c r="F45" s="4" t="str">
        <f t="shared" si="6"/>
        <v>Lili</v>
      </c>
      <c r="G45" s="7" t="str">
        <f t="shared" si="2"/>
        <v>8</v>
      </c>
      <c r="H45" s="2">
        <f>INDEX(tarifSumber,MATCH('Jawab disini'!E45,kelasSumber,0),MATCH('Jawab disini'!F45,tipeSumber,0))*G45</f>
        <v>1360000</v>
      </c>
      <c r="I45" s="2">
        <f t="shared" si="3"/>
        <v>136000</v>
      </c>
      <c r="J45" s="2">
        <f t="shared" si="4"/>
        <v>1496000</v>
      </c>
      <c r="K45" s="4" t="str">
        <f t="shared" si="5"/>
        <v xml:space="preserve"> - </v>
      </c>
    </row>
    <row r="46" spans="1:11" ht="15.75" customHeight="1" x14ac:dyDescent="0.25">
      <c r="A46" s="14">
        <v>40</v>
      </c>
      <c r="B46" s="5" t="s">
        <v>107</v>
      </c>
      <c r="C46" s="4" t="s">
        <v>108</v>
      </c>
      <c r="D46" s="6" t="str">
        <f t="shared" si="1"/>
        <v>265</v>
      </c>
      <c r="E46" s="4" t="str">
        <f>VLOOKUP(LEFT(B46,1),'Soal UTS'!$D$5:$E$10,2,FALSE)</f>
        <v>Kelas 2</v>
      </c>
      <c r="F46" s="4" t="str">
        <f t="shared" si="6"/>
        <v>Anggrek</v>
      </c>
      <c r="G46" s="7" t="str">
        <f t="shared" si="2"/>
        <v>1</v>
      </c>
      <c r="H46" s="2">
        <f>INDEX(tarifSumber,MATCH('Jawab disini'!E46,kelasSumber,0),MATCH('Jawab disini'!F46,tipeSumber,0))*G46</f>
        <v>185000</v>
      </c>
      <c r="I46" s="2">
        <f t="shared" si="3"/>
        <v>18500</v>
      </c>
      <c r="J46" s="2">
        <f t="shared" si="4"/>
        <v>203500</v>
      </c>
      <c r="K46" s="4" t="str">
        <f t="shared" si="5"/>
        <v>Free Snack</v>
      </c>
    </row>
    <row r="47" spans="1:11" ht="15.75" customHeight="1" x14ac:dyDescent="0.25">
      <c r="A47" s="14">
        <v>41</v>
      </c>
      <c r="B47" s="5" t="s">
        <v>109</v>
      </c>
      <c r="C47" s="4" t="s">
        <v>110</v>
      </c>
      <c r="D47" s="6" t="str">
        <f t="shared" si="1"/>
        <v>149</v>
      </c>
      <c r="E47" s="4" t="str">
        <f>VLOOKUP(LEFT(B47,1),'Soal UTS'!$D$5:$E$10,2,FALSE)</f>
        <v>Kelas 1</v>
      </c>
      <c r="F47" s="4" t="str">
        <f t="shared" si="6"/>
        <v>Melati</v>
      </c>
      <c r="G47" s="7" t="str">
        <f t="shared" si="2"/>
        <v>2</v>
      </c>
      <c r="H47" s="2">
        <f>INDEX(tarifSumber,MATCH('Jawab disini'!E47,kelasSumber,0),MATCH('Jawab disini'!F47,tipeSumber,0))*G47</f>
        <v>360000</v>
      </c>
      <c r="I47" s="2">
        <f t="shared" si="3"/>
        <v>36000</v>
      </c>
      <c r="J47" s="2">
        <f t="shared" si="4"/>
        <v>396000</v>
      </c>
      <c r="K47" s="4" t="str">
        <f t="shared" si="5"/>
        <v>Massages</v>
      </c>
    </row>
    <row r="48" spans="1:11" ht="15.75" customHeight="1" x14ac:dyDescent="0.25">
      <c r="A48" s="14">
        <v>42</v>
      </c>
      <c r="B48" s="5" t="s">
        <v>111</v>
      </c>
      <c r="C48" s="4" t="s">
        <v>112</v>
      </c>
      <c r="D48" s="6" t="str">
        <f t="shared" si="1"/>
        <v>184</v>
      </c>
      <c r="E48" s="4" t="str">
        <f>VLOOKUP(LEFT(B48,1),'Soal UTS'!$D$5:$E$10,2,FALSE)</f>
        <v>Kelas 3</v>
      </c>
      <c r="F48" s="4" t="str">
        <f t="shared" si="6"/>
        <v>Tulip</v>
      </c>
      <c r="G48" s="7" t="str">
        <f t="shared" si="2"/>
        <v>3</v>
      </c>
      <c r="H48" s="2">
        <f>INDEX(tarifSumber,MATCH('Jawab disini'!E48,kelasSumber,0),MATCH('Jawab disini'!F48,tipeSumber,0))*G48</f>
        <v>480000</v>
      </c>
      <c r="I48" s="2">
        <f t="shared" si="3"/>
        <v>48000</v>
      </c>
      <c r="J48" s="2">
        <f t="shared" si="4"/>
        <v>528000</v>
      </c>
      <c r="K48" s="4" t="str">
        <f t="shared" si="5"/>
        <v xml:space="preserve"> - </v>
      </c>
    </row>
    <row r="49" spans="1:11" ht="15.75" customHeight="1" x14ac:dyDescent="0.25">
      <c r="A49" s="14">
        <v>43</v>
      </c>
      <c r="B49" s="5" t="s">
        <v>113</v>
      </c>
      <c r="C49" s="4" t="s">
        <v>114</v>
      </c>
      <c r="D49" s="6" t="str">
        <f t="shared" si="1"/>
        <v>192</v>
      </c>
      <c r="E49" s="4" t="str">
        <f>VLOOKUP(LEFT(B49,1),'Soal UTS'!$D$5:$E$10,2,FALSE)</f>
        <v>Kelas 1</v>
      </c>
      <c r="F49" s="4" t="str">
        <f t="shared" si="6"/>
        <v>Lili</v>
      </c>
      <c r="G49" s="7" t="str">
        <f t="shared" si="2"/>
        <v>2</v>
      </c>
      <c r="H49" s="2">
        <f>INDEX(tarifSumber,MATCH('Jawab disini'!E49,kelasSumber,0),MATCH('Jawab disini'!F49,tipeSumber,0))*G49</f>
        <v>430000</v>
      </c>
      <c r="I49" s="2">
        <f t="shared" si="3"/>
        <v>43000</v>
      </c>
      <c r="J49" s="2">
        <f t="shared" si="4"/>
        <v>473000</v>
      </c>
      <c r="K49" s="4" t="str">
        <f t="shared" si="5"/>
        <v>Massages</v>
      </c>
    </row>
    <row r="50" spans="1:11" ht="15.75" customHeight="1" x14ac:dyDescent="0.25">
      <c r="A50" s="14">
        <v>44</v>
      </c>
      <c r="B50" s="5" t="s">
        <v>115</v>
      </c>
      <c r="C50" s="4" t="s">
        <v>116</v>
      </c>
      <c r="D50" s="6" t="str">
        <f t="shared" si="1"/>
        <v>188</v>
      </c>
      <c r="E50" s="4" t="str">
        <f>VLOOKUP(LEFT(B50,1),'Soal UTS'!$D$5:$E$10,2,FALSE)</f>
        <v>Kelas 2</v>
      </c>
      <c r="F50" s="4" t="str">
        <f t="shared" si="6"/>
        <v>Anggrek</v>
      </c>
      <c r="G50" s="7" t="str">
        <f t="shared" si="2"/>
        <v>9</v>
      </c>
      <c r="H50" s="2">
        <f>INDEX(tarifSumber,MATCH('Jawab disini'!E50,kelasSumber,0),MATCH('Jawab disini'!F50,tipeSumber,0))*G50</f>
        <v>1665000</v>
      </c>
      <c r="I50" s="2">
        <f t="shared" si="3"/>
        <v>166500</v>
      </c>
      <c r="J50" s="2">
        <f t="shared" si="4"/>
        <v>1831500</v>
      </c>
      <c r="K50" s="4" t="str">
        <f t="shared" si="5"/>
        <v>Free Snack</v>
      </c>
    </row>
    <row r="51" spans="1:11" ht="15.75" customHeight="1" x14ac:dyDescent="0.25">
      <c r="A51" s="14">
        <v>45</v>
      </c>
      <c r="B51" s="5" t="s">
        <v>117</v>
      </c>
      <c r="C51" s="4" t="s">
        <v>118</v>
      </c>
      <c r="D51" s="6" t="str">
        <f t="shared" si="1"/>
        <v>245</v>
      </c>
      <c r="E51" s="4" t="str">
        <f>VLOOKUP(LEFT(B51,1),'Soal UTS'!$D$5:$E$10,2,FALSE)</f>
        <v>VIP</v>
      </c>
      <c r="F51" s="4" t="str">
        <f t="shared" si="6"/>
        <v>Melati</v>
      </c>
      <c r="G51" s="7" t="str">
        <f t="shared" si="2"/>
        <v>8</v>
      </c>
      <c r="H51" s="2">
        <f>INDEX(tarifSumber,MATCH('Jawab disini'!E51,kelasSumber,0),MATCH('Jawab disini'!F51,tipeSumber,0))*G51</f>
        <v>1680000</v>
      </c>
      <c r="I51" s="2">
        <f t="shared" si="3"/>
        <v>168000</v>
      </c>
      <c r="J51" s="2">
        <f t="shared" si="4"/>
        <v>1848000</v>
      </c>
      <c r="K51" s="4" t="str">
        <f t="shared" si="5"/>
        <v>Candle Light Dinner dan Massages</v>
      </c>
    </row>
    <row r="52" spans="1:11" ht="15.75" customHeight="1" x14ac:dyDescent="0.25">
      <c r="A52" s="14">
        <v>46</v>
      </c>
      <c r="B52" s="5" t="s">
        <v>119</v>
      </c>
      <c r="C52" s="4" t="s">
        <v>120</v>
      </c>
      <c r="D52" s="6" t="str">
        <f t="shared" si="1"/>
        <v>244</v>
      </c>
      <c r="E52" s="4" t="str">
        <f>VLOOKUP(LEFT(B52,1),'Soal UTS'!$D$5:$E$10,2,FALSE)</f>
        <v>Kelas 3</v>
      </c>
      <c r="F52" s="4" t="str">
        <f t="shared" si="6"/>
        <v>Anggrek</v>
      </c>
      <c r="G52" s="7" t="str">
        <f t="shared" si="2"/>
        <v>7</v>
      </c>
      <c r="H52" s="2">
        <f>INDEX(tarifSumber,MATCH('Jawab disini'!E52,kelasSumber,0),MATCH('Jawab disini'!F52,tipeSumber,0))*G52</f>
        <v>1085000</v>
      </c>
      <c r="I52" s="2">
        <f t="shared" si="3"/>
        <v>108500</v>
      </c>
      <c r="J52" s="2">
        <f t="shared" si="4"/>
        <v>1193500</v>
      </c>
      <c r="K52" s="4" t="str">
        <f t="shared" si="5"/>
        <v xml:space="preserve"> - </v>
      </c>
    </row>
    <row r="53" spans="1:11" ht="15.75" customHeight="1" x14ac:dyDescent="0.25">
      <c r="A53" s="14">
        <v>47</v>
      </c>
      <c r="B53" s="5" t="s">
        <v>121</v>
      </c>
      <c r="C53" s="4" t="s">
        <v>122</v>
      </c>
      <c r="D53" s="6" t="str">
        <f t="shared" si="1"/>
        <v>251</v>
      </c>
      <c r="E53" s="4" t="str">
        <f>VLOOKUP(LEFT(B53,1),'Soal UTS'!$D$5:$E$10,2,FALSE)</f>
        <v>Kelas 1</v>
      </c>
      <c r="F53" s="4" t="str">
        <f t="shared" si="6"/>
        <v>Lili</v>
      </c>
      <c r="G53" s="7" t="str">
        <f t="shared" si="2"/>
        <v>6</v>
      </c>
      <c r="H53" s="2">
        <f>INDEX(tarifSumber,MATCH('Jawab disini'!E53,kelasSumber,0),MATCH('Jawab disini'!F53,tipeSumber,0))*G53</f>
        <v>1290000</v>
      </c>
      <c r="I53" s="2">
        <f t="shared" si="3"/>
        <v>129000</v>
      </c>
      <c r="J53" s="2">
        <f t="shared" si="4"/>
        <v>1419000</v>
      </c>
      <c r="K53" s="4" t="str">
        <f t="shared" si="5"/>
        <v>Massages</v>
      </c>
    </row>
    <row r="54" spans="1:11" ht="15.75" customHeight="1" x14ac:dyDescent="0.25">
      <c r="A54" s="14">
        <v>48</v>
      </c>
      <c r="B54" s="5" t="s">
        <v>123</v>
      </c>
      <c r="C54" s="4" t="s">
        <v>124</v>
      </c>
      <c r="D54" s="6" t="str">
        <f t="shared" si="1"/>
        <v>128</v>
      </c>
      <c r="E54" s="4" t="str">
        <f>VLOOKUP(LEFT(B54,1),'Soal UTS'!$D$5:$E$10,2,FALSE)</f>
        <v>Kelas 2</v>
      </c>
      <c r="F54" s="4" t="str">
        <f t="shared" si="6"/>
        <v>Lili</v>
      </c>
      <c r="G54" s="7" t="str">
        <f t="shared" si="2"/>
        <v>3</v>
      </c>
      <c r="H54" s="2">
        <f>INDEX(tarifSumber,MATCH('Jawab disini'!E54,kelasSumber,0),MATCH('Jawab disini'!F54,tipeSumber,0))*G54</f>
        <v>600000</v>
      </c>
      <c r="I54" s="2">
        <f t="shared" si="3"/>
        <v>60000</v>
      </c>
      <c r="J54" s="2">
        <f t="shared" si="4"/>
        <v>660000</v>
      </c>
      <c r="K54" s="4" t="str">
        <f t="shared" si="5"/>
        <v>Free Snack</v>
      </c>
    </row>
    <row r="55" spans="1:11" ht="15.75" customHeight="1" x14ac:dyDescent="0.25">
      <c r="A55" s="14">
        <v>49</v>
      </c>
      <c r="B55" s="5" t="s">
        <v>125</v>
      </c>
      <c r="C55" s="4" t="s">
        <v>126</v>
      </c>
      <c r="D55" s="6" t="str">
        <f t="shared" si="1"/>
        <v>221</v>
      </c>
      <c r="E55" s="4" t="str">
        <f>VLOOKUP(LEFT(B55,1),'Soal UTS'!$D$5:$E$10,2,FALSE)</f>
        <v>Kelas 3</v>
      </c>
      <c r="F55" s="4" t="str">
        <f t="shared" si="6"/>
        <v>Tulip</v>
      </c>
      <c r="G55" s="7" t="str">
        <f t="shared" si="2"/>
        <v>5</v>
      </c>
      <c r="H55" s="2">
        <f>INDEX(tarifSumber,MATCH('Jawab disini'!E55,kelasSumber,0),MATCH('Jawab disini'!F55,tipeSumber,0))*G55</f>
        <v>800000</v>
      </c>
      <c r="I55" s="2">
        <f t="shared" si="3"/>
        <v>80000</v>
      </c>
      <c r="J55" s="2">
        <f t="shared" si="4"/>
        <v>880000</v>
      </c>
      <c r="K55" s="4" t="str">
        <f t="shared" si="5"/>
        <v xml:space="preserve"> - </v>
      </c>
    </row>
    <row r="56" spans="1:11" ht="15.75" customHeight="1" x14ac:dyDescent="0.25">
      <c r="A56" s="14">
        <v>50</v>
      </c>
      <c r="B56" s="5" t="s">
        <v>127</v>
      </c>
      <c r="C56" s="4" t="s">
        <v>128</v>
      </c>
      <c r="D56" s="6" t="str">
        <f t="shared" si="1"/>
        <v>173</v>
      </c>
      <c r="E56" s="4" t="str">
        <f>VLOOKUP(LEFT(B56,1),'Soal UTS'!$D$5:$E$10,2,FALSE)</f>
        <v>VIP</v>
      </c>
      <c r="F56" s="4" t="str">
        <f t="shared" si="6"/>
        <v>Anggrek</v>
      </c>
      <c r="G56" s="7" t="str">
        <f t="shared" si="2"/>
        <v>7</v>
      </c>
      <c r="H56" s="2">
        <f>INDEX(tarifSumber,MATCH('Jawab disini'!E56,kelasSumber,0),MATCH('Jawab disini'!F56,tipeSumber,0))*G56</f>
        <v>1750000</v>
      </c>
      <c r="I56" s="2">
        <f t="shared" si="3"/>
        <v>175000</v>
      </c>
      <c r="J56" s="2">
        <f t="shared" si="4"/>
        <v>1925000</v>
      </c>
      <c r="K56" s="4" t="str">
        <f t="shared" si="5"/>
        <v>Candle Light Dinner dan Massages</v>
      </c>
    </row>
    <row r="57" spans="1:11" ht="15.75" customHeight="1" x14ac:dyDescent="0.25">
      <c r="A57" s="14">
        <v>51</v>
      </c>
      <c r="B57" s="5" t="s">
        <v>129</v>
      </c>
      <c r="C57" s="4" t="s">
        <v>130</v>
      </c>
      <c r="D57" s="6" t="str">
        <f t="shared" si="1"/>
        <v>229</v>
      </c>
      <c r="E57" s="4" t="str">
        <f>VLOOKUP(LEFT(B57,1),'Soal UTS'!$D$5:$E$10,2,FALSE)</f>
        <v>Kelas 3</v>
      </c>
      <c r="F57" s="4" t="str">
        <f t="shared" si="6"/>
        <v>Melati</v>
      </c>
      <c r="G57" s="7" t="str">
        <f t="shared" si="2"/>
        <v>6</v>
      </c>
      <c r="H57" s="2">
        <f>INDEX(tarifSumber,MATCH('Jawab disini'!E57,kelasSumber,0),MATCH('Jawab disini'!F57,tipeSumber,0))*G57</f>
        <v>900000</v>
      </c>
      <c r="I57" s="2">
        <f t="shared" si="3"/>
        <v>90000</v>
      </c>
      <c r="J57" s="2">
        <f t="shared" si="4"/>
        <v>990000</v>
      </c>
      <c r="K57" s="4" t="str">
        <f t="shared" si="5"/>
        <v xml:space="preserve"> - </v>
      </c>
    </row>
    <row r="58" spans="1:11" ht="15.75" customHeight="1" x14ac:dyDescent="0.25">
      <c r="A58" s="14">
        <v>52</v>
      </c>
      <c r="B58" s="5" t="s">
        <v>131</v>
      </c>
      <c r="C58" s="4" t="s">
        <v>132</v>
      </c>
      <c r="D58" s="6" t="str">
        <f t="shared" si="1"/>
        <v>107</v>
      </c>
      <c r="E58" s="4" t="str">
        <f>VLOOKUP(LEFT(B58,1),'Soal UTS'!$D$5:$E$10,2,FALSE)</f>
        <v>VIP</v>
      </c>
      <c r="F58" s="4" t="str">
        <f t="shared" si="6"/>
        <v>Tulip</v>
      </c>
      <c r="G58" s="7" t="str">
        <f t="shared" si="2"/>
        <v>3</v>
      </c>
      <c r="H58" s="2">
        <f>INDEX(tarifSumber,MATCH('Jawab disini'!E58,kelasSumber,0),MATCH('Jawab disini'!F58,tipeSumber,0))*G58</f>
        <v>840000</v>
      </c>
      <c r="I58" s="2">
        <f t="shared" si="3"/>
        <v>84000</v>
      </c>
      <c r="J58" s="2">
        <f t="shared" si="4"/>
        <v>924000</v>
      </c>
      <c r="K58" s="4" t="str">
        <f t="shared" si="5"/>
        <v>Candle Light Dinner dan Massages</v>
      </c>
    </row>
    <row r="59" spans="1:11" ht="15.75" customHeight="1" x14ac:dyDescent="0.25">
      <c r="A59" s="14">
        <v>53</v>
      </c>
      <c r="B59" s="5" t="s">
        <v>133</v>
      </c>
      <c r="C59" s="4" t="s">
        <v>134</v>
      </c>
      <c r="D59" s="6" t="str">
        <f t="shared" si="1"/>
        <v>280</v>
      </c>
      <c r="E59" s="4" t="str">
        <f>VLOOKUP(LEFT(B59,1),'Soal UTS'!$D$5:$E$10,2,FALSE)</f>
        <v>VIP</v>
      </c>
      <c r="F59" s="4" t="str">
        <f t="shared" si="6"/>
        <v>Lili</v>
      </c>
      <c r="G59" s="7" t="str">
        <f t="shared" si="2"/>
        <v>4</v>
      </c>
      <c r="H59" s="2">
        <f>INDEX(tarifSumber,MATCH('Jawab disini'!E59,kelasSumber,0),MATCH('Jawab disini'!F59,tipeSumber,0))*G59</f>
        <v>1200000</v>
      </c>
      <c r="I59" s="2">
        <f t="shared" si="3"/>
        <v>120000</v>
      </c>
      <c r="J59" s="2">
        <f t="shared" si="4"/>
        <v>1320000</v>
      </c>
      <c r="K59" s="4" t="str">
        <f t="shared" si="5"/>
        <v>Candle Light Dinner dan Massages</v>
      </c>
    </row>
    <row r="60" spans="1:11" ht="15.75" customHeight="1" x14ac:dyDescent="0.25">
      <c r="A60" s="14">
        <v>54</v>
      </c>
      <c r="B60" s="5" t="s">
        <v>135</v>
      </c>
      <c r="C60" s="4" t="s">
        <v>136</v>
      </c>
      <c r="D60" s="6" t="str">
        <f t="shared" si="1"/>
        <v>175</v>
      </c>
      <c r="E60" s="4" t="str">
        <f>VLOOKUP(LEFT(B60,1),'Soal UTS'!$D$5:$E$10,2,FALSE)</f>
        <v>Kelas 2</v>
      </c>
      <c r="F60" s="4" t="str">
        <f t="shared" si="6"/>
        <v>Melati</v>
      </c>
      <c r="G60" s="7" t="str">
        <f t="shared" si="2"/>
        <v>5</v>
      </c>
      <c r="H60" s="2">
        <f>INDEX(tarifSumber,MATCH('Jawab disini'!E60,kelasSumber,0),MATCH('Jawab disini'!F60,tipeSumber,0))*G60</f>
        <v>850000</v>
      </c>
      <c r="I60" s="2">
        <f t="shared" si="3"/>
        <v>85000</v>
      </c>
      <c r="J60" s="2">
        <f t="shared" si="4"/>
        <v>935000</v>
      </c>
      <c r="K60" s="4" t="str">
        <f t="shared" si="5"/>
        <v>Free Snack</v>
      </c>
    </row>
    <row r="61" spans="1:11" ht="15.75" customHeight="1" x14ac:dyDescent="0.25">
      <c r="A61" s="14">
        <v>55</v>
      </c>
      <c r="B61" s="5" t="s">
        <v>137</v>
      </c>
      <c r="C61" s="4" t="s">
        <v>138</v>
      </c>
      <c r="D61" s="6" t="str">
        <f t="shared" si="1"/>
        <v>140</v>
      </c>
      <c r="E61" s="4" t="str">
        <f>VLOOKUP(LEFT(B61,1),'Soal UTS'!$D$5:$E$10,2,FALSE)</f>
        <v>Kelas 1</v>
      </c>
      <c r="F61" s="4" t="str">
        <f t="shared" si="6"/>
        <v>Lili</v>
      </c>
      <c r="G61" s="7" t="str">
        <f t="shared" si="2"/>
        <v>2</v>
      </c>
      <c r="H61" s="2">
        <f>INDEX(tarifSumber,MATCH('Jawab disini'!E61,kelasSumber,0),MATCH('Jawab disini'!F61,tipeSumber,0))*G61</f>
        <v>430000</v>
      </c>
      <c r="I61" s="2">
        <f t="shared" si="3"/>
        <v>43000</v>
      </c>
      <c r="J61" s="2">
        <f t="shared" si="4"/>
        <v>473000</v>
      </c>
      <c r="K61" s="4" t="str">
        <f t="shared" si="5"/>
        <v>Massages</v>
      </c>
    </row>
    <row r="62" spans="1:11" ht="15.75" customHeight="1" x14ac:dyDescent="0.25">
      <c r="A62" s="14">
        <v>56</v>
      </c>
      <c r="B62" s="5" t="s">
        <v>139</v>
      </c>
      <c r="C62" s="4" t="s">
        <v>140</v>
      </c>
      <c r="D62" s="6" t="str">
        <f t="shared" si="1"/>
        <v>163</v>
      </c>
      <c r="E62" s="4" t="str">
        <f>VLOOKUP(LEFT(B62,1),'Soal UTS'!$D$5:$E$10,2,FALSE)</f>
        <v>Kelas 3</v>
      </c>
      <c r="F62" s="4" t="str">
        <f t="shared" si="6"/>
        <v>Anggrek</v>
      </c>
      <c r="G62" s="7" t="str">
        <f t="shared" si="2"/>
        <v>1</v>
      </c>
      <c r="H62" s="2">
        <f>INDEX(tarifSumber,MATCH('Jawab disini'!E62,kelasSumber,0),MATCH('Jawab disini'!F62,tipeSumber,0))*G62</f>
        <v>155000</v>
      </c>
      <c r="I62" s="2">
        <f t="shared" si="3"/>
        <v>15500</v>
      </c>
      <c r="J62" s="2">
        <f t="shared" si="4"/>
        <v>170500</v>
      </c>
      <c r="K62" s="4" t="str">
        <f t="shared" si="5"/>
        <v xml:space="preserve"> - </v>
      </c>
    </row>
    <row r="63" spans="1:11" ht="15.75" customHeight="1" x14ac:dyDescent="0.25">
      <c r="A63" s="14">
        <v>57</v>
      </c>
      <c r="B63" s="5" t="s">
        <v>141</v>
      </c>
      <c r="C63" s="4" t="s">
        <v>142</v>
      </c>
      <c r="D63" s="6" t="str">
        <f t="shared" si="1"/>
        <v>271</v>
      </c>
      <c r="E63" s="4" t="str">
        <f>VLOOKUP(LEFT(B63,1),'Soal UTS'!$D$5:$E$10,2,FALSE)</f>
        <v>VIP</v>
      </c>
      <c r="F63" s="4" t="str">
        <f t="shared" si="6"/>
        <v>Tulip</v>
      </c>
      <c r="G63" s="7" t="str">
        <f t="shared" si="2"/>
        <v>1</v>
      </c>
      <c r="H63" s="2">
        <f>INDEX(tarifSumber,MATCH('Jawab disini'!E63,kelasSumber,0),MATCH('Jawab disini'!F63,tipeSumber,0))*G63</f>
        <v>280000</v>
      </c>
      <c r="I63" s="2">
        <f t="shared" si="3"/>
        <v>28000</v>
      </c>
      <c r="J63" s="2">
        <f t="shared" si="4"/>
        <v>308000</v>
      </c>
      <c r="K63" s="4" t="str">
        <f t="shared" si="5"/>
        <v>Candle Light Dinner dan Massages</v>
      </c>
    </row>
    <row r="64" spans="1:11" ht="15.75" customHeight="1" x14ac:dyDescent="0.25">
      <c r="A64" s="14">
        <v>58</v>
      </c>
      <c r="B64" s="5" t="s">
        <v>143</v>
      </c>
      <c r="C64" s="4" t="s">
        <v>144</v>
      </c>
      <c r="D64" s="6" t="str">
        <f t="shared" si="1"/>
        <v>290</v>
      </c>
      <c r="E64" s="4" t="str">
        <f>VLOOKUP(LEFT(B64,1),'Soal UTS'!$D$5:$E$10,2,FALSE)</f>
        <v>Kelas 2</v>
      </c>
      <c r="F64" s="4" t="str">
        <f t="shared" si="6"/>
        <v>Tulip</v>
      </c>
      <c r="G64" s="7" t="str">
        <f t="shared" si="2"/>
        <v>3</v>
      </c>
      <c r="H64" s="2">
        <f>INDEX(tarifSumber,MATCH('Jawab disini'!E64,kelasSumber,0),MATCH('Jawab disini'!F64,tipeSumber,0))*G64</f>
        <v>570000</v>
      </c>
      <c r="I64" s="2">
        <f t="shared" si="3"/>
        <v>57000</v>
      </c>
      <c r="J64" s="2">
        <f t="shared" si="4"/>
        <v>627000</v>
      </c>
      <c r="K64" s="4" t="str">
        <f t="shared" si="5"/>
        <v>Free Snack</v>
      </c>
    </row>
    <row r="65" spans="1:11" ht="15.75" customHeight="1" x14ac:dyDescent="0.25">
      <c r="A65" s="14">
        <v>59</v>
      </c>
      <c r="B65" s="5" t="s">
        <v>145</v>
      </c>
      <c r="C65" s="4" t="s">
        <v>146</v>
      </c>
      <c r="D65" s="6" t="str">
        <f t="shared" si="1"/>
        <v>227</v>
      </c>
      <c r="E65" s="4" t="str">
        <f>VLOOKUP(LEFT(B65,1),'Soal UTS'!$D$5:$E$10,2,FALSE)</f>
        <v>Kelas 1</v>
      </c>
      <c r="F65" s="4" t="str">
        <f t="shared" si="6"/>
        <v>Anggrek</v>
      </c>
      <c r="G65" s="7" t="str">
        <f t="shared" si="2"/>
        <v>5</v>
      </c>
      <c r="H65" s="2">
        <f>INDEX(tarifSumber,MATCH('Jawab disini'!E65,kelasSumber,0),MATCH('Jawab disini'!F65,tipeSumber,0))*G65</f>
        <v>975000</v>
      </c>
      <c r="I65" s="2">
        <f t="shared" si="3"/>
        <v>97500</v>
      </c>
      <c r="J65" s="2">
        <f t="shared" si="4"/>
        <v>1072500</v>
      </c>
      <c r="K65" s="4" t="str">
        <f t="shared" si="5"/>
        <v>Massages</v>
      </c>
    </row>
    <row r="66" spans="1:11" ht="15.75" customHeight="1" x14ac:dyDescent="0.25">
      <c r="A66" s="14">
        <v>60</v>
      </c>
      <c r="B66" s="5" t="s">
        <v>147</v>
      </c>
      <c r="C66" s="4" t="s">
        <v>148</v>
      </c>
      <c r="D66" s="6" t="str">
        <f t="shared" si="1"/>
        <v>291</v>
      </c>
      <c r="E66" s="4" t="str">
        <f>VLOOKUP(LEFT(B66,1),'Soal UTS'!$D$5:$E$10,2,FALSE)</f>
        <v>Kelas 3</v>
      </c>
      <c r="F66" s="4" t="str">
        <f t="shared" si="6"/>
        <v>Lili</v>
      </c>
      <c r="G66" s="7" t="str">
        <f t="shared" si="2"/>
        <v>8</v>
      </c>
      <c r="H66" s="2">
        <f>INDEX(tarifSumber,MATCH('Jawab disini'!E66,kelasSumber,0),MATCH('Jawab disini'!F66,tipeSumber,0))*G66</f>
        <v>1360000</v>
      </c>
      <c r="I66" s="2">
        <f t="shared" si="3"/>
        <v>136000</v>
      </c>
      <c r="J66" s="2">
        <f t="shared" si="4"/>
        <v>1496000</v>
      </c>
      <c r="K66" s="4" t="str">
        <f t="shared" si="5"/>
        <v xml:space="preserve"> - </v>
      </c>
    </row>
    <row r="67" spans="1:11" ht="15.75" customHeight="1" x14ac:dyDescent="0.25">
      <c r="A67" s="14">
        <v>61</v>
      </c>
      <c r="B67" s="5" t="s">
        <v>149</v>
      </c>
      <c r="C67" s="4" t="s">
        <v>150</v>
      </c>
      <c r="D67" s="6" t="str">
        <f t="shared" si="1"/>
        <v>289</v>
      </c>
      <c r="E67" s="4" t="str">
        <f>VLOOKUP(LEFT(B67,1),'Soal UTS'!$D$5:$E$10,2,FALSE)</f>
        <v>Kelas 1</v>
      </c>
      <c r="F67" s="4" t="str">
        <f t="shared" si="6"/>
        <v>Melati</v>
      </c>
      <c r="G67" s="7" t="str">
        <f t="shared" si="2"/>
        <v>7</v>
      </c>
      <c r="H67" s="2">
        <f>INDEX(tarifSumber,MATCH('Jawab disini'!E67,kelasSumber,0),MATCH('Jawab disini'!F67,tipeSumber,0))*G67</f>
        <v>1260000</v>
      </c>
      <c r="I67" s="2">
        <f t="shared" si="3"/>
        <v>126000</v>
      </c>
      <c r="J67" s="2">
        <f t="shared" si="4"/>
        <v>1386000</v>
      </c>
      <c r="K67" s="4" t="str">
        <f t="shared" si="5"/>
        <v>Massages</v>
      </c>
    </row>
    <row r="68" spans="1:11" ht="15.75" customHeight="1" x14ac:dyDescent="0.25">
      <c r="A68" s="14">
        <v>62</v>
      </c>
      <c r="B68" s="5" t="s">
        <v>151</v>
      </c>
      <c r="C68" s="4" t="s">
        <v>152</v>
      </c>
      <c r="D68" s="6" t="str">
        <f t="shared" si="1"/>
        <v>267</v>
      </c>
      <c r="E68" s="4" t="str">
        <f>VLOOKUP(LEFT(B68,1),'Soal UTS'!$D$5:$E$10,2,FALSE)</f>
        <v>Kelas 3</v>
      </c>
      <c r="F68" s="4" t="str">
        <f t="shared" si="6"/>
        <v>Tulip</v>
      </c>
      <c r="G68" s="7" t="str">
        <f t="shared" si="2"/>
        <v>5</v>
      </c>
      <c r="H68" s="2">
        <f>INDEX(tarifSumber,MATCH('Jawab disini'!E68,kelasSumber,0),MATCH('Jawab disini'!F68,tipeSumber,0))*G68</f>
        <v>800000</v>
      </c>
      <c r="I68" s="2">
        <f t="shared" si="3"/>
        <v>80000</v>
      </c>
      <c r="J68" s="2">
        <f t="shared" si="4"/>
        <v>880000</v>
      </c>
      <c r="K68" s="4" t="str">
        <f t="shared" si="5"/>
        <v xml:space="preserve"> - </v>
      </c>
    </row>
    <row r="69" spans="1:11" ht="15.75" customHeight="1" x14ac:dyDescent="0.25">
      <c r="A69" s="14">
        <v>63</v>
      </c>
      <c r="B69" s="5" t="s">
        <v>153</v>
      </c>
      <c r="C69" s="4" t="s">
        <v>154</v>
      </c>
      <c r="D69" s="6" t="str">
        <f t="shared" si="1"/>
        <v>256</v>
      </c>
      <c r="E69" s="4" t="str">
        <f>VLOOKUP(LEFT(B69,1),'Soal UTS'!$D$5:$E$10,2,FALSE)</f>
        <v>VIP</v>
      </c>
      <c r="F69" s="4" t="str">
        <f t="shared" si="6"/>
        <v>Lili</v>
      </c>
      <c r="G69" s="7" t="str">
        <f t="shared" si="2"/>
        <v>4</v>
      </c>
      <c r="H69" s="2">
        <f>INDEX(tarifSumber,MATCH('Jawab disini'!E69,kelasSumber,0),MATCH('Jawab disini'!F69,tipeSumber,0))*G69</f>
        <v>1200000</v>
      </c>
      <c r="I69" s="2">
        <f t="shared" si="3"/>
        <v>120000</v>
      </c>
      <c r="J69" s="2">
        <f t="shared" si="4"/>
        <v>1320000</v>
      </c>
      <c r="K69" s="4" t="str">
        <f t="shared" si="5"/>
        <v>Candle Light Dinner dan Massages</v>
      </c>
    </row>
    <row r="70" spans="1:11" ht="15.75" customHeight="1" x14ac:dyDescent="0.25">
      <c r="A70" s="14">
        <v>64</v>
      </c>
      <c r="B70" s="5" t="s">
        <v>155</v>
      </c>
      <c r="C70" s="4" t="s">
        <v>156</v>
      </c>
      <c r="D70" s="6" t="str">
        <f t="shared" si="1"/>
        <v>104</v>
      </c>
      <c r="E70" s="4" t="str">
        <f>VLOOKUP(LEFT(B70,1),'Soal UTS'!$D$5:$E$10,2,FALSE)</f>
        <v>Kelas 1</v>
      </c>
      <c r="F70" s="4" t="str">
        <f t="shared" si="6"/>
        <v>Anggrek</v>
      </c>
      <c r="G70" s="7" t="str">
        <f t="shared" si="2"/>
        <v>6</v>
      </c>
      <c r="H70" s="2">
        <f>INDEX(tarifSumber,MATCH('Jawab disini'!E70,kelasSumber,0),MATCH('Jawab disini'!F70,tipeSumber,0))*G70</f>
        <v>1170000</v>
      </c>
      <c r="I70" s="2">
        <f t="shared" si="3"/>
        <v>117000</v>
      </c>
      <c r="J70" s="2">
        <f t="shared" si="4"/>
        <v>1287000</v>
      </c>
      <c r="K70" s="4" t="str">
        <f t="shared" si="5"/>
        <v>Massages</v>
      </c>
    </row>
    <row r="71" spans="1:11" ht="15.75" customHeight="1" x14ac:dyDescent="0.25">
      <c r="A71" s="14">
        <v>65</v>
      </c>
      <c r="B71" s="5" t="s">
        <v>157</v>
      </c>
      <c r="C71" s="4" t="s">
        <v>158</v>
      </c>
      <c r="D71" s="6" t="str">
        <f t="shared" si="1"/>
        <v>184</v>
      </c>
      <c r="E71" s="4" t="str">
        <f>VLOOKUP(LEFT(B71,1),'Soal UTS'!$D$5:$E$10,2,FALSE)</f>
        <v>Kelas 2</v>
      </c>
      <c r="F71" s="4" t="str">
        <f t="shared" ref="F71:F106" si="7">HLOOKUP(RIGHT(B71,1),tipe,2,FALSE)</f>
        <v>Melati</v>
      </c>
      <c r="G71" s="7" t="str">
        <f t="shared" si="2"/>
        <v>4</v>
      </c>
      <c r="H71" s="2">
        <f>INDEX(tarifSumber,MATCH('Jawab disini'!E71,kelasSumber,0),MATCH('Jawab disini'!F71,tipeSumber,0))*G71</f>
        <v>680000</v>
      </c>
      <c r="I71" s="2">
        <f t="shared" si="3"/>
        <v>68000</v>
      </c>
      <c r="J71" s="2">
        <f t="shared" si="4"/>
        <v>748000</v>
      </c>
      <c r="K71" s="4" t="str">
        <f t="shared" si="5"/>
        <v>Free Snack</v>
      </c>
    </row>
    <row r="72" spans="1:11" ht="15.75" customHeight="1" x14ac:dyDescent="0.25">
      <c r="A72" s="14">
        <v>66</v>
      </c>
      <c r="B72" s="5" t="s">
        <v>159</v>
      </c>
      <c r="C72" s="4" t="s">
        <v>160</v>
      </c>
      <c r="D72" s="6" t="str">
        <f t="shared" ref="D72:D106" si="8">MID(B72,2,3)</f>
        <v>122</v>
      </c>
      <c r="E72" s="4" t="str">
        <f>VLOOKUP(LEFT(B72,1),'Soal UTS'!$D$5:$E$10,2,FALSE)</f>
        <v>Kelas 3</v>
      </c>
      <c r="F72" s="4" t="str">
        <f t="shared" si="7"/>
        <v>Anggrek</v>
      </c>
      <c r="G72" s="7" t="str">
        <f t="shared" ref="G72:G106" si="9">MID(B72,6,1)</f>
        <v>8</v>
      </c>
      <c r="H72" s="2">
        <f>INDEX(tarifSumber,MATCH('Jawab disini'!E72,kelasSumber,0),MATCH('Jawab disini'!F72,tipeSumber,0))*G72</f>
        <v>1240000</v>
      </c>
      <c r="I72" s="2">
        <f t="shared" ref="I72:I106" si="10">10%*H72</f>
        <v>124000</v>
      </c>
      <c r="J72" s="2">
        <f t="shared" ref="J72:J106" si="11">SUM(H72,I72)</f>
        <v>1364000</v>
      </c>
      <c r="K72" s="4" t="str">
        <f t="shared" ref="K72:K106" si="12">IF(E72="VIP", "Candle Light Dinner dan Massages", IF(E72="Kelas 1", "Massages", IF(E72="Kelas 2", "Free Snack", IF(E72="Kelas 3", " - ", ""))))</f>
        <v xml:space="preserve"> - </v>
      </c>
    </row>
    <row r="73" spans="1:11" ht="15.75" customHeight="1" x14ac:dyDescent="0.25">
      <c r="A73" s="14">
        <v>67</v>
      </c>
      <c r="B73" s="5" t="s">
        <v>161</v>
      </c>
      <c r="C73" s="4" t="s">
        <v>162</v>
      </c>
      <c r="D73" s="6" t="str">
        <f t="shared" si="8"/>
        <v>298</v>
      </c>
      <c r="E73" s="4" t="str">
        <f>VLOOKUP(LEFT(B73,1),'Soal UTS'!$D$5:$E$10,2,FALSE)</f>
        <v>VIP</v>
      </c>
      <c r="F73" s="4" t="str">
        <f t="shared" si="7"/>
        <v>Tulip</v>
      </c>
      <c r="G73" s="7" t="str">
        <f t="shared" si="9"/>
        <v>9</v>
      </c>
      <c r="H73" s="2">
        <f>INDEX(tarifSumber,MATCH('Jawab disini'!E73,kelasSumber,0),MATCH('Jawab disini'!F73,tipeSumber,0))*G73</f>
        <v>2520000</v>
      </c>
      <c r="I73" s="2">
        <f t="shared" si="10"/>
        <v>252000</v>
      </c>
      <c r="J73" s="2">
        <f t="shared" si="11"/>
        <v>2772000</v>
      </c>
      <c r="K73" s="4" t="str">
        <f t="shared" si="12"/>
        <v>Candle Light Dinner dan Massages</v>
      </c>
    </row>
    <row r="74" spans="1:11" ht="15.75" customHeight="1" x14ac:dyDescent="0.25">
      <c r="A74" s="14">
        <v>68</v>
      </c>
      <c r="B74" s="5" t="s">
        <v>163</v>
      </c>
      <c r="C74" s="4" t="s">
        <v>164</v>
      </c>
      <c r="D74" s="6" t="str">
        <f t="shared" si="8"/>
        <v>209</v>
      </c>
      <c r="E74" s="4" t="str">
        <f>VLOOKUP(LEFT(B74,1),'Soal UTS'!$D$5:$E$10,2,FALSE)</f>
        <v>Kelas 1</v>
      </c>
      <c r="F74" s="4" t="str">
        <f t="shared" si="7"/>
        <v>Tulip</v>
      </c>
      <c r="G74" s="7" t="str">
        <f t="shared" si="9"/>
        <v>2</v>
      </c>
      <c r="H74" s="2">
        <f>INDEX(tarifSumber,MATCH('Jawab disini'!E74,kelasSumber,0),MATCH('Jawab disini'!F74,tipeSumber,0))*G74</f>
        <v>400000</v>
      </c>
      <c r="I74" s="2">
        <f t="shared" si="10"/>
        <v>40000</v>
      </c>
      <c r="J74" s="2">
        <f t="shared" si="11"/>
        <v>440000</v>
      </c>
      <c r="K74" s="4" t="str">
        <f t="shared" si="12"/>
        <v>Massages</v>
      </c>
    </row>
    <row r="75" spans="1:11" ht="15.75" customHeight="1" x14ac:dyDescent="0.25">
      <c r="A75" s="14">
        <v>69</v>
      </c>
      <c r="B75" s="5" t="s">
        <v>165</v>
      </c>
      <c r="C75" s="4" t="s">
        <v>166</v>
      </c>
      <c r="D75" s="6" t="str">
        <f t="shared" si="8"/>
        <v>201</v>
      </c>
      <c r="E75" s="4" t="str">
        <f>VLOOKUP(LEFT(B75,1),'Soal UTS'!$D$5:$E$10,2,FALSE)</f>
        <v>Kelas 3</v>
      </c>
      <c r="F75" s="4" t="str">
        <f t="shared" si="7"/>
        <v>Lili</v>
      </c>
      <c r="G75" s="7" t="str">
        <f t="shared" si="9"/>
        <v>3</v>
      </c>
      <c r="H75" s="2">
        <f>INDEX(tarifSumber,MATCH('Jawab disini'!E75,kelasSumber,0),MATCH('Jawab disini'!F75,tipeSumber,0))*G75</f>
        <v>510000</v>
      </c>
      <c r="I75" s="2">
        <f t="shared" si="10"/>
        <v>51000</v>
      </c>
      <c r="J75" s="2">
        <f t="shared" si="11"/>
        <v>561000</v>
      </c>
      <c r="K75" s="4" t="str">
        <f t="shared" si="12"/>
        <v xml:space="preserve"> - </v>
      </c>
    </row>
    <row r="76" spans="1:11" ht="15.75" customHeight="1" x14ac:dyDescent="0.25">
      <c r="A76" s="14">
        <v>70</v>
      </c>
      <c r="B76" s="5" t="s">
        <v>167</v>
      </c>
      <c r="C76" s="4" t="s">
        <v>168</v>
      </c>
      <c r="D76" s="6" t="str">
        <f t="shared" si="8"/>
        <v>256</v>
      </c>
      <c r="E76" s="4" t="str">
        <f>VLOOKUP(LEFT(B76,1),'Soal UTS'!$D$5:$E$10,2,FALSE)</f>
        <v>Kelas 3</v>
      </c>
      <c r="F76" s="4" t="str">
        <f t="shared" si="7"/>
        <v>Melati</v>
      </c>
      <c r="G76" s="7" t="str">
        <f t="shared" si="9"/>
        <v>6</v>
      </c>
      <c r="H76" s="2">
        <f>INDEX(tarifSumber,MATCH('Jawab disini'!E76,kelasSumber,0),MATCH('Jawab disini'!F76,tipeSumber,0))*G76</f>
        <v>900000</v>
      </c>
      <c r="I76" s="2">
        <f t="shared" si="10"/>
        <v>90000</v>
      </c>
      <c r="J76" s="2">
        <f t="shared" si="11"/>
        <v>990000</v>
      </c>
      <c r="K76" s="4" t="str">
        <f t="shared" si="12"/>
        <v xml:space="preserve"> - </v>
      </c>
    </row>
    <row r="77" spans="1:11" ht="15.75" customHeight="1" x14ac:dyDescent="0.25">
      <c r="A77" s="14">
        <v>71</v>
      </c>
      <c r="B77" s="5" t="s">
        <v>169</v>
      </c>
      <c r="C77" s="4" t="s">
        <v>170</v>
      </c>
      <c r="D77" s="6" t="str">
        <f t="shared" si="8"/>
        <v>174</v>
      </c>
      <c r="E77" s="4" t="str">
        <f>VLOOKUP(LEFT(B77,1),'Soal UTS'!$D$5:$E$10,2,FALSE)</f>
        <v>VIP</v>
      </c>
      <c r="F77" s="4" t="str">
        <f t="shared" si="7"/>
        <v>Tulip</v>
      </c>
      <c r="G77" s="7" t="str">
        <f t="shared" si="9"/>
        <v>8</v>
      </c>
      <c r="H77" s="2">
        <f>INDEX(tarifSumber,MATCH('Jawab disini'!E77,kelasSumber,0),MATCH('Jawab disini'!F77,tipeSumber,0))*G77</f>
        <v>2240000</v>
      </c>
      <c r="I77" s="2">
        <f t="shared" si="10"/>
        <v>224000</v>
      </c>
      <c r="J77" s="2">
        <f t="shared" si="11"/>
        <v>2464000</v>
      </c>
      <c r="K77" s="4" t="str">
        <f t="shared" si="12"/>
        <v>Candle Light Dinner dan Massages</v>
      </c>
    </row>
    <row r="78" spans="1:11" ht="15.75" customHeight="1" x14ac:dyDescent="0.25">
      <c r="A78" s="14">
        <v>72</v>
      </c>
      <c r="B78" s="5" t="s">
        <v>171</v>
      </c>
      <c r="C78" s="4" t="s">
        <v>172</v>
      </c>
      <c r="D78" s="6" t="str">
        <f t="shared" si="8"/>
        <v>199</v>
      </c>
      <c r="E78" s="4" t="str">
        <f>VLOOKUP(LEFT(B78,1),'Soal UTS'!$D$5:$E$10,2,FALSE)</f>
        <v>Kelas 1</v>
      </c>
      <c r="F78" s="4" t="str">
        <f t="shared" si="7"/>
        <v>Melati</v>
      </c>
      <c r="G78" s="7" t="str">
        <f t="shared" si="9"/>
        <v>1</v>
      </c>
      <c r="H78" s="2">
        <f>INDEX(tarifSumber,MATCH('Jawab disini'!E78,kelasSumber,0),MATCH('Jawab disini'!F78,tipeSumber,0))*G78</f>
        <v>180000</v>
      </c>
      <c r="I78" s="2">
        <f t="shared" si="10"/>
        <v>18000</v>
      </c>
      <c r="J78" s="2">
        <f t="shared" si="11"/>
        <v>198000</v>
      </c>
      <c r="K78" s="4" t="str">
        <f t="shared" si="12"/>
        <v>Massages</v>
      </c>
    </row>
    <row r="79" spans="1:11" ht="15.75" customHeight="1" x14ac:dyDescent="0.25">
      <c r="A79" s="14">
        <v>73</v>
      </c>
      <c r="B79" s="4" t="s">
        <v>173</v>
      </c>
      <c r="C79" s="4" t="s">
        <v>174</v>
      </c>
      <c r="D79" s="6" t="str">
        <f t="shared" si="8"/>
        <v>177</v>
      </c>
      <c r="E79" s="4" t="str">
        <f>VLOOKUP(LEFT(B79,1),'Soal UTS'!$D$5:$E$10,2,FALSE)</f>
        <v>VIP</v>
      </c>
      <c r="F79" s="4" t="str">
        <f t="shared" si="7"/>
        <v>Lili</v>
      </c>
      <c r="G79" s="7" t="str">
        <f t="shared" si="9"/>
        <v>8</v>
      </c>
      <c r="H79" s="2">
        <f>INDEX(tarifSumber,MATCH('Jawab disini'!E79,kelasSumber,0),MATCH('Jawab disini'!F79,tipeSumber,0))*G79</f>
        <v>2400000</v>
      </c>
      <c r="I79" s="2">
        <f t="shared" si="10"/>
        <v>240000</v>
      </c>
      <c r="J79" s="2">
        <f t="shared" si="11"/>
        <v>2640000</v>
      </c>
      <c r="K79" s="4" t="str">
        <f t="shared" si="12"/>
        <v>Candle Light Dinner dan Massages</v>
      </c>
    </row>
    <row r="80" spans="1:11" ht="15.75" customHeight="1" x14ac:dyDescent="0.25">
      <c r="A80" s="14">
        <v>74</v>
      </c>
      <c r="B80" s="4" t="s">
        <v>175</v>
      </c>
      <c r="C80" s="4" t="s">
        <v>176</v>
      </c>
      <c r="D80" s="6" t="str">
        <f t="shared" si="8"/>
        <v>165</v>
      </c>
      <c r="E80" s="4" t="str">
        <f>VLOOKUP(LEFT(B80,1),'Soal UTS'!$D$5:$E$10,2,FALSE)</f>
        <v>Kelas 3</v>
      </c>
      <c r="F80" s="4" t="str">
        <f t="shared" si="7"/>
        <v>Tulip</v>
      </c>
      <c r="G80" s="7" t="str">
        <f t="shared" si="9"/>
        <v>7</v>
      </c>
      <c r="H80" s="2">
        <f>INDEX(tarifSumber,MATCH('Jawab disini'!E80,kelasSumber,0),MATCH('Jawab disini'!F80,tipeSumber,0))*G80</f>
        <v>1120000</v>
      </c>
      <c r="I80" s="2">
        <f t="shared" si="10"/>
        <v>112000</v>
      </c>
      <c r="J80" s="2">
        <f t="shared" si="11"/>
        <v>1232000</v>
      </c>
      <c r="K80" s="4" t="str">
        <f t="shared" si="12"/>
        <v xml:space="preserve"> - </v>
      </c>
    </row>
    <row r="81" spans="1:11" ht="15.75" customHeight="1" x14ac:dyDescent="0.25">
      <c r="A81" s="14">
        <v>75</v>
      </c>
      <c r="B81" s="4" t="s">
        <v>177</v>
      </c>
      <c r="C81" s="4" t="s">
        <v>178</v>
      </c>
      <c r="D81" s="6" t="str">
        <f t="shared" si="8"/>
        <v>187</v>
      </c>
      <c r="E81" s="4" t="str">
        <f>VLOOKUP(LEFT(B81,1),'Soal UTS'!$D$5:$E$10,2,FALSE)</f>
        <v>Kelas 3</v>
      </c>
      <c r="F81" s="4" t="str">
        <f t="shared" si="7"/>
        <v>Lili</v>
      </c>
      <c r="G81" s="7" t="str">
        <f t="shared" si="9"/>
        <v>9</v>
      </c>
      <c r="H81" s="2">
        <f>INDEX(tarifSumber,MATCH('Jawab disini'!E81,kelasSumber,0),MATCH('Jawab disini'!F81,tipeSumber,0))*G81</f>
        <v>1530000</v>
      </c>
      <c r="I81" s="2">
        <f t="shared" si="10"/>
        <v>153000</v>
      </c>
      <c r="J81" s="2">
        <f t="shared" si="11"/>
        <v>1683000</v>
      </c>
      <c r="K81" s="4" t="str">
        <f t="shared" si="12"/>
        <v xml:space="preserve"> - </v>
      </c>
    </row>
    <row r="82" spans="1:11" ht="15.75" customHeight="1" x14ac:dyDescent="0.25">
      <c r="A82" s="14">
        <v>76</v>
      </c>
      <c r="B82" s="4" t="s">
        <v>179</v>
      </c>
      <c r="C82" s="4" t="s">
        <v>180</v>
      </c>
      <c r="D82" s="6" t="str">
        <f t="shared" si="8"/>
        <v>134</v>
      </c>
      <c r="E82" s="4" t="str">
        <f>VLOOKUP(LEFT(B82,1),'Soal UTS'!$D$5:$E$10,2,FALSE)</f>
        <v>Kelas 1</v>
      </c>
      <c r="F82" s="4" t="str">
        <f t="shared" si="7"/>
        <v>Lili</v>
      </c>
      <c r="G82" s="7" t="str">
        <f t="shared" si="9"/>
        <v>5</v>
      </c>
      <c r="H82" s="2">
        <f>INDEX(tarifSumber,MATCH('Jawab disini'!E82,kelasSumber,0),MATCH('Jawab disini'!F82,tipeSumber,0))*G82</f>
        <v>1075000</v>
      </c>
      <c r="I82" s="2">
        <f t="shared" si="10"/>
        <v>107500</v>
      </c>
      <c r="J82" s="2">
        <f t="shared" si="11"/>
        <v>1182500</v>
      </c>
      <c r="K82" s="4" t="str">
        <f t="shared" si="12"/>
        <v>Massages</v>
      </c>
    </row>
    <row r="83" spans="1:11" ht="15.75" customHeight="1" x14ac:dyDescent="0.25">
      <c r="A83" s="14">
        <v>77</v>
      </c>
      <c r="B83" s="4" t="s">
        <v>181</v>
      </c>
      <c r="C83" s="4" t="s">
        <v>182</v>
      </c>
      <c r="D83" s="6" t="str">
        <f t="shared" si="8"/>
        <v>143</v>
      </c>
      <c r="E83" s="4" t="str">
        <f>VLOOKUP(LEFT(B83,1),'Soal UTS'!$D$5:$E$10,2,FALSE)</f>
        <v>VIP</v>
      </c>
      <c r="F83" s="4" t="str">
        <f t="shared" si="7"/>
        <v>Anggrek</v>
      </c>
      <c r="G83" s="7" t="str">
        <f t="shared" si="9"/>
        <v>3</v>
      </c>
      <c r="H83" s="2">
        <f>INDEX(tarifSumber,MATCH('Jawab disini'!E83,kelasSumber,0),MATCH('Jawab disini'!F83,tipeSumber,0))*G83</f>
        <v>750000</v>
      </c>
      <c r="I83" s="2">
        <f t="shared" si="10"/>
        <v>75000</v>
      </c>
      <c r="J83" s="2">
        <f t="shared" si="11"/>
        <v>825000</v>
      </c>
      <c r="K83" s="4" t="str">
        <f t="shared" si="12"/>
        <v>Candle Light Dinner dan Massages</v>
      </c>
    </row>
    <row r="84" spans="1:11" ht="15.75" customHeight="1" x14ac:dyDescent="0.25">
      <c r="A84" s="14">
        <v>78</v>
      </c>
      <c r="B84" s="4" t="s">
        <v>183</v>
      </c>
      <c r="C84" s="4" t="s">
        <v>184</v>
      </c>
      <c r="D84" s="6" t="str">
        <f t="shared" si="8"/>
        <v>111</v>
      </c>
      <c r="E84" s="4" t="str">
        <f>VLOOKUP(LEFT(B84,1),'Soal UTS'!$D$5:$E$10,2,FALSE)</f>
        <v>Kelas 2</v>
      </c>
      <c r="F84" s="4" t="str">
        <f t="shared" si="7"/>
        <v>Tulip</v>
      </c>
      <c r="G84" s="7" t="str">
        <f t="shared" si="9"/>
        <v>2</v>
      </c>
      <c r="H84" s="2">
        <f>INDEX(tarifSumber,MATCH('Jawab disini'!E84,kelasSumber,0),MATCH('Jawab disini'!F84,tipeSumber,0))*G84</f>
        <v>380000</v>
      </c>
      <c r="I84" s="2">
        <f t="shared" si="10"/>
        <v>38000</v>
      </c>
      <c r="J84" s="2">
        <f t="shared" si="11"/>
        <v>418000</v>
      </c>
      <c r="K84" s="4" t="str">
        <f t="shared" si="12"/>
        <v>Free Snack</v>
      </c>
    </row>
    <row r="85" spans="1:11" ht="15.75" customHeight="1" x14ac:dyDescent="0.25">
      <c r="A85" s="14">
        <v>79</v>
      </c>
      <c r="B85" s="4" t="s">
        <v>185</v>
      </c>
      <c r="C85" s="4" t="s">
        <v>186</v>
      </c>
      <c r="D85" s="6" t="str">
        <f t="shared" si="8"/>
        <v>100</v>
      </c>
      <c r="E85" s="4" t="str">
        <f>VLOOKUP(LEFT(B85,1),'Soal UTS'!$D$5:$E$10,2,FALSE)</f>
        <v>Kelas 2</v>
      </c>
      <c r="F85" s="4" t="str">
        <f t="shared" si="7"/>
        <v>Anggrek</v>
      </c>
      <c r="G85" s="7" t="str">
        <f t="shared" si="9"/>
        <v>6</v>
      </c>
      <c r="H85" s="2">
        <f>INDEX(tarifSumber,MATCH('Jawab disini'!E85,kelasSumber,0),MATCH('Jawab disini'!F85,tipeSumber,0))*G85</f>
        <v>1110000</v>
      </c>
      <c r="I85" s="2">
        <f t="shared" si="10"/>
        <v>111000</v>
      </c>
      <c r="J85" s="2">
        <f t="shared" si="11"/>
        <v>1221000</v>
      </c>
      <c r="K85" s="4" t="str">
        <f t="shared" si="12"/>
        <v>Free Snack</v>
      </c>
    </row>
    <row r="86" spans="1:11" ht="15.75" customHeight="1" x14ac:dyDescent="0.25">
      <c r="A86" s="14">
        <v>80</v>
      </c>
      <c r="B86" s="4" t="s">
        <v>187</v>
      </c>
      <c r="C86" s="4" t="s">
        <v>188</v>
      </c>
      <c r="D86" s="6" t="str">
        <f t="shared" si="8"/>
        <v>126</v>
      </c>
      <c r="E86" s="4" t="str">
        <f>VLOOKUP(LEFT(B86,1),'Soal UTS'!$D$5:$E$10,2,FALSE)</f>
        <v>Kelas 1</v>
      </c>
      <c r="F86" s="4" t="str">
        <f t="shared" si="7"/>
        <v>Tulip</v>
      </c>
      <c r="G86" s="7" t="str">
        <f t="shared" si="9"/>
        <v>2</v>
      </c>
      <c r="H86" s="2">
        <f>INDEX(tarifSumber,MATCH('Jawab disini'!E86,kelasSumber,0),MATCH('Jawab disini'!F86,tipeSumber,0))*G86</f>
        <v>400000</v>
      </c>
      <c r="I86" s="2">
        <f t="shared" si="10"/>
        <v>40000</v>
      </c>
      <c r="J86" s="2">
        <f t="shared" si="11"/>
        <v>440000</v>
      </c>
      <c r="K86" s="4" t="str">
        <f t="shared" si="12"/>
        <v>Massages</v>
      </c>
    </row>
    <row r="87" spans="1:11" ht="15.75" customHeight="1" x14ac:dyDescent="0.25">
      <c r="A87" s="14">
        <v>81</v>
      </c>
      <c r="B87" s="4" t="s">
        <v>189</v>
      </c>
      <c r="C87" s="4" t="s">
        <v>190</v>
      </c>
      <c r="D87" s="6" t="str">
        <f t="shared" si="8"/>
        <v>167</v>
      </c>
      <c r="E87" s="4" t="str">
        <f>VLOOKUP(LEFT(B87,1),'Soal UTS'!$D$5:$E$10,2,FALSE)</f>
        <v>Kelas 3</v>
      </c>
      <c r="F87" s="4" t="str">
        <f t="shared" si="7"/>
        <v>Melati</v>
      </c>
      <c r="G87" s="7" t="str">
        <f t="shared" si="9"/>
        <v>1</v>
      </c>
      <c r="H87" s="2">
        <f>INDEX(tarifSumber,MATCH('Jawab disini'!E87,kelasSumber,0),MATCH('Jawab disini'!F87,tipeSumber,0))*G87</f>
        <v>150000</v>
      </c>
      <c r="I87" s="2">
        <f t="shared" si="10"/>
        <v>15000</v>
      </c>
      <c r="J87" s="2">
        <f t="shared" si="11"/>
        <v>165000</v>
      </c>
      <c r="K87" s="4" t="str">
        <f t="shared" si="12"/>
        <v xml:space="preserve"> - </v>
      </c>
    </row>
    <row r="88" spans="1:11" ht="15.75" customHeight="1" x14ac:dyDescent="0.25">
      <c r="A88" s="14">
        <v>82</v>
      </c>
      <c r="B88" s="4" t="s">
        <v>191</v>
      </c>
      <c r="C88" s="4" t="s">
        <v>192</v>
      </c>
      <c r="D88" s="6" t="str">
        <f t="shared" si="8"/>
        <v>112</v>
      </c>
      <c r="E88" s="4" t="str">
        <f>VLOOKUP(LEFT(B88,1),'Soal UTS'!$D$5:$E$10,2,FALSE)</f>
        <v>Kelas 1</v>
      </c>
      <c r="F88" s="4" t="str">
        <f t="shared" si="7"/>
        <v>Tulip</v>
      </c>
      <c r="G88" s="7" t="str">
        <f t="shared" si="9"/>
        <v>8</v>
      </c>
      <c r="H88" s="2">
        <f>INDEX(tarifSumber,MATCH('Jawab disini'!E88,kelasSumber,0),MATCH('Jawab disini'!F88,tipeSumber,0))*G88</f>
        <v>1600000</v>
      </c>
      <c r="I88" s="2">
        <f t="shared" si="10"/>
        <v>160000</v>
      </c>
      <c r="J88" s="2">
        <f t="shared" si="11"/>
        <v>1760000</v>
      </c>
      <c r="K88" s="4" t="str">
        <f t="shared" si="12"/>
        <v>Massages</v>
      </c>
    </row>
    <row r="89" spans="1:11" ht="15.75" customHeight="1" x14ac:dyDescent="0.25">
      <c r="A89" s="14">
        <v>83</v>
      </c>
      <c r="B89" s="4" t="s">
        <v>193</v>
      </c>
      <c r="C89" s="4" t="s">
        <v>194</v>
      </c>
      <c r="D89" s="6" t="str">
        <f t="shared" si="8"/>
        <v>132</v>
      </c>
      <c r="E89" s="4" t="str">
        <f>VLOOKUP(LEFT(B89,1),'Soal UTS'!$D$5:$E$10,2,FALSE)</f>
        <v>Kelas 2</v>
      </c>
      <c r="F89" s="4" t="str">
        <f t="shared" si="7"/>
        <v>Lili</v>
      </c>
      <c r="G89" s="7" t="str">
        <f t="shared" si="9"/>
        <v>7</v>
      </c>
      <c r="H89" s="2">
        <f>INDEX(tarifSumber,MATCH('Jawab disini'!E89,kelasSumber,0),MATCH('Jawab disini'!F89,tipeSumber,0))*G89</f>
        <v>1400000</v>
      </c>
      <c r="I89" s="2">
        <f t="shared" si="10"/>
        <v>140000</v>
      </c>
      <c r="J89" s="2">
        <f t="shared" si="11"/>
        <v>1540000</v>
      </c>
      <c r="K89" s="4" t="str">
        <f t="shared" si="12"/>
        <v>Free Snack</v>
      </c>
    </row>
    <row r="90" spans="1:11" ht="15.75" customHeight="1" x14ac:dyDescent="0.25">
      <c r="A90" s="14">
        <v>84</v>
      </c>
      <c r="B90" s="4" t="s">
        <v>195</v>
      </c>
      <c r="C90" s="4" t="s">
        <v>196</v>
      </c>
      <c r="D90" s="6" t="str">
        <f t="shared" si="8"/>
        <v>134</v>
      </c>
      <c r="E90" s="4" t="str">
        <f>VLOOKUP(LEFT(B90,1),'Soal UTS'!$D$5:$E$10,2,FALSE)</f>
        <v>VIP</v>
      </c>
      <c r="F90" s="4" t="str">
        <f t="shared" si="7"/>
        <v>Melati</v>
      </c>
      <c r="G90" s="7" t="str">
        <f t="shared" si="9"/>
        <v>3</v>
      </c>
      <c r="H90" s="2">
        <f>INDEX(tarifSumber,MATCH('Jawab disini'!E90,kelasSumber,0),MATCH('Jawab disini'!F90,tipeSumber,0))*G90</f>
        <v>630000</v>
      </c>
      <c r="I90" s="2">
        <f t="shared" si="10"/>
        <v>63000</v>
      </c>
      <c r="J90" s="2">
        <f t="shared" si="11"/>
        <v>693000</v>
      </c>
      <c r="K90" s="4" t="str">
        <f t="shared" si="12"/>
        <v>Candle Light Dinner dan Massages</v>
      </c>
    </row>
    <row r="91" spans="1:11" ht="15.75" customHeight="1" x14ac:dyDescent="0.25">
      <c r="A91" s="14">
        <v>85</v>
      </c>
      <c r="B91" s="4" t="s">
        <v>197</v>
      </c>
      <c r="C91" s="4" t="s">
        <v>198</v>
      </c>
      <c r="D91" s="6" t="str">
        <f t="shared" si="8"/>
        <v>226</v>
      </c>
      <c r="E91" s="4" t="str">
        <f>VLOOKUP(LEFT(B91,1),'Soal UTS'!$D$5:$E$10,2,FALSE)</f>
        <v>Kelas 2</v>
      </c>
      <c r="F91" s="4" t="str">
        <f t="shared" si="7"/>
        <v>Anggrek</v>
      </c>
      <c r="G91" s="7" t="str">
        <f t="shared" si="9"/>
        <v>4</v>
      </c>
      <c r="H91" s="2">
        <f>INDEX(tarifSumber,MATCH('Jawab disini'!E91,kelasSumber,0),MATCH('Jawab disini'!F91,tipeSumber,0))*G91</f>
        <v>740000</v>
      </c>
      <c r="I91" s="2">
        <f t="shared" si="10"/>
        <v>74000</v>
      </c>
      <c r="J91" s="2">
        <f t="shared" si="11"/>
        <v>814000</v>
      </c>
      <c r="K91" s="4" t="str">
        <f t="shared" si="12"/>
        <v>Free Snack</v>
      </c>
    </row>
    <row r="92" spans="1:11" ht="15.75" customHeight="1" x14ac:dyDescent="0.25">
      <c r="A92" s="14">
        <v>86</v>
      </c>
      <c r="B92" s="4" t="s">
        <v>199</v>
      </c>
      <c r="C92" s="4" t="s">
        <v>200</v>
      </c>
      <c r="D92" s="6" t="str">
        <f t="shared" si="8"/>
        <v>224</v>
      </c>
      <c r="E92" s="4" t="str">
        <f>VLOOKUP(LEFT(B92,1),'Soal UTS'!$D$5:$E$10,2,FALSE)</f>
        <v>Kelas 3</v>
      </c>
      <c r="F92" s="4" t="str">
        <f t="shared" si="7"/>
        <v>Tulip</v>
      </c>
      <c r="G92" s="7" t="str">
        <f t="shared" si="9"/>
        <v>8</v>
      </c>
      <c r="H92" s="2">
        <f>INDEX(tarifSumber,MATCH('Jawab disini'!E92,kelasSumber,0),MATCH('Jawab disini'!F92,tipeSumber,0))*G92</f>
        <v>1280000</v>
      </c>
      <c r="I92" s="2">
        <f t="shared" si="10"/>
        <v>128000</v>
      </c>
      <c r="J92" s="2">
        <f t="shared" si="11"/>
        <v>1408000</v>
      </c>
      <c r="K92" s="4" t="str">
        <f t="shared" si="12"/>
        <v xml:space="preserve"> - </v>
      </c>
    </row>
    <row r="93" spans="1:11" ht="15.75" customHeight="1" x14ac:dyDescent="0.25">
      <c r="A93" s="14">
        <v>87</v>
      </c>
      <c r="B93" s="4" t="s">
        <v>201</v>
      </c>
      <c r="C93" s="4" t="s">
        <v>202</v>
      </c>
      <c r="D93" s="6" t="str">
        <f t="shared" si="8"/>
        <v>289</v>
      </c>
      <c r="E93" s="4" t="str">
        <f>VLOOKUP(LEFT(B93,1),'Soal UTS'!$D$5:$E$10,2,FALSE)</f>
        <v>Kelas 2</v>
      </c>
      <c r="F93" s="4" t="str">
        <f t="shared" si="7"/>
        <v>Anggrek</v>
      </c>
      <c r="G93" s="7" t="str">
        <f t="shared" si="9"/>
        <v>4</v>
      </c>
      <c r="H93" s="2">
        <f>INDEX(tarifSumber,MATCH('Jawab disini'!E93,kelasSumber,0),MATCH('Jawab disini'!F93,tipeSumber,0))*G93</f>
        <v>740000</v>
      </c>
      <c r="I93" s="2">
        <f t="shared" si="10"/>
        <v>74000</v>
      </c>
      <c r="J93" s="2">
        <f t="shared" si="11"/>
        <v>814000</v>
      </c>
      <c r="K93" s="4" t="str">
        <f t="shared" si="12"/>
        <v>Free Snack</v>
      </c>
    </row>
    <row r="94" spans="1:11" ht="15.75" customHeight="1" x14ac:dyDescent="0.25">
      <c r="A94" s="14">
        <v>88</v>
      </c>
      <c r="B94" s="4" t="s">
        <v>203</v>
      </c>
      <c r="C94" s="4" t="s">
        <v>204</v>
      </c>
      <c r="D94" s="6" t="str">
        <f t="shared" si="8"/>
        <v>245</v>
      </c>
      <c r="E94" s="4" t="str">
        <f>VLOOKUP(LEFT(B94,1),'Soal UTS'!$D$5:$E$10,2,FALSE)</f>
        <v>VIP</v>
      </c>
      <c r="F94" s="4" t="str">
        <f t="shared" si="7"/>
        <v>Melati</v>
      </c>
      <c r="G94" s="7" t="str">
        <f t="shared" si="9"/>
        <v>6</v>
      </c>
      <c r="H94" s="2">
        <f>INDEX(tarifSumber,MATCH('Jawab disini'!E94,kelasSumber,0),MATCH('Jawab disini'!F94,tipeSumber,0))*G94</f>
        <v>1260000</v>
      </c>
      <c r="I94" s="2">
        <f t="shared" si="10"/>
        <v>126000</v>
      </c>
      <c r="J94" s="2">
        <f t="shared" si="11"/>
        <v>1386000</v>
      </c>
      <c r="K94" s="4" t="str">
        <f t="shared" si="12"/>
        <v>Candle Light Dinner dan Massages</v>
      </c>
    </row>
    <row r="95" spans="1:11" ht="15.75" customHeight="1" x14ac:dyDescent="0.25">
      <c r="A95" s="14">
        <v>89</v>
      </c>
      <c r="B95" s="4" t="s">
        <v>205</v>
      </c>
      <c r="C95" s="4" t="s">
        <v>206</v>
      </c>
      <c r="D95" s="6" t="str">
        <f t="shared" si="8"/>
        <v>123</v>
      </c>
      <c r="E95" s="4" t="str">
        <f>VLOOKUP(LEFT(B95,1),'Soal UTS'!$D$5:$E$10,2,FALSE)</f>
        <v>Kelas 2</v>
      </c>
      <c r="F95" s="4" t="str">
        <f t="shared" si="7"/>
        <v>Anggrek</v>
      </c>
      <c r="G95" s="7" t="str">
        <f t="shared" si="9"/>
        <v>4</v>
      </c>
      <c r="H95" s="2">
        <f>INDEX(tarifSumber,MATCH('Jawab disini'!E95,kelasSumber,0),MATCH('Jawab disini'!F95,tipeSumber,0))*G95</f>
        <v>740000</v>
      </c>
      <c r="I95" s="2">
        <f t="shared" si="10"/>
        <v>74000</v>
      </c>
      <c r="J95" s="2">
        <f t="shared" si="11"/>
        <v>814000</v>
      </c>
      <c r="K95" s="4" t="str">
        <f t="shared" si="12"/>
        <v>Free Snack</v>
      </c>
    </row>
    <row r="96" spans="1:11" ht="15.75" customHeight="1" x14ac:dyDescent="0.25">
      <c r="A96" s="14">
        <v>90</v>
      </c>
      <c r="B96" s="4" t="s">
        <v>207</v>
      </c>
      <c r="C96" s="4" t="s">
        <v>208</v>
      </c>
      <c r="D96" s="6" t="str">
        <f t="shared" si="8"/>
        <v>267</v>
      </c>
      <c r="E96" s="4" t="str">
        <f>VLOOKUP(LEFT(B96,1),'Soal UTS'!$D$5:$E$10,2,FALSE)</f>
        <v>Kelas 1</v>
      </c>
      <c r="F96" s="4" t="str">
        <f t="shared" si="7"/>
        <v>Lili</v>
      </c>
      <c r="G96" s="7" t="str">
        <f t="shared" si="9"/>
        <v>3</v>
      </c>
      <c r="H96" s="2">
        <f>INDEX(tarifSumber,MATCH('Jawab disini'!E96,kelasSumber,0),MATCH('Jawab disini'!F96,tipeSumber,0))*G96</f>
        <v>645000</v>
      </c>
      <c r="I96" s="2">
        <f t="shared" si="10"/>
        <v>64500</v>
      </c>
      <c r="J96" s="2">
        <f t="shared" si="11"/>
        <v>709500</v>
      </c>
      <c r="K96" s="4" t="str">
        <f t="shared" si="12"/>
        <v>Massages</v>
      </c>
    </row>
    <row r="97" spans="1:11" ht="15.75" customHeight="1" x14ac:dyDescent="0.25">
      <c r="A97" s="14">
        <v>91</v>
      </c>
      <c r="B97" s="4" t="s">
        <v>209</v>
      </c>
      <c r="C97" s="4" t="s">
        <v>210</v>
      </c>
      <c r="D97" s="6" t="str">
        <f t="shared" si="8"/>
        <v>139</v>
      </c>
      <c r="E97" s="4" t="str">
        <f>VLOOKUP(LEFT(B97,1),'Soal UTS'!$D$5:$E$10,2,FALSE)</f>
        <v>Kelas 1</v>
      </c>
      <c r="F97" s="4" t="str">
        <f t="shared" si="7"/>
        <v>Melati</v>
      </c>
      <c r="G97" s="7" t="str">
        <f t="shared" si="9"/>
        <v>5</v>
      </c>
      <c r="H97" s="2">
        <f>INDEX(tarifSumber,MATCH('Jawab disini'!E97,kelasSumber,0),MATCH('Jawab disini'!F97,tipeSumber,0))*G97</f>
        <v>900000</v>
      </c>
      <c r="I97" s="2">
        <f t="shared" si="10"/>
        <v>90000</v>
      </c>
      <c r="J97" s="2">
        <f t="shared" si="11"/>
        <v>990000</v>
      </c>
      <c r="K97" s="4" t="str">
        <f t="shared" si="12"/>
        <v>Massages</v>
      </c>
    </row>
    <row r="98" spans="1:11" ht="15.75" customHeight="1" x14ac:dyDescent="0.25">
      <c r="A98" s="14">
        <v>92</v>
      </c>
      <c r="B98" s="4" t="s">
        <v>211</v>
      </c>
      <c r="C98" s="4" t="s">
        <v>212</v>
      </c>
      <c r="D98" s="6" t="str">
        <f t="shared" si="8"/>
        <v>298</v>
      </c>
      <c r="E98" s="4" t="str">
        <f>VLOOKUP(LEFT(B98,1),'Soal UTS'!$D$5:$E$10,2,FALSE)</f>
        <v>Kelas 3</v>
      </c>
      <c r="F98" s="4" t="str">
        <f t="shared" si="7"/>
        <v>Anggrek</v>
      </c>
      <c r="G98" s="7" t="str">
        <f t="shared" si="9"/>
        <v>6</v>
      </c>
      <c r="H98" s="2">
        <f>INDEX(tarifSumber,MATCH('Jawab disini'!E98,kelasSumber,0),MATCH('Jawab disini'!F98,tipeSumber,0))*G98</f>
        <v>930000</v>
      </c>
      <c r="I98" s="2">
        <f t="shared" si="10"/>
        <v>93000</v>
      </c>
      <c r="J98" s="2">
        <f t="shared" si="11"/>
        <v>1023000</v>
      </c>
      <c r="K98" s="4" t="str">
        <f t="shared" si="12"/>
        <v xml:space="preserve"> - </v>
      </c>
    </row>
    <row r="99" spans="1:11" ht="15.75" customHeight="1" x14ac:dyDescent="0.25">
      <c r="A99" s="14">
        <v>93</v>
      </c>
      <c r="B99" s="4" t="s">
        <v>213</v>
      </c>
      <c r="C99" s="4" t="s">
        <v>214</v>
      </c>
      <c r="D99" s="6" t="str">
        <f t="shared" si="8"/>
        <v>299</v>
      </c>
      <c r="E99" s="4" t="str">
        <f>VLOOKUP(LEFT(B99,1),'Soal UTS'!$D$5:$E$10,2,FALSE)</f>
        <v>Kelas 2</v>
      </c>
      <c r="F99" s="4" t="str">
        <f t="shared" si="7"/>
        <v>Lili</v>
      </c>
      <c r="G99" s="7" t="str">
        <f t="shared" si="9"/>
        <v>2</v>
      </c>
      <c r="H99" s="2">
        <f>INDEX(tarifSumber,MATCH('Jawab disini'!E99,kelasSumber,0),MATCH('Jawab disini'!F99,tipeSumber,0))*G99</f>
        <v>400000</v>
      </c>
      <c r="I99" s="2">
        <f t="shared" si="10"/>
        <v>40000</v>
      </c>
      <c r="J99" s="2">
        <f t="shared" si="11"/>
        <v>440000</v>
      </c>
      <c r="K99" s="4" t="str">
        <f t="shared" si="12"/>
        <v>Free Snack</v>
      </c>
    </row>
    <row r="100" spans="1:11" ht="15.75" customHeight="1" x14ac:dyDescent="0.25">
      <c r="A100" s="14">
        <v>94</v>
      </c>
      <c r="B100" s="4" t="s">
        <v>215</v>
      </c>
      <c r="C100" s="4" t="s">
        <v>216</v>
      </c>
      <c r="D100" s="6" t="str">
        <f t="shared" si="8"/>
        <v>296</v>
      </c>
      <c r="E100" s="4" t="str">
        <f>VLOOKUP(LEFT(B100,1),'Soal UTS'!$D$5:$E$10,2,FALSE)</f>
        <v>VIP</v>
      </c>
      <c r="F100" s="4" t="str">
        <f t="shared" si="7"/>
        <v>Melati</v>
      </c>
      <c r="G100" s="7" t="str">
        <f t="shared" si="9"/>
        <v>1</v>
      </c>
      <c r="H100" s="2">
        <f>INDEX(tarifSumber,MATCH('Jawab disini'!E100,kelasSumber,0),MATCH('Jawab disini'!F100,tipeSumber,0))*G100</f>
        <v>210000</v>
      </c>
      <c r="I100" s="2">
        <f t="shared" si="10"/>
        <v>21000</v>
      </c>
      <c r="J100" s="2">
        <f t="shared" si="11"/>
        <v>231000</v>
      </c>
      <c r="K100" s="4" t="str">
        <f t="shared" si="12"/>
        <v>Candle Light Dinner dan Massages</v>
      </c>
    </row>
    <row r="101" spans="1:11" ht="15.75" customHeight="1" x14ac:dyDescent="0.25">
      <c r="A101" s="14">
        <v>95</v>
      </c>
      <c r="B101" s="4" t="s">
        <v>217</v>
      </c>
      <c r="C101" s="4" t="s">
        <v>218</v>
      </c>
      <c r="D101" s="6" t="str">
        <f t="shared" si="8"/>
        <v>267</v>
      </c>
      <c r="E101" s="4" t="str">
        <f>VLOOKUP(LEFT(B101,1),'Soal UTS'!$D$5:$E$10,2,FALSE)</f>
        <v>Kelas 3</v>
      </c>
      <c r="F101" s="4" t="str">
        <f t="shared" si="7"/>
        <v>Tulip</v>
      </c>
      <c r="G101" s="7" t="str">
        <f t="shared" si="9"/>
        <v>9</v>
      </c>
      <c r="H101" s="2">
        <f>INDEX(tarifSumber,MATCH('Jawab disini'!E101,kelasSumber,0),MATCH('Jawab disini'!F101,tipeSumber,0))*G101</f>
        <v>1440000</v>
      </c>
      <c r="I101" s="2">
        <f t="shared" si="10"/>
        <v>144000</v>
      </c>
      <c r="J101" s="2">
        <f t="shared" si="11"/>
        <v>1584000</v>
      </c>
      <c r="K101" s="4" t="str">
        <f t="shared" si="12"/>
        <v xml:space="preserve"> - </v>
      </c>
    </row>
    <row r="102" spans="1:11" ht="15.75" customHeight="1" x14ac:dyDescent="0.25">
      <c r="A102" s="14">
        <v>96</v>
      </c>
      <c r="B102" s="4" t="s">
        <v>219</v>
      </c>
      <c r="C102" s="4" t="s">
        <v>220</v>
      </c>
      <c r="D102" s="6" t="str">
        <f t="shared" si="8"/>
        <v>256</v>
      </c>
      <c r="E102" s="4" t="str">
        <f>VLOOKUP(LEFT(B102,1),'Soal UTS'!$D$5:$E$10,2,FALSE)</f>
        <v>VIP</v>
      </c>
      <c r="F102" s="4" t="str">
        <f t="shared" si="7"/>
        <v>Melati</v>
      </c>
      <c r="G102" s="7" t="str">
        <f t="shared" si="9"/>
        <v>8</v>
      </c>
      <c r="H102" s="2">
        <f>INDEX(tarifSumber,MATCH('Jawab disini'!E102,kelasSumber,0),MATCH('Jawab disini'!F102,tipeSumber,0))*G102</f>
        <v>1680000</v>
      </c>
      <c r="I102" s="2">
        <f t="shared" si="10"/>
        <v>168000</v>
      </c>
      <c r="J102" s="2">
        <f t="shared" si="11"/>
        <v>1848000</v>
      </c>
      <c r="K102" s="4" t="str">
        <f t="shared" si="12"/>
        <v>Candle Light Dinner dan Massages</v>
      </c>
    </row>
    <row r="103" spans="1:11" ht="15.75" customHeight="1" x14ac:dyDescent="0.25">
      <c r="A103" s="14">
        <v>97</v>
      </c>
      <c r="B103" s="4" t="s">
        <v>221</v>
      </c>
      <c r="C103" s="4" t="s">
        <v>222</v>
      </c>
      <c r="D103" s="6" t="str">
        <f t="shared" si="8"/>
        <v>178</v>
      </c>
      <c r="E103" s="4" t="str">
        <f>VLOOKUP(LEFT(B103,1),'Soal UTS'!$D$5:$E$10,2,FALSE)</f>
        <v>Kelas 1</v>
      </c>
      <c r="F103" s="4" t="str">
        <f t="shared" si="7"/>
        <v>Lili</v>
      </c>
      <c r="G103" s="7" t="str">
        <f t="shared" si="9"/>
        <v>6</v>
      </c>
      <c r="H103" s="2">
        <f>INDEX(tarifSumber,MATCH('Jawab disini'!E103,kelasSumber,0),MATCH('Jawab disini'!F103,tipeSumber,0))*G103</f>
        <v>1290000</v>
      </c>
      <c r="I103" s="2">
        <f t="shared" si="10"/>
        <v>129000</v>
      </c>
      <c r="J103" s="2">
        <f t="shared" si="11"/>
        <v>1419000</v>
      </c>
      <c r="K103" s="4" t="str">
        <f t="shared" si="12"/>
        <v>Massages</v>
      </c>
    </row>
    <row r="104" spans="1:11" ht="15.75" customHeight="1" x14ac:dyDescent="0.25">
      <c r="A104" s="14">
        <v>98</v>
      </c>
      <c r="B104" s="4" t="s">
        <v>223</v>
      </c>
      <c r="C104" s="4" t="s">
        <v>224</v>
      </c>
      <c r="D104" s="6" t="str">
        <f t="shared" si="8"/>
        <v>235</v>
      </c>
      <c r="E104" s="4" t="str">
        <f>VLOOKUP(LEFT(B104,1),'Soal UTS'!$D$5:$E$10,2,FALSE)</f>
        <v>Kelas 3</v>
      </c>
      <c r="F104" s="4" t="str">
        <f t="shared" si="7"/>
        <v>Anggrek</v>
      </c>
      <c r="G104" s="7" t="str">
        <f t="shared" si="9"/>
        <v>5</v>
      </c>
      <c r="H104" s="2">
        <f>INDEX(tarifSumber,MATCH('Jawab disini'!E104,kelasSumber,0),MATCH('Jawab disini'!F104,tipeSumber,0))*G104</f>
        <v>775000</v>
      </c>
      <c r="I104" s="2">
        <f t="shared" si="10"/>
        <v>77500</v>
      </c>
      <c r="J104" s="2">
        <f t="shared" si="11"/>
        <v>852500</v>
      </c>
      <c r="K104" s="4" t="str">
        <f t="shared" si="12"/>
        <v xml:space="preserve"> - </v>
      </c>
    </row>
    <row r="105" spans="1:11" ht="15.75" customHeight="1" x14ac:dyDescent="0.25">
      <c r="A105" s="14">
        <v>99</v>
      </c>
      <c r="B105" s="4" t="s">
        <v>225</v>
      </c>
      <c r="C105" s="4" t="s">
        <v>226</v>
      </c>
      <c r="D105" s="6" t="str">
        <f t="shared" si="8"/>
        <v>256</v>
      </c>
      <c r="E105" s="4" t="str">
        <f>VLOOKUP(LEFT(B105,1),'Soal UTS'!$D$5:$E$10,2,FALSE)</f>
        <v>VIP</v>
      </c>
      <c r="F105" s="4" t="str">
        <f t="shared" si="7"/>
        <v>Tulip</v>
      </c>
      <c r="G105" s="7" t="str">
        <f t="shared" si="9"/>
        <v>4</v>
      </c>
      <c r="H105" s="2">
        <f>INDEX(tarifSumber,MATCH('Jawab disini'!E105,kelasSumber,0),MATCH('Jawab disini'!F105,tipeSumber,0))*G105</f>
        <v>1120000</v>
      </c>
      <c r="I105" s="2">
        <f t="shared" si="10"/>
        <v>112000</v>
      </c>
      <c r="J105" s="2">
        <f t="shared" si="11"/>
        <v>1232000</v>
      </c>
      <c r="K105" s="4" t="str">
        <f t="shared" si="12"/>
        <v>Candle Light Dinner dan Massages</v>
      </c>
    </row>
    <row r="106" spans="1:11" ht="15.75" customHeight="1" x14ac:dyDescent="0.25">
      <c r="A106" s="14">
        <v>100</v>
      </c>
      <c r="B106" s="4" t="s">
        <v>227</v>
      </c>
      <c r="C106" s="4" t="s">
        <v>228</v>
      </c>
      <c r="D106" s="6" t="str">
        <f t="shared" si="8"/>
        <v>113</v>
      </c>
      <c r="E106" s="4" t="str">
        <f>VLOOKUP(LEFT(B106,1),'Soal UTS'!$D$5:$E$10,2,FALSE)</f>
        <v>Kelas 1</v>
      </c>
      <c r="F106" s="4" t="str">
        <f t="shared" si="7"/>
        <v>Lili</v>
      </c>
      <c r="G106" s="7" t="str">
        <f t="shared" si="9"/>
        <v>4</v>
      </c>
      <c r="H106" s="2">
        <f>INDEX(tarifSumber,MATCH('Jawab disini'!E106,kelasSumber,0),MATCH('Jawab disini'!F106,tipeSumber,0))*G106</f>
        <v>860000</v>
      </c>
      <c r="I106" s="2">
        <f t="shared" si="10"/>
        <v>86000</v>
      </c>
      <c r="J106" s="2">
        <f t="shared" si="11"/>
        <v>946000</v>
      </c>
      <c r="K106" s="4" t="str">
        <f t="shared" si="12"/>
        <v>Massages</v>
      </c>
    </row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K1"/>
    <mergeCell ref="A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Soal UTS</vt:lpstr>
      <vt:lpstr>Sheet3</vt:lpstr>
      <vt:lpstr>Jawab disini</vt:lpstr>
      <vt:lpstr>kelasSumber</vt:lpstr>
      <vt:lpstr>tabelSumber</vt:lpstr>
      <vt:lpstr>tarifSumber</vt:lpstr>
      <vt:lpstr>tipe</vt:lpstr>
      <vt:lpstr>tipeSumber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Kikky</dc:creator>
  <cp:lastModifiedBy>Admin</cp:lastModifiedBy>
  <dcterms:created xsi:type="dcterms:W3CDTF">2011-08-13T04:06:08Z</dcterms:created>
  <dcterms:modified xsi:type="dcterms:W3CDTF">2024-10-24T08:14:01Z</dcterms:modified>
</cp:coreProperties>
</file>