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170" yWindow="1170" windowWidth="11520" windowHeight="7875" tabRatio="659"/>
  </bookViews>
  <sheets>
    <sheet name="Master " sheetId="1" r:id="rId1"/>
    <sheet name="March 2023" sheetId="2" r:id="rId2"/>
    <sheet name="Pay Slip " sheetId="3" state="hidden" r:id="rId3"/>
  </sheets>
  <definedNames>
    <definedName name="_xlnm._FilterDatabase" localSheetId="1" hidden="1">'March 2023'!$A$7:$AL$7</definedName>
    <definedName name="_xlnm._FilterDatabase" localSheetId="0" hidden="1">'Master '!$A$3:$AQ$3</definedName>
    <definedName name="Emp_NAA">#REF!</definedName>
    <definedName name="EMP_NO">'March 2023'!$B$8:$B$494</definedName>
    <definedName name="_xlnm.Print_Area" localSheetId="2">'Pay Slip '!$A$1:$H$27</definedName>
  </definedNames>
  <calcPr calcId="124519"/>
</workbook>
</file>

<file path=xl/calcChain.xml><?xml version="1.0" encoding="utf-8"?>
<calcChain xmlns="http://schemas.openxmlformats.org/spreadsheetml/2006/main">
  <c r="H23" i="3"/>
  <c r="D23"/>
  <c r="H22"/>
  <c r="D22"/>
  <c r="H21"/>
  <c r="D21"/>
  <c r="D20"/>
  <c r="H19"/>
  <c r="H24" s="1"/>
  <c r="D19"/>
  <c r="D24" s="1"/>
  <c r="H25" s="1"/>
  <c r="H17"/>
  <c r="D17"/>
  <c r="H16"/>
  <c r="D16"/>
  <c r="H15"/>
  <c r="D15"/>
  <c r="D14"/>
  <c r="H13"/>
  <c r="D13"/>
  <c r="H12"/>
  <c r="D12"/>
  <c r="H11"/>
  <c r="D11"/>
  <c r="H10"/>
  <c r="D10"/>
  <c r="H9"/>
  <c r="AF491" i="2"/>
  <c r="AE491"/>
  <c r="AD491"/>
  <c r="J491"/>
  <c r="I491"/>
  <c r="H491"/>
  <c r="G491"/>
  <c r="F491"/>
  <c r="AA489"/>
  <c r="AJ489" s="1"/>
  <c r="O489"/>
  <c r="U489" s="1"/>
  <c r="N489"/>
  <c r="T489" s="1"/>
  <c r="K489"/>
  <c r="E489"/>
  <c r="C489"/>
  <c r="V488"/>
  <c r="O488"/>
  <c r="U488" s="1"/>
  <c r="N488"/>
  <c r="T488" s="1"/>
  <c r="K488"/>
  <c r="E488"/>
  <c r="C488"/>
  <c r="AA487"/>
  <c r="AJ487" s="1"/>
  <c r="O487"/>
  <c r="U487" s="1"/>
  <c r="N487"/>
  <c r="T487" s="1"/>
  <c r="K487"/>
  <c r="E487"/>
  <c r="C487"/>
  <c r="V486"/>
  <c r="O486"/>
  <c r="U486" s="1"/>
  <c r="N486"/>
  <c r="T486" s="1"/>
  <c r="K486"/>
  <c r="E486"/>
  <c r="C486"/>
  <c r="AA485"/>
  <c r="AJ485" s="1"/>
  <c r="O485"/>
  <c r="U485" s="1"/>
  <c r="N485"/>
  <c r="T485" s="1"/>
  <c r="K485"/>
  <c r="E485"/>
  <c r="C485"/>
  <c r="AA484"/>
  <c r="AJ484" s="1"/>
  <c r="V484"/>
  <c r="O484"/>
  <c r="U484" s="1"/>
  <c r="N484"/>
  <c r="T484" s="1"/>
  <c r="K484"/>
  <c r="E484"/>
  <c r="C484"/>
  <c r="AA483"/>
  <c r="AJ483" s="1"/>
  <c r="O483"/>
  <c r="U483" s="1"/>
  <c r="N483"/>
  <c r="T483" s="1"/>
  <c r="K483"/>
  <c r="E483"/>
  <c r="C483"/>
  <c r="O482"/>
  <c r="V482" s="1"/>
  <c r="N482"/>
  <c r="T482" s="1"/>
  <c r="K482"/>
  <c r="E482"/>
  <c r="C482"/>
  <c r="AA481"/>
  <c r="AJ481" s="1"/>
  <c r="O481"/>
  <c r="U481" s="1"/>
  <c r="N481"/>
  <c r="T481" s="1"/>
  <c r="K481"/>
  <c r="E481"/>
  <c r="C481"/>
  <c r="AA480"/>
  <c r="AJ480" s="1"/>
  <c r="O480"/>
  <c r="V480" s="1"/>
  <c r="N480"/>
  <c r="T480" s="1"/>
  <c r="K480"/>
  <c r="E480"/>
  <c r="C480"/>
  <c r="AA479"/>
  <c r="AJ479" s="1"/>
  <c r="O479"/>
  <c r="U479" s="1"/>
  <c r="N479"/>
  <c r="T479" s="1"/>
  <c r="K479"/>
  <c r="E479"/>
  <c r="C479"/>
  <c r="AA478"/>
  <c r="AJ478" s="1"/>
  <c r="O478"/>
  <c r="V478" s="1"/>
  <c r="N478"/>
  <c r="T478" s="1"/>
  <c r="K478"/>
  <c r="E478"/>
  <c r="C478"/>
  <c r="V477"/>
  <c r="O477"/>
  <c r="U477" s="1"/>
  <c r="N477"/>
  <c r="T477" s="1"/>
  <c r="K477"/>
  <c r="E477"/>
  <c r="C477"/>
  <c r="AA476"/>
  <c r="AJ476" s="1"/>
  <c r="O476"/>
  <c r="V476" s="1"/>
  <c r="N476"/>
  <c r="T476" s="1"/>
  <c r="K476"/>
  <c r="E476"/>
  <c r="C476"/>
  <c r="AA475"/>
  <c r="AJ475" s="1"/>
  <c r="V475"/>
  <c r="O475"/>
  <c r="U475" s="1"/>
  <c r="N475"/>
  <c r="T475" s="1"/>
  <c r="K475"/>
  <c r="E475"/>
  <c r="C475"/>
  <c r="O474"/>
  <c r="V474" s="1"/>
  <c r="N474"/>
  <c r="T474" s="1"/>
  <c r="K474"/>
  <c r="E474"/>
  <c r="C474"/>
  <c r="V473"/>
  <c r="O473"/>
  <c r="U473" s="1"/>
  <c r="N473"/>
  <c r="T473" s="1"/>
  <c r="K473"/>
  <c r="E473"/>
  <c r="C473"/>
  <c r="O472"/>
  <c r="V472" s="1"/>
  <c r="N472"/>
  <c r="T472" s="1"/>
  <c r="K472"/>
  <c r="E472"/>
  <c r="C472"/>
  <c r="V471"/>
  <c r="O471"/>
  <c r="U471" s="1"/>
  <c r="N471"/>
  <c r="T471" s="1"/>
  <c r="K471"/>
  <c r="E471"/>
  <c r="C471"/>
  <c r="O470"/>
  <c r="V470" s="1"/>
  <c r="N470"/>
  <c r="T470" s="1"/>
  <c r="K470"/>
  <c r="E470"/>
  <c r="C470"/>
  <c r="V469"/>
  <c r="O469"/>
  <c r="U469" s="1"/>
  <c r="N469"/>
  <c r="T469" s="1"/>
  <c r="K469"/>
  <c r="E469"/>
  <c r="C469"/>
  <c r="O468"/>
  <c r="N468"/>
  <c r="K468"/>
  <c r="U468" s="1"/>
  <c r="E468"/>
  <c r="C468"/>
  <c r="V467"/>
  <c r="O467"/>
  <c r="U467" s="1"/>
  <c r="N467"/>
  <c r="T467" s="1"/>
  <c r="K467"/>
  <c r="E467"/>
  <c r="C467"/>
  <c r="AA466"/>
  <c r="AJ466" s="1"/>
  <c r="V466"/>
  <c r="O466"/>
  <c r="U466" s="1"/>
  <c r="N466"/>
  <c r="T466" s="1"/>
  <c r="K466"/>
  <c r="E466"/>
  <c r="C466"/>
  <c r="AA465"/>
  <c r="AJ465" s="1"/>
  <c r="O465"/>
  <c r="V465" s="1"/>
  <c r="N465"/>
  <c r="T465" s="1"/>
  <c r="K465"/>
  <c r="E465"/>
  <c r="C465"/>
  <c r="V464"/>
  <c r="O464"/>
  <c r="U464" s="1"/>
  <c r="N464"/>
  <c r="T464" s="1"/>
  <c r="K464"/>
  <c r="E464"/>
  <c r="C464"/>
  <c r="AA463"/>
  <c r="AJ463" s="1"/>
  <c r="O463"/>
  <c r="V463" s="1"/>
  <c r="N463"/>
  <c r="K463"/>
  <c r="E463"/>
  <c r="C463"/>
  <c r="V462"/>
  <c r="O462"/>
  <c r="U462" s="1"/>
  <c r="N462"/>
  <c r="T462" s="1"/>
  <c r="K462"/>
  <c r="E462"/>
  <c r="C462"/>
  <c r="AA461"/>
  <c r="AJ461" s="1"/>
  <c r="O461"/>
  <c r="V461" s="1"/>
  <c r="N461"/>
  <c r="K461"/>
  <c r="E461"/>
  <c r="C461"/>
  <c r="AA460"/>
  <c r="AJ460" s="1"/>
  <c r="V460"/>
  <c r="O460"/>
  <c r="U460" s="1"/>
  <c r="N460"/>
  <c r="T460" s="1"/>
  <c r="K460"/>
  <c r="E460"/>
  <c r="C460"/>
  <c r="AJ459"/>
  <c r="AC459"/>
  <c r="AA459"/>
  <c r="O459"/>
  <c r="N459"/>
  <c r="K459"/>
  <c r="U459" s="1"/>
  <c r="E459"/>
  <c r="C459"/>
  <c r="V458"/>
  <c r="O458"/>
  <c r="U458" s="1"/>
  <c r="N458"/>
  <c r="T458" s="1"/>
  <c r="K458"/>
  <c r="E458"/>
  <c r="C458"/>
  <c r="AJ457"/>
  <c r="AC457"/>
  <c r="AA457"/>
  <c r="O457"/>
  <c r="N457"/>
  <c r="K457"/>
  <c r="U457" s="1"/>
  <c r="E457"/>
  <c r="C457"/>
  <c r="AA456"/>
  <c r="AJ456" s="1"/>
  <c r="V456"/>
  <c r="O456"/>
  <c r="U456" s="1"/>
  <c r="N456"/>
  <c r="T456" s="1"/>
  <c r="K456"/>
  <c r="E456"/>
  <c r="C456"/>
  <c r="AA455"/>
  <c r="AJ455" s="1"/>
  <c r="O455"/>
  <c r="V455" s="1"/>
  <c r="N455"/>
  <c r="K455"/>
  <c r="E455"/>
  <c r="C455"/>
  <c r="AA454"/>
  <c r="AJ454" s="1"/>
  <c r="V454"/>
  <c r="O454"/>
  <c r="U454" s="1"/>
  <c r="N454"/>
  <c r="T454" s="1"/>
  <c r="K454"/>
  <c r="E454"/>
  <c r="C454"/>
  <c r="O453"/>
  <c r="N453"/>
  <c r="K453"/>
  <c r="U453" s="1"/>
  <c r="E453"/>
  <c r="C453"/>
  <c r="AA452"/>
  <c r="AJ452" s="1"/>
  <c r="V452"/>
  <c r="O452"/>
  <c r="U452" s="1"/>
  <c r="N452"/>
  <c r="T452" s="1"/>
  <c r="K452"/>
  <c r="E452"/>
  <c r="C452"/>
  <c r="AA451"/>
  <c r="AJ451" s="1"/>
  <c r="O451"/>
  <c r="V451" s="1"/>
  <c r="N451"/>
  <c r="K451"/>
  <c r="E451"/>
  <c r="C451"/>
  <c r="V450"/>
  <c r="O450"/>
  <c r="U450" s="1"/>
  <c r="N450"/>
  <c r="T450" s="1"/>
  <c r="K450"/>
  <c r="E450"/>
  <c r="C450"/>
  <c r="O449"/>
  <c r="V449" s="1"/>
  <c r="N449"/>
  <c r="K449"/>
  <c r="E449"/>
  <c r="C449"/>
  <c r="V448"/>
  <c r="O448"/>
  <c r="U448" s="1"/>
  <c r="N448"/>
  <c r="T448" s="1"/>
  <c r="K448"/>
  <c r="E448"/>
  <c r="C448"/>
  <c r="O447"/>
  <c r="V447" s="1"/>
  <c r="N447"/>
  <c r="K447"/>
  <c r="E447"/>
  <c r="C447"/>
  <c r="V446"/>
  <c r="O446"/>
  <c r="U446" s="1"/>
  <c r="N446"/>
  <c r="T446" s="1"/>
  <c r="K446"/>
  <c r="E446"/>
  <c r="C446"/>
  <c r="O445"/>
  <c r="V445" s="1"/>
  <c r="N445"/>
  <c r="K445"/>
  <c r="E445"/>
  <c r="C445"/>
  <c r="V444"/>
  <c r="O444"/>
  <c r="U444" s="1"/>
  <c r="N444"/>
  <c r="T444" s="1"/>
  <c r="K444"/>
  <c r="E444"/>
  <c r="C444"/>
  <c r="O443"/>
  <c r="V443" s="1"/>
  <c r="N443"/>
  <c r="K443"/>
  <c r="E443"/>
  <c r="C443"/>
  <c r="AA442"/>
  <c r="AJ442" s="1"/>
  <c r="V442"/>
  <c r="O442"/>
  <c r="U442" s="1"/>
  <c r="N442"/>
  <c r="T442" s="1"/>
  <c r="K442"/>
  <c r="E442"/>
  <c r="C442"/>
  <c r="AJ441"/>
  <c r="AC441"/>
  <c r="AA441"/>
  <c r="O441"/>
  <c r="N441"/>
  <c r="K441"/>
  <c r="U441" s="1"/>
  <c r="E441"/>
  <c r="C441"/>
  <c r="V440"/>
  <c r="O440"/>
  <c r="U440" s="1"/>
  <c r="N440"/>
  <c r="T440" s="1"/>
  <c r="K440"/>
  <c r="E440"/>
  <c r="C440"/>
  <c r="AJ439"/>
  <c r="AC439"/>
  <c r="AA439"/>
  <c r="O439"/>
  <c r="N439"/>
  <c r="K439"/>
  <c r="U439" s="1"/>
  <c r="E439"/>
  <c r="C439"/>
  <c r="V438"/>
  <c r="O438"/>
  <c r="U438" s="1"/>
  <c r="N438"/>
  <c r="T438" s="1"/>
  <c r="K438"/>
  <c r="E438"/>
  <c r="C438"/>
  <c r="AJ437"/>
  <c r="AC437"/>
  <c r="AA437"/>
  <c r="O437"/>
  <c r="N437"/>
  <c r="K437"/>
  <c r="U437" s="1"/>
  <c r="E437"/>
  <c r="C437"/>
  <c r="AA436"/>
  <c r="AJ436" s="1"/>
  <c r="V436"/>
  <c r="O436"/>
  <c r="U436" s="1"/>
  <c r="N436"/>
  <c r="T436" s="1"/>
  <c r="K436"/>
  <c r="E436"/>
  <c r="C436"/>
  <c r="AA435"/>
  <c r="AJ435" s="1"/>
  <c r="O435"/>
  <c r="V435" s="1"/>
  <c r="N435"/>
  <c r="K435"/>
  <c r="E435"/>
  <c r="C435"/>
  <c r="V434"/>
  <c r="O434"/>
  <c r="U434" s="1"/>
  <c r="N434"/>
  <c r="T434" s="1"/>
  <c r="K434"/>
  <c r="E434"/>
  <c r="C434"/>
  <c r="AA433"/>
  <c r="AJ433" s="1"/>
  <c r="O433"/>
  <c r="V433" s="1"/>
  <c r="N433"/>
  <c r="K433"/>
  <c r="E433"/>
  <c r="C433"/>
  <c r="AA432"/>
  <c r="AJ432" s="1"/>
  <c r="V432"/>
  <c r="O432"/>
  <c r="U432" s="1"/>
  <c r="N432"/>
  <c r="T432" s="1"/>
  <c r="K432"/>
  <c r="E432"/>
  <c r="C432"/>
  <c r="AJ431"/>
  <c r="AC431"/>
  <c r="AA431"/>
  <c r="O431"/>
  <c r="N431"/>
  <c r="K431"/>
  <c r="U431" s="1"/>
  <c r="E431"/>
  <c r="C431"/>
  <c r="AA430"/>
  <c r="AJ430" s="1"/>
  <c r="V430"/>
  <c r="O430"/>
  <c r="U430" s="1"/>
  <c r="N430"/>
  <c r="T430" s="1"/>
  <c r="K430"/>
  <c r="E430"/>
  <c r="C430"/>
  <c r="O429"/>
  <c r="V429" s="1"/>
  <c r="N429"/>
  <c r="K429"/>
  <c r="E429"/>
  <c r="C429"/>
  <c r="AA428"/>
  <c r="AJ428" s="1"/>
  <c r="V428"/>
  <c r="O428"/>
  <c r="U428" s="1"/>
  <c r="N428"/>
  <c r="T428" s="1"/>
  <c r="K428"/>
  <c r="E428"/>
  <c r="C428"/>
  <c r="AJ427"/>
  <c r="AC427"/>
  <c r="AA427"/>
  <c r="O427"/>
  <c r="N427"/>
  <c r="K427"/>
  <c r="U427" s="1"/>
  <c r="E427"/>
  <c r="C427"/>
  <c r="V426"/>
  <c r="O426"/>
  <c r="U426" s="1"/>
  <c r="N426"/>
  <c r="T426" s="1"/>
  <c r="K426"/>
  <c r="E426"/>
  <c r="C426"/>
  <c r="O425"/>
  <c r="N425"/>
  <c r="K425"/>
  <c r="U425" s="1"/>
  <c r="E425"/>
  <c r="C425"/>
  <c r="V424"/>
  <c r="O424"/>
  <c r="U424" s="1"/>
  <c r="N424"/>
  <c r="T424" s="1"/>
  <c r="K424"/>
  <c r="E424"/>
  <c r="C424"/>
  <c r="O423"/>
  <c r="N423"/>
  <c r="K423"/>
  <c r="U423" s="1"/>
  <c r="E423"/>
  <c r="C423"/>
  <c r="V422"/>
  <c r="O422"/>
  <c r="U422" s="1"/>
  <c r="N422"/>
  <c r="T422" s="1"/>
  <c r="K422"/>
  <c r="E422"/>
  <c r="C422"/>
  <c r="O421"/>
  <c r="N421"/>
  <c r="K421"/>
  <c r="U421" s="1"/>
  <c r="E421"/>
  <c r="C421"/>
  <c r="O420"/>
  <c r="V420" s="1"/>
  <c r="N420"/>
  <c r="T420" s="1"/>
  <c r="K420"/>
  <c r="E420"/>
  <c r="C420"/>
  <c r="V419"/>
  <c r="O419"/>
  <c r="U419" s="1"/>
  <c r="N419"/>
  <c r="T419" s="1"/>
  <c r="K419"/>
  <c r="E419"/>
  <c r="C419"/>
  <c r="AA418"/>
  <c r="AJ418" s="1"/>
  <c r="O418"/>
  <c r="V418" s="1"/>
  <c r="N418"/>
  <c r="T418" s="1"/>
  <c r="K418"/>
  <c r="E418"/>
  <c r="C418"/>
  <c r="AA417"/>
  <c r="AJ417" s="1"/>
  <c r="V417"/>
  <c r="O417"/>
  <c r="U417" s="1"/>
  <c r="N417"/>
  <c r="T417" s="1"/>
  <c r="K417"/>
  <c r="E417"/>
  <c r="C417"/>
  <c r="O416"/>
  <c r="V416" s="1"/>
  <c r="N416"/>
  <c r="K416"/>
  <c r="E416"/>
  <c r="C416"/>
  <c r="AA415"/>
  <c r="AJ415" s="1"/>
  <c r="V415"/>
  <c r="O415"/>
  <c r="U415" s="1"/>
  <c r="N415"/>
  <c r="T415" s="1"/>
  <c r="K415"/>
  <c r="E415"/>
  <c r="C415"/>
  <c r="O414"/>
  <c r="V414" s="1"/>
  <c r="N414"/>
  <c r="K414"/>
  <c r="E414"/>
  <c r="C414"/>
  <c r="AA413"/>
  <c r="AJ413" s="1"/>
  <c r="V413"/>
  <c r="O413"/>
  <c r="U413" s="1"/>
  <c r="N413"/>
  <c r="T413" s="1"/>
  <c r="K413"/>
  <c r="E413"/>
  <c r="C413"/>
  <c r="AA412"/>
  <c r="AJ412" s="1"/>
  <c r="O412"/>
  <c r="V412" s="1"/>
  <c r="N412"/>
  <c r="T412" s="1"/>
  <c r="K412"/>
  <c r="E412"/>
  <c r="C412"/>
  <c r="AA411"/>
  <c r="AJ411" s="1"/>
  <c r="O411"/>
  <c r="U411" s="1"/>
  <c r="N411"/>
  <c r="T411" s="1"/>
  <c r="K411"/>
  <c r="E411"/>
  <c r="C411"/>
  <c r="O410"/>
  <c r="V410" s="1"/>
  <c r="N410"/>
  <c r="T410" s="1"/>
  <c r="K410"/>
  <c r="E410"/>
  <c r="C410"/>
  <c r="AA409"/>
  <c r="AJ409" s="1"/>
  <c r="O409"/>
  <c r="U409" s="1"/>
  <c r="N409"/>
  <c r="T409" s="1"/>
  <c r="K409"/>
  <c r="E409"/>
  <c r="C409"/>
  <c r="AA408"/>
  <c r="AJ408" s="1"/>
  <c r="O408"/>
  <c r="V408" s="1"/>
  <c r="N408"/>
  <c r="T408" s="1"/>
  <c r="K408"/>
  <c r="E408"/>
  <c r="C408"/>
  <c r="AA407"/>
  <c r="AJ407" s="1"/>
  <c r="O407"/>
  <c r="U407" s="1"/>
  <c r="N407"/>
  <c r="T407" s="1"/>
  <c r="K407"/>
  <c r="E407"/>
  <c r="C407"/>
  <c r="AA406"/>
  <c r="AJ406" s="1"/>
  <c r="O406"/>
  <c r="U406" s="1"/>
  <c r="N406"/>
  <c r="T406" s="1"/>
  <c r="K406"/>
  <c r="V406" s="1"/>
  <c r="E406"/>
  <c r="C406"/>
  <c r="O405"/>
  <c r="U405" s="1"/>
  <c r="N405"/>
  <c r="T405" s="1"/>
  <c r="K405"/>
  <c r="E405"/>
  <c r="C405"/>
  <c r="AA404"/>
  <c r="AJ404" s="1"/>
  <c r="O404"/>
  <c r="U404" s="1"/>
  <c r="N404"/>
  <c r="T404" s="1"/>
  <c r="K404"/>
  <c r="V404" s="1"/>
  <c r="E404"/>
  <c r="C404"/>
  <c r="AA403"/>
  <c r="AJ403" s="1"/>
  <c r="O403"/>
  <c r="U403" s="1"/>
  <c r="N403"/>
  <c r="T403" s="1"/>
  <c r="K403"/>
  <c r="E403"/>
  <c r="C403"/>
  <c r="O402"/>
  <c r="U402" s="1"/>
  <c r="N402"/>
  <c r="T402" s="1"/>
  <c r="K402"/>
  <c r="V402" s="1"/>
  <c r="E402"/>
  <c r="C402"/>
  <c r="O401"/>
  <c r="U401" s="1"/>
  <c r="N401"/>
  <c r="T401" s="1"/>
  <c r="K401"/>
  <c r="E401"/>
  <c r="C401"/>
  <c r="O400"/>
  <c r="U400" s="1"/>
  <c r="N400"/>
  <c r="T400" s="1"/>
  <c r="K400"/>
  <c r="V400" s="1"/>
  <c r="E400"/>
  <c r="C400"/>
  <c r="O399"/>
  <c r="U399" s="1"/>
  <c r="N399"/>
  <c r="T399" s="1"/>
  <c r="K399"/>
  <c r="E399"/>
  <c r="C399"/>
  <c r="O398"/>
  <c r="U398" s="1"/>
  <c r="N398"/>
  <c r="T398" s="1"/>
  <c r="K398"/>
  <c r="V398" s="1"/>
  <c r="E398"/>
  <c r="C398"/>
  <c r="O397"/>
  <c r="U397" s="1"/>
  <c r="N397"/>
  <c r="T397" s="1"/>
  <c r="K397"/>
  <c r="E397"/>
  <c r="C397"/>
  <c r="O396"/>
  <c r="U396" s="1"/>
  <c r="N396"/>
  <c r="T396" s="1"/>
  <c r="K396"/>
  <c r="V396" s="1"/>
  <c r="E396"/>
  <c r="C396"/>
  <c r="O395"/>
  <c r="U395" s="1"/>
  <c r="N395"/>
  <c r="T395" s="1"/>
  <c r="K395"/>
  <c r="E395"/>
  <c r="C395"/>
  <c r="AA394"/>
  <c r="AJ394" s="1"/>
  <c r="O394"/>
  <c r="U394" s="1"/>
  <c r="N394"/>
  <c r="T394" s="1"/>
  <c r="K394"/>
  <c r="V394" s="1"/>
  <c r="E394"/>
  <c r="C394"/>
  <c r="AA393"/>
  <c r="AJ393" s="1"/>
  <c r="O393"/>
  <c r="U393" s="1"/>
  <c r="N393"/>
  <c r="T393" s="1"/>
  <c r="K393"/>
  <c r="E393"/>
  <c r="C393"/>
  <c r="O392"/>
  <c r="U392" s="1"/>
  <c r="N392"/>
  <c r="T392" s="1"/>
  <c r="K392"/>
  <c r="V392" s="1"/>
  <c r="E392"/>
  <c r="C392"/>
  <c r="AA391"/>
  <c r="AJ391" s="1"/>
  <c r="O391"/>
  <c r="U391" s="1"/>
  <c r="N391"/>
  <c r="T391" s="1"/>
  <c r="K391"/>
  <c r="E391"/>
  <c r="C391"/>
  <c r="O390"/>
  <c r="U390" s="1"/>
  <c r="N390"/>
  <c r="T390" s="1"/>
  <c r="K390"/>
  <c r="V390" s="1"/>
  <c r="E390"/>
  <c r="C390"/>
  <c r="AA389"/>
  <c r="AJ389" s="1"/>
  <c r="O389"/>
  <c r="U389" s="1"/>
  <c r="N389"/>
  <c r="T389" s="1"/>
  <c r="K389"/>
  <c r="E389"/>
  <c r="C389"/>
  <c r="AA388"/>
  <c r="AJ388" s="1"/>
  <c r="O388"/>
  <c r="U388" s="1"/>
  <c r="N388"/>
  <c r="T388" s="1"/>
  <c r="K388"/>
  <c r="V388" s="1"/>
  <c r="E388"/>
  <c r="C388"/>
  <c r="AA387"/>
  <c r="AJ387" s="1"/>
  <c r="O387"/>
  <c r="U387" s="1"/>
  <c r="N387"/>
  <c r="T387" s="1"/>
  <c r="K387"/>
  <c r="E387"/>
  <c r="C387"/>
  <c r="O386"/>
  <c r="U386" s="1"/>
  <c r="N386"/>
  <c r="T386" s="1"/>
  <c r="K386"/>
  <c r="V386" s="1"/>
  <c r="E386"/>
  <c r="C386"/>
  <c r="AA385"/>
  <c r="AJ385" s="1"/>
  <c r="O385"/>
  <c r="U385" s="1"/>
  <c r="N385"/>
  <c r="T385" s="1"/>
  <c r="K385"/>
  <c r="E385"/>
  <c r="C385"/>
  <c r="AA384"/>
  <c r="AJ384" s="1"/>
  <c r="O384"/>
  <c r="U384" s="1"/>
  <c r="N384"/>
  <c r="T384" s="1"/>
  <c r="K384"/>
  <c r="V384" s="1"/>
  <c r="E384"/>
  <c r="C384"/>
  <c r="AA383"/>
  <c r="AJ383" s="1"/>
  <c r="O383"/>
  <c r="U383" s="1"/>
  <c r="N383"/>
  <c r="T383" s="1"/>
  <c r="K383"/>
  <c r="E383"/>
  <c r="C383"/>
  <c r="AA382"/>
  <c r="AJ382" s="1"/>
  <c r="O382"/>
  <c r="U382" s="1"/>
  <c r="N382"/>
  <c r="T382" s="1"/>
  <c r="K382"/>
  <c r="V382" s="1"/>
  <c r="E382"/>
  <c r="C382"/>
  <c r="O381"/>
  <c r="U381" s="1"/>
  <c r="N381"/>
  <c r="T381" s="1"/>
  <c r="K381"/>
  <c r="E381"/>
  <c r="C381"/>
  <c r="AA380"/>
  <c r="AJ380" s="1"/>
  <c r="O380"/>
  <c r="U380" s="1"/>
  <c r="N380"/>
  <c r="T380" s="1"/>
  <c r="K380"/>
  <c r="V380" s="1"/>
  <c r="E380"/>
  <c r="C380"/>
  <c r="AA379"/>
  <c r="AJ379" s="1"/>
  <c r="O379"/>
  <c r="U379" s="1"/>
  <c r="N379"/>
  <c r="T379" s="1"/>
  <c r="K379"/>
  <c r="E379"/>
  <c r="C379"/>
  <c r="O378"/>
  <c r="U378" s="1"/>
  <c r="N378"/>
  <c r="T378" s="1"/>
  <c r="K378"/>
  <c r="V378" s="1"/>
  <c r="E378"/>
  <c r="C378"/>
  <c r="O377"/>
  <c r="U377" s="1"/>
  <c r="N377"/>
  <c r="T377" s="1"/>
  <c r="K377"/>
  <c r="E377"/>
  <c r="C377"/>
  <c r="O376"/>
  <c r="U376" s="1"/>
  <c r="N376"/>
  <c r="T376" s="1"/>
  <c r="K376"/>
  <c r="V376" s="1"/>
  <c r="E376"/>
  <c r="C376"/>
  <c r="O375"/>
  <c r="U375" s="1"/>
  <c r="N375"/>
  <c r="T375" s="1"/>
  <c r="K375"/>
  <c r="E375"/>
  <c r="C375"/>
  <c r="O374"/>
  <c r="U374" s="1"/>
  <c r="N374"/>
  <c r="T374" s="1"/>
  <c r="K374"/>
  <c r="V374" s="1"/>
  <c r="E374"/>
  <c r="C374"/>
  <c r="O373"/>
  <c r="U373" s="1"/>
  <c r="N373"/>
  <c r="T373" s="1"/>
  <c r="K373"/>
  <c r="E373"/>
  <c r="C373"/>
  <c r="V372"/>
  <c r="O372"/>
  <c r="U372" s="1"/>
  <c r="N372"/>
  <c r="T372" s="1"/>
  <c r="K372"/>
  <c r="E372"/>
  <c r="C372"/>
  <c r="O371"/>
  <c r="U371" s="1"/>
  <c r="N371"/>
  <c r="T371" s="1"/>
  <c r="K371"/>
  <c r="E371"/>
  <c r="C371"/>
  <c r="AA370"/>
  <c r="AJ370" s="1"/>
  <c r="V370"/>
  <c r="O370"/>
  <c r="U370" s="1"/>
  <c r="N370"/>
  <c r="T370" s="1"/>
  <c r="K370"/>
  <c r="E370"/>
  <c r="C370"/>
  <c r="AA369"/>
  <c r="AJ369" s="1"/>
  <c r="O369"/>
  <c r="U369" s="1"/>
  <c r="N369"/>
  <c r="T369" s="1"/>
  <c r="K369"/>
  <c r="E369"/>
  <c r="C369"/>
  <c r="V368"/>
  <c r="O368"/>
  <c r="U368" s="1"/>
  <c r="N368"/>
  <c r="T368" s="1"/>
  <c r="K368"/>
  <c r="E368"/>
  <c r="C368"/>
  <c r="AA367"/>
  <c r="AJ367" s="1"/>
  <c r="O367"/>
  <c r="N367"/>
  <c r="K367"/>
  <c r="E367"/>
  <c r="C367"/>
  <c r="O366"/>
  <c r="U366" s="1"/>
  <c r="N366"/>
  <c r="T366" s="1"/>
  <c r="K366"/>
  <c r="E366"/>
  <c r="C366"/>
  <c r="AA365"/>
  <c r="AJ365" s="1"/>
  <c r="O365"/>
  <c r="V365" s="1"/>
  <c r="N365"/>
  <c r="T365" s="1"/>
  <c r="K365"/>
  <c r="E365"/>
  <c r="C365"/>
  <c r="AA364"/>
  <c r="AJ364" s="1"/>
  <c r="O364"/>
  <c r="U364" s="1"/>
  <c r="N364"/>
  <c r="T364" s="1"/>
  <c r="K364"/>
  <c r="E364"/>
  <c r="C364"/>
  <c r="AA363"/>
  <c r="AJ363" s="1"/>
  <c r="O363"/>
  <c r="V363" s="1"/>
  <c r="N363"/>
  <c r="T363" s="1"/>
  <c r="K363"/>
  <c r="E363"/>
  <c r="C363"/>
  <c r="O362"/>
  <c r="U362" s="1"/>
  <c r="N362"/>
  <c r="T362" s="1"/>
  <c r="K362"/>
  <c r="E362"/>
  <c r="C362"/>
  <c r="AA361"/>
  <c r="AJ361" s="1"/>
  <c r="O361"/>
  <c r="V361" s="1"/>
  <c r="N361"/>
  <c r="T361" s="1"/>
  <c r="K361"/>
  <c r="E361"/>
  <c r="C361"/>
  <c r="AA360"/>
  <c r="AJ360" s="1"/>
  <c r="O360"/>
  <c r="U360" s="1"/>
  <c r="N360"/>
  <c r="T360" s="1"/>
  <c r="K360"/>
  <c r="E360"/>
  <c r="C360"/>
  <c r="AA359"/>
  <c r="AJ359" s="1"/>
  <c r="O359"/>
  <c r="V359" s="1"/>
  <c r="N359"/>
  <c r="T359" s="1"/>
  <c r="K359"/>
  <c r="E359"/>
  <c r="C359"/>
  <c r="AA358"/>
  <c r="AJ358" s="1"/>
  <c r="V358"/>
  <c r="O358"/>
  <c r="U358" s="1"/>
  <c r="N358"/>
  <c r="T358" s="1"/>
  <c r="K358"/>
  <c r="E358"/>
  <c r="C358"/>
  <c r="O357"/>
  <c r="V357" s="1"/>
  <c r="N357"/>
  <c r="T357" s="1"/>
  <c r="K357"/>
  <c r="E357"/>
  <c r="C357"/>
  <c r="AA356"/>
  <c r="AJ356" s="1"/>
  <c r="V356"/>
  <c r="O356"/>
  <c r="U356" s="1"/>
  <c r="N356"/>
  <c r="T356" s="1"/>
  <c r="K356"/>
  <c r="E356"/>
  <c r="C356"/>
  <c r="AA355"/>
  <c r="AJ355" s="1"/>
  <c r="O355"/>
  <c r="V355" s="1"/>
  <c r="N355"/>
  <c r="T355" s="1"/>
  <c r="K355"/>
  <c r="E355"/>
  <c r="C355"/>
  <c r="V354"/>
  <c r="O354"/>
  <c r="U354" s="1"/>
  <c r="N354"/>
  <c r="T354" s="1"/>
  <c r="K354"/>
  <c r="E354"/>
  <c r="C354"/>
  <c r="O353"/>
  <c r="V353" s="1"/>
  <c r="N353"/>
  <c r="T353" s="1"/>
  <c r="K353"/>
  <c r="E353"/>
  <c r="C353"/>
  <c r="V352"/>
  <c r="O352"/>
  <c r="U352" s="1"/>
  <c r="N352"/>
  <c r="T352" s="1"/>
  <c r="K352"/>
  <c r="E352"/>
  <c r="C352"/>
  <c r="O351"/>
  <c r="V351" s="1"/>
  <c r="N351"/>
  <c r="T351" s="1"/>
  <c r="K351"/>
  <c r="E351"/>
  <c r="C351"/>
  <c r="V350"/>
  <c r="O350"/>
  <c r="U350" s="1"/>
  <c r="N350"/>
  <c r="T350" s="1"/>
  <c r="K350"/>
  <c r="E350"/>
  <c r="C350"/>
  <c r="O349"/>
  <c r="V349" s="1"/>
  <c r="N349"/>
  <c r="T349" s="1"/>
  <c r="K349"/>
  <c r="E349"/>
  <c r="C349"/>
  <c r="V348"/>
  <c r="O348"/>
  <c r="U348" s="1"/>
  <c r="N348"/>
  <c r="T348" s="1"/>
  <c r="K348"/>
  <c r="E348"/>
  <c r="C348"/>
  <c r="O347"/>
  <c r="V347" s="1"/>
  <c r="N347"/>
  <c r="T347" s="1"/>
  <c r="K347"/>
  <c r="E347"/>
  <c r="C347"/>
  <c r="AA346"/>
  <c r="AJ346" s="1"/>
  <c r="V346"/>
  <c r="O346"/>
  <c r="U346" s="1"/>
  <c r="N346"/>
  <c r="T346" s="1"/>
  <c r="K346"/>
  <c r="E346"/>
  <c r="C346"/>
  <c r="AA345"/>
  <c r="AJ345" s="1"/>
  <c r="O345"/>
  <c r="V345" s="1"/>
  <c r="N345"/>
  <c r="T345" s="1"/>
  <c r="K345"/>
  <c r="E345"/>
  <c r="C345"/>
  <c r="V344"/>
  <c r="O344"/>
  <c r="U344" s="1"/>
  <c r="N344"/>
  <c r="T344" s="1"/>
  <c r="K344"/>
  <c r="E344"/>
  <c r="C344"/>
  <c r="AA343"/>
  <c r="AJ343" s="1"/>
  <c r="O343"/>
  <c r="V343" s="1"/>
  <c r="N343"/>
  <c r="T343" s="1"/>
  <c r="K343"/>
  <c r="E343"/>
  <c r="C343"/>
  <c r="V342"/>
  <c r="O342"/>
  <c r="U342" s="1"/>
  <c r="N342"/>
  <c r="T342" s="1"/>
  <c r="K342"/>
  <c r="E342"/>
  <c r="C342"/>
  <c r="AA341"/>
  <c r="AJ341" s="1"/>
  <c r="O341"/>
  <c r="V341" s="1"/>
  <c r="N341"/>
  <c r="T341" s="1"/>
  <c r="K341"/>
  <c r="E341"/>
  <c r="C341"/>
  <c r="AA340"/>
  <c r="AJ340" s="1"/>
  <c r="V340"/>
  <c r="O340"/>
  <c r="U340" s="1"/>
  <c r="N340"/>
  <c r="T340" s="1"/>
  <c r="K340"/>
  <c r="E340"/>
  <c r="C340"/>
  <c r="AA339"/>
  <c r="AJ339" s="1"/>
  <c r="O339"/>
  <c r="V339" s="1"/>
  <c r="N339"/>
  <c r="T339" s="1"/>
  <c r="K339"/>
  <c r="E339"/>
  <c r="C339"/>
  <c r="V338"/>
  <c r="O338"/>
  <c r="U338" s="1"/>
  <c r="N338"/>
  <c r="T338" s="1"/>
  <c r="K338"/>
  <c r="E338"/>
  <c r="C338"/>
  <c r="AA337"/>
  <c r="AJ337" s="1"/>
  <c r="O337"/>
  <c r="V337" s="1"/>
  <c r="N337"/>
  <c r="T337" s="1"/>
  <c r="K337"/>
  <c r="E337"/>
  <c r="C337"/>
  <c r="AA336"/>
  <c r="AJ336" s="1"/>
  <c r="V336"/>
  <c r="O336"/>
  <c r="U336" s="1"/>
  <c r="N336"/>
  <c r="T336" s="1"/>
  <c r="K336"/>
  <c r="E336"/>
  <c r="C336"/>
  <c r="AA335"/>
  <c r="AJ335" s="1"/>
  <c r="O335"/>
  <c r="V335" s="1"/>
  <c r="N335"/>
  <c r="T335" s="1"/>
  <c r="K335"/>
  <c r="E335"/>
  <c r="C335"/>
  <c r="AA334"/>
  <c r="AJ334" s="1"/>
  <c r="V334"/>
  <c r="O334"/>
  <c r="U334" s="1"/>
  <c r="N334"/>
  <c r="T334" s="1"/>
  <c r="K334"/>
  <c r="E334"/>
  <c r="C334"/>
  <c r="O333"/>
  <c r="V333" s="1"/>
  <c r="N333"/>
  <c r="T333" s="1"/>
  <c r="K333"/>
  <c r="E333"/>
  <c r="C333"/>
  <c r="AA332"/>
  <c r="AJ332" s="1"/>
  <c r="V332"/>
  <c r="O332"/>
  <c r="U332" s="1"/>
  <c r="N332"/>
  <c r="T332" s="1"/>
  <c r="K332"/>
  <c r="E332"/>
  <c r="C332"/>
  <c r="AA331"/>
  <c r="AJ331" s="1"/>
  <c r="O331"/>
  <c r="V331" s="1"/>
  <c r="N331"/>
  <c r="T331" s="1"/>
  <c r="K331"/>
  <c r="E331"/>
  <c r="C331"/>
  <c r="V330"/>
  <c r="O330"/>
  <c r="U330" s="1"/>
  <c r="N330"/>
  <c r="T330" s="1"/>
  <c r="K330"/>
  <c r="E330"/>
  <c r="C330"/>
  <c r="O329"/>
  <c r="V329" s="1"/>
  <c r="N329"/>
  <c r="T329" s="1"/>
  <c r="K329"/>
  <c r="E329"/>
  <c r="C329"/>
  <c r="V328"/>
  <c r="O328"/>
  <c r="U328" s="1"/>
  <c r="N328"/>
  <c r="T328" s="1"/>
  <c r="K328"/>
  <c r="E328"/>
  <c r="C328"/>
  <c r="O327"/>
  <c r="V327" s="1"/>
  <c r="N327"/>
  <c r="T327" s="1"/>
  <c r="K327"/>
  <c r="E327"/>
  <c r="C327"/>
  <c r="V326"/>
  <c r="O326"/>
  <c r="U326" s="1"/>
  <c r="N326"/>
  <c r="T326" s="1"/>
  <c r="K326"/>
  <c r="E326"/>
  <c r="C326"/>
  <c r="O325"/>
  <c r="V325" s="1"/>
  <c r="N325"/>
  <c r="T325" s="1"/>
  <c r="K325"/>
  <c r="E325"/>
  <c r="C325"/>
  <c r="V324"/>
  <c r="O324"/>
  <c r="U324" s="1"/>
  <c r="N324"/>
  <c r="T324" s="1"/>
  <c r="K324"/>
  <c r="E324"/>
  <c r="C324"/>
  <c r="O323"/>
  <c r="V323" s="1"/>
  <c r="N323"/>
  <c r="T323" s="1"/>
  <c r="K323"/>
  <c r="E323"/>
  <c r="C323"/>
  <c r="AA322"/>
  <c r="AJ322" s="1"/>
  <c r="V322"/>
  <c r="O322"/>
  <c r="U322" s="1"/>
  <c r="N322"/>
  <c r="T322" s="1"/>
  <c r="K322"/>
  <c r="E322"/>
  <c r="C322"/>
  <c r="AA321"/>
  <c r="AJ321" s="1"/>
  <c r="O321"/>
  <c r="V321" s="1"/>
  <c r="N321"/>
  <c r="T321" s="1"/>
  <c r="K321"/>
  <c r="E321"/>
  <c r="C321"/>
  <c r="V320"/>
  <c r="O320"/>
  <c r="U320" s="1"/>
  <c r="N320"/>
  <c r="T320" s="1"/>
  <c r="K320"/>
  <c r="E320"/>
  <c r="C320"/>
  <c r="AA319"/>
  <c r="AJ319" s="1"/>
  <c r="O319"/>
  <c r="V319" s="1"/>
  <c r="N319"/>
  <c r="T319" s="1"/>
  <c r="K319"/>
  <c r="E319"/>
  <c r="C319"/>
  <c r="V318"/>
  <c r="O318"/>
  <c r="U318" s="1"/>
  <c r="N318"/>
  <c r="T318" s="1"/>
  <c r="K318"/>
  <c r="E318"/>
  <c r="C318"/>
  <c r="AA317"/>
  <c r="AJ317" s="1"/>
  <c r="O317"/>
  <c r="V317" s="1"/>
  <c r="N317"/>
  <c r="T317" s="1"/>
  <c r="K317"/>
  <c r="E317"/>
  <c r="C317"/>
  <c r="AA316"/>
  <c r="AJ316" s="1"/>
  <c r="V316"/>
  <c r="O316"/>
  <c r="U316" s="1"/>
  <c r="N316"/>
  <c r="T316" s="1"/>
  <c r="K316"/>
  <c r="E316"/>
  <c r="C316"/>
  <c r="AA315"/>
  <c r="AJ315" s="1"/>
  <c r="O315"/>
  <c r="V315" s="1"/>
  <c r="N315"/>
  <c r="T315" s="1"/>
  <c r="K315"/>
  <c r="E315"/>
  <c r="C315"/>
  <c r="V314"/>
  <c r="O314"/>
  <c r="U314" s="1"/>
  <c r="N314"/>
  <c r="T314" s="1"/>
  <c r="K314"/>
  <c r="E314"/>
  <c r="C314"/>
  <c r="AA313"/>
  <c r="AJ313" s="1"/>
  <c r="O313"/>
  <c r="V313" s="1"/>
  <c r="N313"/>
  <c r="T313" s="1"/>
  <c r="K313"/>
  <c r="E313"/>
  <c r="C313"/>
  <c r="AA312"/>
  <c r="AJ312" s="1"/>
  <c r="V312"/>
  <c r="O312"/>
  <c r="U312" s="1"/>
  <c r="N312"/>
  <c r="T312" s="1"/>
  <c r="K312"/>
  <c r="E312"/>
  <c r="C312"/>
  <c r="AA311"/>
  <c r="AJ311" s="1"/>
  <c r="O311"/>
  <c r="V311" s="1"/>
  <c r="N311"/>
  <c r="T311" s="1"/>
  <c r="K311"/>
  <c r="E311"/>
  <c r="C311"/>
  <c r="AA310"/>
  <c r="AJ310" s="1"/>
  <c r="V310"/>
  <c r="O310"/>
  <c r="U310" s="1"/>
  <c r="N310"/>
  <c r="T310" s="1"/>
  <c r="K310"/>
  <c r="E310"/>
  <c r="C310"/>
  <c r="O309"/>
  <c r="V309" s="1"/>
  <c r="N309"/>
  <c r="T309" s="1"/>
  <c r="K309"/>
  <c r="E309"/>
  <c r="C309"/>
  <c r="AA308"/>
  <c r="AJ308" s="1"/>
  <c r="V308"/>
  <c r="O308"/>
  <c r="U308" s="1"/>
  <c r="N308"/>
  <c r="T308" s="1"/>
  <c r="K308"/>
  <c r="E308"/>
  <c r="C308"/>
  <c r="AA307"/>
  <c r="AJ307" s="1"/>
  <c r="O307"/>
  <c r="V307" s="1"/>
  <c r="N307"/>
  <c r="T307" s="1"/>
  <c r="K307"/>
  <c r="E307"/>
  <c r="C307"/>
  <c r="V306"/>
  <c r="O306"/>
  <c r="U306" s="1"/>
  <c r="N306"/>
  <c r="T306" s="1"/>
  <c r="K306"/>
  <c r="E306"/>
  <c r="C306"/>
  <c r="O305"/>
  <c r="V305" s="1"/>
  <c r="N305"/>
  <c r="T305" s="1"/>
  <c r="K305"/>
  <c r="E305"/>
  <c r="C305"/>
  <c r="V304"/>
  <c r="O304"/>
  <c r="U304" s="1"/>
  <c r="N304"/>
  <c r="T304" s="1"/>
  <c r="K304"/>
  <c r="E304"/>
  <c r="C304"/>
  <c r="O303"/>
  <c r="V303" s="1"/>
  <c r="N303"/>
  <c r="T303" s="1"/>
  <c r="K303"/>
  <c r="E303"/>
  <c r="C303"/>
  <c r="V302"/>
  <c r="O302"/>
  <c r="U302" s="1"/>
  <c r="N302"/>
  <c r="T302" s="1"/>
  <c r="K302"/>
  <c r="E302"/>
  <c r="C302"/>
  <c r="O301"/>
  <c r="V301" s="1"/>
  <c r="N301"/>
  <c r="T301" s="1"/>
  <c r="K301"/>
  <c r="E301"/>
  <c r="C301"/>
  <c r="V300"/>
  <c r="O300"/>
  <c r="U300" s="1"/>
  <c r="N300"/>
  <c r="T300" s="1"/>
  <c r="K300"/>
  <c r="E300"/>
  <c r="C300"/>
  <c r="O299"/>
  <c r="V299" s="1"/>
  <c r="N299"/>
  <c r="T299" s="1"/>
  <c r="K299"/>
  <c r="E299"/>
  <c r="C299"/>
  <c r="AA298"/>
  <c r="AJ298" s="1"/>
  <c r="V298"/>
  <c r="O298"/>
  <c r="U298" s="1"/>
  <c r="N298"/>
  <c r="T298" s="1"/>
  <c r="K298"/>
  <c r="E298"/>
  <c r="C298"/>
  <c r="AA297"/>
  <c r="AJ297" s="1"/>
  <c r="O297"/>
  <c r="V297" s="1"/>
  <c r="N297"/>
  <c r="T297" s="1"/>
  <c r="K297"/>
  <c r="E297"/>
  <c r="C297"/>
  <c r="V296"/>
  <c r="O296"/>
  <c r="U296" s="1"/>
  <c r="N296"/>
  <c r="T296" s="1"/>
  <c r="K296"/>
  <c r="E296"/>
  <c r="C296"/>
  <c r="AA295"/>
  <c r="AJ295" s="1"/>
  <c r="O295"/>
  <c r="V295" s="1"/>
  <c r="N295"/>
  <c r="T295" s="1"/>
  <c r="K295"/>
  <c r="E295"/>
  <c r="C295"/>
  <c r="V294"/>
  <c r="O294"/>
  <c r="U294" s="1"/>
  <c r="N294"/>
  <c r="T294" s="1"/>
  <c r="K294"/>
  <c r="E294"/>
  <c r="C294"/>
  <c r="AA293"/>
  <c r="AJ293" s="1"/>
  <c r="O293"/>
  <c r="V293" s="1"/>
  <c r="N293"/>
  <c r="T293" s="1"/>
  <c r="K293"/>
  <c r="E293"/>
  <c r="C293"/>
  <c r="AA292"/>
  <c r="AJ292" s="1"/>
  <c r="V292"/>
  <c r="O292"/>
  <c r="U292" s="1"/>
  <c r="N292"/>
  <c r="T292" s="1"/>
  <c r="K292"/>
  <c r="E292"/>
  <c r="C292"/>
  <c r="AA291"/>
  <c r="AJ291" s="1"/>
  <c r="O291"/>
  <c r="V291" s="1"/>
  <c r="N291"/>
  <c r="T291" s="1"/>
  <c r="K291"/>
  <c r="E291"/>
  <c r="C291"/>
  <c r="V290"/>
  <c r="O290"/>
  <c r="U290" s="1"/>
  <c r="N290"/>
  <c r="T290" s="1"/>
  <c r="K290"/>
  <c r="E290"/>
  <c r="C290"/>
  <c r="AA289"/>
  <c r="AJ289" s="1"/>
  <c r="O289"/>
  <c r="V289" s="1"/>
  <c r="N289"/>
  <c r="T289" s="1"/>
  <c r="K289"/>
  <c r="E289"/>
  <c r="C289"/>
  <c r="AA288"/>
  <c r="AJ288" s="1"/>
  <c r="V288"/>
  <c r="O288"/>
  <c r="U288" s="1"/>
  <c r="N288"/>
  <c r="T288" s="1"/>
  <c r="K288"/>
  <c r="E288"/>
  <c r="C288"/>
  <c r="AA287"/>
  <c r="AJ287" s="1"/>
  <c r="O287"/>
  <c r="V287" s="1"/>
  <c r="N287"/>
  <c r="T287" s="1"/>
  <c r="K287"/>
  <c r="E287"/>
  <c r="C287"/>
  <c r="AA286"/>
  <c r="AJ286" s="1"/>
  <c r="V286"/>
  <c r="O286"/>
  <c r="U286" s="1"/>
  <c r="N286"/>
  <c r="T286" s="1"/>
  <c r="K286"/>
  <c r="E286"/>
  <c r="C286"/>
  <c r="O285"/>
  <c r="V285" s="1"/>
  <c r="N285"/>
  <c r="T285" s="1"/>
  <c r="K285"/>
  <c r="E285"/>
  <c r="C285"/>
  <c r="AA284"/>
  <c r="AJ284" s="1"/>
  <c r="V284"/>
  <c r="O284"/>
  <c r="U284" s="1"/>
  <c r="N284"/>
  <c r="T284" s="1"/>
  <c r="K284"/>
  <c r="E284"/>
  <c r="C284"/>
  <c r="AA283"/>
  <c r="AJ283" s="1"/>
  <c r="O283"/>
  <c r="V283" s="1"/>
  <c r="N283"/>
  <c r="T283" s="1"/>
  <c r="K283"/>
  <c r="E283"/>
  <c r="C283"/>
  <c r="V282"/>
  <c r="O282"/>
  <c r="U282" s="1"/>
  <c r="N282"/>
  <c r="T282" s="1"/>
  <c r="K282"/>
  <c r="E282"/>
  <c r="C282"/>
  <c r="O281"/>
  <c r="V281" s="1"/>
  <c r="N281"/>
  <c r="T281" s="1"/>
  <c r="K281"/>
  <c r="E281"/>
  <c r="C281"/>
  <c r="V280"/>
  <c r="O280"/>
  <c r="U280" s="1"/>
  <c r="N280"/>
  <c r="T280" s="1"/>
  <c r="K280"/>
  <c r="E280"/>
  <c r="C280"/>
  <c r="O279"/>
  <c r="V279" s="1"/>
  <c r="N279"/>
  <c r="T279" s="1"/>
  <c r="K279"/>
  <c r="E279"/>
  <c r="C279"/>
  <c r="V278"/>
  <c r="O278"/>
  <c r="U278" s="1"/>
  <c r="N278"/>
  <c r="T278" s="1"/>
  <c r="K278"/>
  <c r="E278"/>
  <c r="C278"/>
  <c r="O277"/>
  <c r="V277" s="1"/>
  <c r="N277"/>
  <c r="T277" s="1"/>
  <c r="K277"/>
  <c r="E277"/>
  <c r="C277"/>
  <c r="V276"/>
  <c r="O276"/>
  <c r="U276" s="1"/>
  <c r="N276"/>
  <c r="T276" s="1"/>
  <c r="K276"/>
  <c r="E276"/>
  <c r="C276"/>
  <c r="O275"/>
  <c r="V275" s="1"/>
  <c r="N275"/>
  <c r="K275"/>
  <c r="E275"/>
  <c r="C275"/>
  <c r="AA274"/>
  <c r="AJ274" s="1"/>
  <c r="V274"/>
  <c r="O274"/>
  <c r="U274" s="1"/>
  <c r="N274"/>
  <c r="T274" s="1"/>
  <c r="K274"/>
  <c r="E274"/>
  <c r="C274"/>
  <c r="AA273"/>
  <c r="AJ273" s="1"/>
  <c r="O273"/>
  <c r="N273"/>
  <c r="K273"/>
  <c r="E273"/>
  <c r="C273"/>
  <c r="O272"/>
  <c r="U272" s="1"/>
  <c r="N272"/>
  <c r="T272" s="1"/>
  <c r="K272"/>
  <c r="E272"/>
  <c r="C272"/>
  <c r="AA271"/>
  <c r="AJ271" s="1"/>
  <c r="O271"/>
  <c r="V271" s="1"/>
  <c r="N271"/>
  <c r="T271" s="1"/>
  <c r="K271"/>
  <c r="E271"/>
  <c r="C271"/>
  <c r="O270"/>
  <c r="U270" s="1"/>
  <c r="N270"/>
  <c r="T270" s="1"/>
  <c r="K270"/>
  <c r="E270"/>
  <c r="C270"/>
  <c r="AA269"/>
  <c r="AJ269" s="1"/>
  <c r="O269"/>
  <c r="V269" s="1"/>
  <c r="N269"/>
  <c r="T269" s="1"/>
  <c r="K269"/>
  <c r="E269"/>
  <c r="C269"/>
  <c r="AA268"/>
  <c r="AJ268" s="1"/>
  <c r="O268"/>
  <c r="U268" s="1"/>
  <c r="N268"/>
  <c r="T268" s="1"/>
  <c r="K268"/>
  <c r="E268"/>
  <c r="C268"/>
  <c r="AA267"/>
  <c r="AJ267" s="1"/>
  <c r="O267"/>
  <c r="V267" s="1"/>
  <c r="N267"/>
  <c r="T267" s="1"/>
  <c r="K267"/>
  <c r="E267"/>
  <c r="C267"/>
  <c r="O266"/>
  <c r="U266" s="1"/>
  <c r="N266"/>
  <c r="T266" s="1"/>
  <c r="K266"/>
  <c r="E266"/>
  <c r="C266"/>
  <c r="AA265"/>
  <c r="AJ265" s="1"/>
  <c r="O265"/>
  <c r="V265" s="1"/>
  <c r="N265"/>
  <c r="T265" s="1"/>
  <c r="K265"/>
  <c r="E265"/>
  <c r="C265"/>
  <c r="AA264"/>
  <c r="AJ264" s="1"/>
  <c r="O264"/>
  <c r="U264" s="1"/>
  <c r="N264"/>
  <c r="T264" s="1"/>
  <c r="K264"/>
  <c r="E264"/>
  <c r="C264"/>
  <c r="AA263"/>
  <c r="AJ263" s="1"/>
  <c r="O263"/>
  <c r="V263" s="1"/>
  <c r="N263"/>
  <c r="T263" s="1"/>
  <c r="K263"/>
  <c r="E263"/>
  <c r="C263"/>
  <c r="AA262"/>
  <c r="AJ262" s="1"/>
  <c r="O262"/>
  <c r="U262" s="1"/>
  <c r="N262"/>
  <c r="T262" s="1"/>
  <c r="K262"/>
  <c r="E262"/>
  <c r="C262"/>
  <c r="O261"/>
  <c r="V261" s="1"/>
  <c r="N261"/>
  <c r="T261" s="1"/>
  <c r="K261"/>
  <c r="E261"/>
  <c r="C261"/>
  <c r="AA260"/>
  <c r="AJ260" s="1"/>
  <c r="O260"/>
  <c r="U260" s="1"/>
  <c r="N260"/>
  <c r="T260" s="1"/>
  <c r="K260"/>
  <c r="E260"/>
  <c r="C260"/>
  <c r="AA259"/>
  <c r="AJ259" s="1"/>
  <c r="O259"/>
  <c r="V259" s="1"/>
  <c r="N259"/>
  <c r="T259" s="1"/>
  <c r="K259"/>
  <c r="E259"/>
  <c r="C259"/>
  <c r="O258"/>
  <c r="U258" s="1"/>
  <c r="N258"/>
  <c r="T258" s="1"/>
  <c r="K258"/>
  <c r="E258"/>
  <c r="C258"/>
  <c r="O257"/>
  <c r="V257" s="1"/>
  <c r="N257"/>
  <c r="T257" s="1"/>
  <c r="K257"/>
  <c r="E257"/>
  <c r="C257"/>
  <c r="O256"/>
  <c r="U256" s="1"/>
  <c r="N256"/>
  <c r="T256" s="1"/>
  <c r="K256"/>
  <c r="E256"/>
  <c r="C256"/>
  <c r="O255"/>
  <c r="V255" s="1"/>
  <c r="N255"/>
  <c r="T255" s="1"/>
  <c r="K255"/>
  <c r="E255"/>
  <c r="C255"/>
  <c r="V254"/>
  <c r="O254"/>
  <c r="U254" s="1"/>
  <c r="N254"/>
  <c r="T254" s="1"/>
  <c r="K254"/>
  <c r="E254"/>
  <c r="C254"/>
  <c r="O253"/>
  <c r="V253" s="1"/>
  <c r="N253"/>
  <c r="T253" s="1"/>
  <c r="K253"/>
  <c r="E253"/>
  <c r="C253"/>
  <c r="V252"/>
  <c r="O252"/>
  <c r="U252" s="1"/>
  <c r="N252"/>
  <c r="T252" s="1"/>
  <c r="K252"/>
  <c r="E252"/>
  <c r="C252"/>
  <c r="O251"/>
  <c r="V251" s="1"/>
  <c r="N251"/>
  <c r="T251" s="1"/>
  <c r="K251"/>
  <c r="E251"/>
  <c r="C251"/>
  <c r="AA250"/>
  <c r="AJ250" s="1"/>
  <c r="V250"/>
  <c r="O250"/>
  <c r="U250" s="1"/>
  <c r="N250"/>
  <c r="T250" s="1"/>
  <c r="K250"/>
  <c r="E250"/>
  <c r="C250"/>
  <c r="AA249"/>
  <c r="AJ249" s="1"/>
  <c r="O249"/>
  <c r="V249" s="1"/>
  <c r="N249"/>
  <c r="T249" s="1"/>
  <c r="K249"/>
  <c r="E249"/>
  <c r="C249"/>
  <c r="V248"/>
  <c r="O248"/>
  <c r="U248" s="1"/>
  <c r="N248"/>
  <c r="T248" s="1"/>
  <c r="K248"/>
  <c r="E248"/>
  <c r="C248"/>
  <c r="AA247"/>
  <c r="AJ247" s="1"/>
  <c r="O247"/>
  <c r="V247" s="1"/>
  <c r="N247"/>
  <c r="T247" s="1"/>
  <c r="K247"/>
  <c r="E247"/>
  <c r="C247"/>
  <c r="V246"/>
  <c r="O246"/>
  <c r="U246" s="1"/>
  <c r="N246"/>
  <c r="T246" s="1"/>
  <c r="K246"/>
  <c r="E246"/>
  <c r="C246"/>
  <c r="AA245"/>
  <c r="AJ245" s="1"/>
  <c r="O245"/>
  <c r="V245" s="1"/>
  <c r="N245"/>
  <c r="T245" s="1"/>
  <c r="K245"/>
  <c r="E245"/>
  <c r="C245"/>
  <c r="AA244"/>
  <c r="AJ244" s="1"/>
  <c r="V244"/>
  <c r="O244"/>
  <c r="U244" s="1"/>
  <c r="N244"/>
  <c r="T244" s="1"/>
  <c r="K244"/>
  <c r="E244"/>
  <c r="C244"/>
  <c r="AA243"/>
  <c r="AJ243" s="1"/>
  <c r="O243"/>
  <c r="V243" s="1"/>
  <c r="N243"/>
  <c r="T243" s="1"/>
  <c r="K243"/>
  <c r="E243"/>
  <c r="C243"/>
  <c r="V242"/>
  <c r="O242"/>
  <c r="U242" s="1"/>
  <c r="N242"/>
  <c r="T242" s="1"/>
  <c r="K242"/>
  <c r="E242"/>
  <c r="C242"/>
  <c r="AA241"/>
  <c r="AJ241" s="1"/>
  <c r="O241"/>
  <c r="V241" s="1"/>
  <c r="N241"/>
  <c r="T241" s="1"/>
  <c r="K241"/>
  <c r="E241"/>
  <c r="C241"/>
  <c r="AA240"/>
  <c r="AJ240" s="1"/>
  <c r="V240"/>
  <c r="O240"/>
  <c r="U240" s="1"/>
  <c r="N240"/>
  <c r="T240" s="1"/>
  <c r="K240"/>
  <c r="E240"/>
  <c r="C240"/>
  <c r="AA239"/>
  <c r="AJ239" s="1"/>
  <c r="O239"/>
  <c r="V239" s="1"/>
  <c r="N239"/>
  <c r="T239" s="1"/>
  <c r="K239"/>
  <c r="E239"/>
  <c r="C239"/>
  <c r="AA238"/>
  <c r="AJ238" s="1"/>
  <c r="V238"/>
  <c r="O238"/>
  <c r="U238" s="1"/>
  <c r="N238"/>
  <c r="T238" s="1"/>
  <c r="K238"/>
  <c r="E238"/>
  <c r="C238"/>
  <c r="O237"/>
  <c r="V237" s="1"/>
  <c r="N237"/>
  <c r="T237" s="1"/>
  <c r="K237"/>
  <c r="E237"/>
  <c r="C237"/>
  <c r="AA236"/>
  <c r="AJ236" s="1"/>
  <c r="V236"/>
  <c r="O236"/>
  <c r="U236" s="1"/>
  <c r="N236"/>
  <c r="T236" s="1"/>
  <c r="K236"/>
  <c r="E236"/>
  <c r="C236"/>
  <c r="AA235"/>
  <c r="AJ235" s="1"/>
  <c r="O235"/>
  <c r="V235" s="1"/>
  <c r="N235"/>
  <c r="T235" s="1"/>
  <c r="K235"/>
  <c r="E235"/>
  <c r="C235"/>
  <c r="V234"/>
  <c r="O234"/>
  <c r="U234" s="1"/>
  <c r="N234"/>
  <c r="T234" s="1"/>
  <c r="K234"/>
  <c r="E234"/>
  <c r="C234"/>
  <c r="O233"/>
  <c r="V233" s="1"/>
  <c r="N233"/>
  <c r="T233" s="1"/>
  <c r="K233"/>
  <c r="E233"/>
  <c r="C233"/>
  <c r="V232"/>
  <c r="O232"/>
  <c r="U232" s="1"/>
  <c r="N232"/>
  <c r="T232" s="1"/>
  <c r="K232"/>
  <c r="E232"/>
  <c r="C232"/>
  <c r="O231"/>
  <c r="V231" s="1"/>
  <c r="N231"/>
  <c r="T231" s="1"/>
  <c r="K231"/>
  <c r="E231"/>
  <c r="C231"/>
  <c r="V230"/>
  <c r="O230"/>
  <c r="U230" s="1"/>
  <c r="N230"/>
  <c r="T230" s="1"/>
  <c r="K230"/>
  <c r="E230"/>
  <c r="C230"/>
  <c r="O229"/>
  <c r="V229" s="1"/>
  <c r="N229"/>
  <c r="T229" s="1"/>
  <c r="K229"/>
  <c r="E229"/>
  <c r="C229"/>
  <c r="V228"/>
  <c r="O228"/>
  <c r="U228" s="1"/>
  <c r="N228"/>
  <c r="T228" s="1"/>
  <c r="K228"/>
  <c r="E228"/>
  <c r="C228"/>
  <c r="O227"/>
  <c r="V227" s="1"/>
  <c r="N227"/>
  <c r="T227" s="1"/>
  <c r="K227"/>
  <c r="E227"/>
  <c r="C227"/>
  <c r="AA226"/>
  <c r="AJ226" s="1"/>
  <c r="V226"/>
  <c r="O226"/>
  <c r="U226" s="1"/>
  <c r="N226"/>
  <c r="T226" s="1"/>
  <c r="K226"/>
  <c r="E226"/>
  <c r="C226"/>
  <c r="AA225"/>
  <c r="AJ225" s="1"/>
  <c r="O225"/>
  <c r="V225" s="1"/>
  <c r="N225"/>
  <c r="T225" s="1"/>
  <c r="K225"/>
  <c r="E225"/>
  <c r="C225"/>
  <c r="V224"/>
  <c r="O224"/>
  <c r="U224" s="1"/>
  <c r="N224"/>
  <c r="T224" s="1"/>
  <c r="K224"/>
  <c r="E224"/>
  <c r="C224"/>
  <c r="AA223"/>
  <c r="AJ223" s="1"/>
  <c r="O223"/>
  <c r="V223" s="1"/>
  <c r="N223"/>
  <c r="T223" s="1"/>
  <c r="K223"/>
  <c r="E223"/>
  <c r="C223"/>
  <c r="V222"/>
  <c r="O222"/>
  <c r="U222" s="1"/>
  <c r="N222"/>
  <c r="T222" s="1"/>
  <c r="K222"/>
  <c r="E222"/>
  <c r="C222"/>
  <c r="AA221"/>
  <c r="AJ221" s="1"/>
  <c r="O221"/>
  <c r="V221" s="1"/>
  <c r="N221"/>
  <c r="T221" s="1"/>
  <c r="K221"/>
  <c r="E221"/>
  <c r="C221"/>
  <c r="AA220"/>
  <c r="AJ220" s="1"/>
  <c r="V220"/>
  <c r="O220"/>
  <c r="U220" s="1"/>
  <c r="N220"/>
  <c r="T220" s="1"/>
  <c r="K220"/>
  <c r="E220"/>
  <c r="C220"/>
  <c r="AA219"/>
  <c r="AJ219" s="1"/>
  <c r="O219"/>
  <c r="V219" s="1"/>
  <c r="N219"/>
  <c r="T219" s="1"/>
  <c r="K219"/>
  <c r="E219"/>
  <c r="C219"/>
  <c r="V218"/>
  <c r="O218"/>
  <c r="U218" s="1"/>
  <c r="N218"/>
  <c r="T218" s="1"/>
  <c r="K218"/>
  <c r="E218"/>
  <c r="C218"/>
  <c r="AA217"/>
  <c r="AJ217" s="1"/>
  <c r="O217"/>
  <c r="V217" s="1"/>
  <c r="N217"/>
  <c r="T217" s="1"/>
  <c r="K217"/>
  <c r="E217"/>
  <c r="C217"/>
  <c r="AA216"/>
  <c r="AJ216" s="1"/>
  <c r="V216"/>
  <c r="O216"/>
  <c r="U216" s="1"/>
  <c r="N216"/>
  <c r="T216" s="1"/>
  <c r="K216"/>
  <c r="E216"/>
  <c r="C216"/>
  <c r="AA215"/>
  <c r="AJ215" s="1"/>
  <c r="O215"/>
  <c r="V215" s="1"/>
  <c r="N215"/>
  <c r="T215" s="1"/>
  <c r="K215"/>
  <c r="E215"/>
  <c r="C215"/>
  <c r="AA214"/>
  <c r="AJ214" s="1"/>
  <c r="V214"/>
  <c r="O214"/>
  <c r="U214" s="1"/>
  <c r="N214"/>
  <c r="T214" s="1"/>
  <c r="K214"/>
  <c r="E214"/>
  <c r="C214"/>
  <c r="O213"/>
  <c r="V213" s="1"/>
  <c r="N213"/>
  <c r="T213" s="1"/>
  <c r="K213"/>
  <c r="E213"/>
  <c r="C213"/>
  <c r="AA212"/>
  <c r="AJ212" s="1"/>
  <c r="V212"/>
  <c r="O212"/>
  <c r="U212" s="1"/>
  <c r="N212"/>
  <c r="T212" s="1"/>
  <c r="K212"/>
  <c r="E212"/>
  <c r="C212"/>
  <c r="AA211"/>
  <c r="AJ211" s="1"/>
  <c r="O211"/>
  <c r="V211" s="1"/>
  <c r="N211"/>
  <c r="T211" s="1"/>
  <c r="K211"/>
  <c r="E211"/>
  <c r="C211"/>
  <c r="V210"/>
  <c r="O210"/>
  <c r="U210" s="1"/>
  <c r="N210"/>
  <c r="T210" s="1"/>
  <c r="K210"/>
  <c r="E210"/>
  <c r="C210"/>
  <c r="O209"/>
  <c r="V209" s="1"/>
  <c r="N209"/>
  <c r="T209" s="1"/>
  <c r="K209"/>
  <c r="E209"/>
  <c r="C209"/>
  <c r="V208"/>
  <c r="O208"/>
  <c r="U208" s="1"/>
  <c r="N208"/>
  <c r="T208" s="1"/>
  <c r="K208"/>
  <c r="E208"/>
  <c r="C208"/>
  <c r="O207"/>
  <c r="V207" s="1"/>
  <c r="N207"/>
  <c r="T207" s="1"/>
  <c r="K207"/>
  <c r="E207"/>
  <c r="C207"/>
  <c r="V206"/>
  <c r="O206"/>
  <c r="U206" s="1"/>
  <c r="N206"/>
  <c r="T206" s="1"/>
  <c r="K206"/>
  <c r="E206"/>
  <c r="C206"/>
  <c r="O205"/>
  <c r="V205" s="1"/>
  <c r="N205"/>
  <c r="T205" s="1"/>
  <c r="K205"/>
  <c r="E205"/>
  <c r="C205"/>
  <c r="V204"/>
  <c r="O204"/>
  <c r="U204" s="1"/>
  <c r="N204"/>
  <c r="T204" s="1"/>
  <c r="K204"/>
  <c r="E204"/>
  <c r="C204"/>
  <c r="O203"/>
  <c r="V203" s="1"/>
  <c r="N203"/>
  <c r="T203" s="1"/>
  <c r="K203"/>
  <c r="E203"/>
  <c r="C203"/>
  <c r="AA202"/>
  <c r="AJ202" s="1"/>
  <c r="V202"/>
  <c r="O202"/>
  <c r="U202" s="1"/>
  <c r="N202"/>
  <c r="T202" s="1"/>
  <c r="K202"/>
  <c r="E202"/>
  <c r="C202"/>
  <c r="AA201"/>
  <c r="AJ201" s="1"/>
  <c r="O201"/>
  <c r="V201" s="1"/>
  <c r="N201"/>
  <c r="T201" s="1"/>
  <c r="K201"/>
  <c r="E201"/>
  <c r="C201"/>
  <c r="V200"/>
  <c r="O200"/>
  <c r="U200" s="1"/>
  <c r="N200"/>
  <c r="T200" s="1"/>
  <c r="K200"/>
  <c r="E200"/>
  <c r="C200"/>
  <c r="AA199"/>
  <c r="AJ199" s="1"/>
  <c r="O199"/>
  <c r="V199" s="1"/>
  <c r="N199"/>
  <c r="T199" s="1"/>
  <c r="K199"/>
  <c r="E199"/>
  <c r="C199"/>
  <c r="V198"/>
  <c r="O198"/>
  <c r="U198" s="1"/>
  <c r="N198"/>
  <c r="T198" s="1"/>
  <c r="K198"/>
  <c r="E198"/>
  <c r="C198"/>
  <c r="AA197"/>
  <c r="AJ197" s="1"/>
  <c r="O197"/>
  <c r="V197" s="1"/>
  <c r="N197"/>
  <c r="T197" s="1"/>
  <c r="K197"/>
  <c r="E197"/>
  <c r="C197"/>
  <c r="AA196"/>
  <c r="AJ196" s="1"/>
  <c r="V196"/>
  <c r="O196"/>
  <c r="U196" s="1"/>
  <c r="N196"/>
  <c r="T196" s="1"/>
  <c r="K196"/>
  <c r="E196"/>
  <c r="C196"/>
  <c r="AA195"/>
  <c r="AJ195" s="1"/>
  <c r="O195"/>
  <c r="V195" s="1"/>
  <c r="N195"/>
  <c r="T195" s="1"/>
  <c r="K195"/>
  <c r="E195"/>
  <c r="C195"/>
  <c r="V194"/>
  <c r="O194"/>
  <c r="U194" s="1"/>
  <c r="N194"/>
  <c r="T194" s="1"/>
  <c r="K194"/>
  <c r="E194"/>
  <c r="C194"/>
  <c r="AA193"/>
  <c r="AJ193" s="1"/>
  <c r="O193"/>
  <c r="V193" s="1"/>
  <c r="N193"/>
  <c r="T193" s="1"/>
  <c r="K193"/>
  <c r="E193"/>
  <c r="C193"/>
  <c r="AA192"/>
  <c r="AJ192" s="1"/>
  <c r="V192"/>
  <c r="O192"/>
  <c r="U192" s="1"/>
  <c r="N192"/>
  <c r="T192" s="1"/>
  <c r="K192"/>
  <c r="E192"/>
  <c r="C192"/>
  <c r="AA191"/>
  <c r="AJ191" s="1"/>
  <c r="O191"/>
  <c r="V191" s="1"/>
  <c r="N191"/>
  <c r="T191" s="1"/>
  <c r="K191"/>
  <c r="E191"/>
  <c r="C191"/>
  <c r="AA190"/>
  <c r="AJ190" s="1"/>
  <c r="V190"/>
  <c r="O190"/>
  <c r="U190" s="1"/>
  <c r="N190"/>
  <c r="T190" s="1"/>
  <c r="K190"/>
  <c r="E190"/>
  <c r="C190"/>
  <c r="O189"/>
  <c r="V189" s="1"/>
  <c r="N189"/>
  <c r="T189" s="1"/>
  <c r="K189"/>
  <c r="E189"/>
  <c r="C189"/>
  <c r="AA188"/>
  <c r="AJ188" s="1"/>
  <c r="V188"/>
  <c r="O188"/>
  <c r="U188" s="1"/>
  <c r="N188"/>
  <c r="T188" s="1"/>
  <c r="K188"/>
  <c r="E188"/>
  <c r="C188"/>
  <c r="AA187"/>
  <c r="AJ187" s="1"/>
  <c r="O187"/>
  <c r="V187" s="1"/>
  <c r="N187"/>
  <c r="T187" s="1"/>
  <c r="K187"/>
  <c r="E187"/>
  <c r="C187"/>
  <c r="V186"/>
  <c r="O186"/>
  <c r="U186" s="1"/>
  <c r="N186"/>
  <c r="T186" s="1"/>
  <c r="K186"/>
  <c r="E186"/>
  <c r="C186"/>
  <c r="O185"/>
  <c r="V185" s="1"/>
  <c r="N185"/>
  <c r="T185" s="1"/>
  <c r="K185"/>
  <c r="E185"/>
  <c r="C185"/>
  <c r="V184"/>
  <c r="O184"/>
  <c r="U184" s="1"/>
  <c r="N184"/>
  <c r="T184" s="1"/>
  <c r="K184"/>
  <c r="E184"/>
  <c r="C184"/>
  <c r="O183"/>
  <c r="V183" s="1"/>
  <c r="N183"/>
  <c r="T183" s="1"/>
  <c r="K183"/>
  <c r="E183"/>
  <c r="C183"/>
  <c r="V182"/>
  <c r="O182"/>
  <c r="U182" s="1"/>
  <c r="N182"/>
  <c r="T182" s="1"/>
  <c r="K182"/>
  <c r="E182"/>
  <c r="C182"/>
  <c r="O181"/>
  <c r="V181" s="1"/>
  <c r="N181"/>
  <c r="T181" s="1"/>
  <c r="K181"/>
  <c r="E181"/>
  <c r="C181"/>
  <c r="V180"/>
  <c r="O180"/>
  <c r="U180" s="1"/>
  <c r="N180"/>
  <c r="T180" s="1"/>
  <c r="K180"/>
  <c r="E180"/>
  <c r="C180"/>
  <c r="O179"/>
  <c r="V179" s="1"/>
  <c r="N179"/>
  <c r="T179" s="1"/>
  <c r="K179"/>
  <c r="E179"/>
  <c r="C179"/>
  <c r="AA178"/>
  <c r="AJ178" s="1"/>
  <c r="V178"/>
  <c r="O178"/>
  <c r="U178" s="1"/>
  <c r="N178"/>
  <c r="T178" s="1"/>
  <c r="K178"/>
  <c r="E178"/>
  <c r="C178"/>
  <c r="AA177"/>
  <c r="AJ177" s="1"/>
  <c r="O177"/>
  <c r="V177" s="1"/>
  <c r="N177"/>
  <c r="T177" s="1"/>
  <c r="K177"/>
  <c r="E177"/>
  <c r="C177"/>
  <c r="V176"/>
  <c r="O176"/>
  <c r="U176" s="1"/>
  <c r="N176"/>
  <c r="T176" s="1"/>
  <c r="K176"/>
  <c r="E176"/>
  <c r="C176"/>
  <c r="AA175"/>
  <c r="AJ175" s="1"/>
  <c r="O175"/>
  <c r="V175" s="1"/>
  <c r="N175"/>
  <c r="T175" s="1"/>
  <c r="K175"/>
  <c r="E175"/>
  <c r="C175"/>
  <c r="V174"/>
  <c r="O174"/>
  <c r="U174" s="1"/>
  <c r="N174"/>
  <c r="T174" s="1"/>
  <c r="K174"/>
  <c r="E174"/>
  <c r="C174"/>
  <c r="AA173"/>
  <c r="AJ173" s="1"/>
  <c r="O173"/>
  <c r="N173"/>
  <c r="K173"/>
  <c r="E173"/>
  <c r="C173"/>
  <c r="AA172"/>
  <c r="AJ172" s="1"/>
  <c r="V172"/>
  <c r="O172"/>
  <c r="U172" s="1"/>
  <c r="N172"/>
  <c r="T172" s="1"/>
  <c r="K172"/>
  <c r="E172"/>
  <c r="C172"/>
  <c r="AA171"/>
  <c r="AJ171" s="1"/>
  <c r="O171"/>
  <c r="V171" s="1"/>
  <c r="N171"/>
  <c r="T171" s="1"/>
  <c r="K171"/>
  <c r="E171"/>
  <c r="C171"/>
  <c r="V170"/>
  <c r="O170"/>
  <c r="U170" s="1"/>
  <c r="N170"/>
  <c r="T170" s="1"/>
  <c r="K170"/>
  <c r="E170"/>
  <c r="C170"/>
  <c r="AA169"/>
  <c r="AJ169" s="1"/>
  <c r="O169"/>
  <c r="V169" s="1"/>
  <c r="N169"/>
  <c r="T169" s="1"/>
  <c r="K169"/>
  <c r="E169"/>
  <c r="C169"/>
  <c r="AA168"/>
  <c r="AJ168" s="1"/>
  <c r="V168"/>
  <c r="O168"/>
  <c r="U168" s="1"/>
  <c r="N168"/>
  <c r="T168" s="1"/>
  <c r="K168"/>
  <c r="E168"/>
  <c r="C168"/>
  <c r="AA167"/>
  <c r="AJ167" s="1"/>
  <c r="O167"/>
  <c r="V167" s="1"/>
  <c r="N167"/>
  <c r="T167" s="1"/>
  <c r="K167"/>
  <c r="E167"/>
  <c r="C167"/>
  <c r="AA166"/>
  <c r="AJ166" s="1"/>
  <c r="V166"/>
  <c r="O166"/>
  <c r="U166" s="1"/>
  <c r="N166"/>
  <c r="T166" s="1"/>
  <c r="K166"/>
  <c r="E166"/>
  <c r="C166"/>
  <c r="O165"/>
  <c r="V165" s="1"/>
  <c r="N165"/>
  <c r="T165" s="1"/>
  <c r="K165"/>
  <c r="E165"/>
  <c r="C165"/>
  <c r="AA164"/>
  <c r="AJ164" s="1"/>
  <c r="V164"/>
  <c r="O164"/>
  <c r="U164" s="1"/>
  <c r="N164"/>
  <c r="T164" s="1"/>
  <c r="K164"/>
  <c r="E164"/>
  <c r="C164"/>
  <c r="AA163"/>
  <c r="AJ163" s="1"/>
  <c r="O163"/>
  <c r="V163" s="1"/>
  <c r="N163"/>
  <c r="T163" s="1"/>
  <c r="K163"/>
  <c r="E163"/>
  <c r="C163"/>
  <c r="V162"/>
  <c r="O162"/>
  <c r="U162" s="1"/>
  <c r="N162"/>
  <c r="T162" s="1"/>
  <c r="K162"/>
  <c r="E162"/>
  <c r="C162"/>
  <c r="O161"/>
  <c r="V161" s="1"/>
  <c r="N161"/>
  <c r="T161" s="1"/>
  <c r="K161"/>
  <c r="E161"/>
  <c r="C161"/>
  <c r="V160"/>
  <c r="O160"/>
  <c r="U160" s="1"/>
  <c r="N160"/>
  <c r="T160" s="1"/>
  <c r="K160"/>
  <c r="E160"/>
  <c r="C160"/>
  <c r="O159"/>
  <c r="V159" s="1"/>
  <c r="N159"/>
  <c r="T159" s="1"/>
  <c r="K159"/>
  <c r="E159"/>
  <c r="C159"/>
  <c r="V158"/>
  <c r="O158"/>
  <c r="U158" s="1"/>
  <c r="N158"/>
  <c r="T158" s="1"/>
  <c r="K158"/>
  <c r="E158"/>
  <c r="C158"/>
  <c r="O157"/>
  <c r="V157" s="1"/>
  <c r="N157"/>
  <c r="T157" s="1"/>
  <c r="K157"/>
  <c r="E157"/>
  <c r="C157"/>
  <c r="V156"/>
  <c r="O156"/>
  <c r="U156" s="1"/>
  <c r="N156"/>
  <c r="T156" s="1"/>
  <c r="K156"/>
  <c r="E156"/>
  <c r="C156"/>
  <c r="O155"/>
  <c r="V155" s="1"/>
  <c r="N155"/>
  <c r="T155" s="1"/>
  <c r="K155"/>
  <c r="E155"/>
  <c r="C155"/>
  <c r="AA154"/>
  <c r="AJ154" s="1"/>
  <c r="V154"/>
  <c r="O154"/>
  <c r="U154" s="1"/>
  <c r="N154"/>
  <c r="T154" s="1"/>
  <c r="K154"/>
  <c r="E154"/>
  <c r="C154"/>
  <c r="AA153"/>
  <c r="AJ153" s="1"/>
  <c r="O153"/>
  <c r="V153" s="1"/>
  <c r="N153"/>
  <c r="T153" s="1"/>
  <c r="K153"/>
  <c r="E153"/>
  <c r="C153"/>
  <c r="V152"/>
  <c r="O152"/>
  <c r="U152" s="1"/>
  <c r="N152"/>
  <c r="T152" s="1"/>
  <c r="K152"/>
  <c r="E152"/>
  <c r="C152"/>
  <c r="AA151"/>
  <c r="AJ151" s="1"/>
  <c r="O151"/>
  <c r="V151" s="1"/>
  <c r="N151"/>
  <c r="T151" s="1"/>
  <c r="K151"/>
  <c r="E151"/>
  <c r="C151"/>
  <c r="V150"/>
  <c r="O150"/>
  <c r="U150" s="1"/>
  <c r="N150"/>
  <c r="T150" s="1"/>
  <c r="K150"/>
  <c r="E150"/>
  <c r="C150"/>
  <c r="AA149"/>
  <c r="AJ149" s="1"/>
  <c r="O149"/>
  <c r="V149" s="1"/>
  <c r="N149"/>
  <c r="T149" s="1"/>
  <c r="K149"/>
  <c r="E149"/>
  <c r="C149"/>
  <c r="AA148"/>
  <c r="AJ148" s="1"/>
  <c r="V148"/>
  <c r="O148"/>
  <c r="U148" s="1"/>
  <c r="N148"/>
  <c r="T148" s="1"/>
  <c r="K148"/>
  <c r="E148"/>
  <c r="C148"/>
  <c r="AA147"/>
  <c r="AJ147" s="1"/>
  <c r="O147"/>
  <c r="V147" s="1"/>
  <c r="N147"/>
  <c r="T147" s="1"/>
  <c r="K147"/>
  <c r="E147"/>
  <c r="C147"/>
  <c r="V146"/>
  <c r="O146"/>
  <c r="U146" s="1"/>
  <c r="N146"/>
  <c r="T146" s="1"/>
  <c r="K146"/>
  <c r="E146"/>
  <c r="C146"/>
  <c r="AA145"/>
  <c r="AJ145" s="1"/>
  <c r="O145"/>
  <c r="V145" s="1"/>
  <c r="N145"/>
  <c r="T145" s="1"/>
  <c r="K145"/>
  <c r="E145"/>
  <c r="C145"/>
  <c r="AA144"/>
  <c r="AJ144" s="1"/>
  <c r="V144"/>
  <c r="O144"/>
  <c r="U144" s="1"/>
  <c r="N144"/>
  <c r="T144" s="1"/>
  <c r="K144"/>
  <c r="E144"/>
  <c r="C144"/>
  <c r="AA143"/>
  <c r="AJ143" s="1"/>
  <c r="O143"/>
  <c r="V143" s="1"/>
  <c r="N143"/>
  <c r="T143" s="1"/>
  <c r="K143"/>
  <c r="E143"/>
  <c r="C143"/>
  <c r="AA142"/>
  <c r="AJ142" s="1"/>
  <c r="V142"/>
  <c r="O142"/>
  <c r="U142" s="1"/>
  <c r="N142"/>
  <c r="T142" s="1"/>
  <c r="K142"/>
  <c r="E142"/>
  <c r="C142"/>
  <c r="O141"/>
  <c r="V141" s="1"/>
  <c r="N141"/>
  <c r="T141" s="1"/>
  <c r="K141"/>
  <c r="E141"/>
  <c r="C141"/>
  <c r="AA140"/>
  <c r="AJ140" s="1"/>
  <c r="V140"/>
  <c r="O140"/>
  <c r="U140" s="1"/>
  <c r="N140"/>
  <c r="T140" s="1"/>
  <c r="K140"/>
  <c r="E140"/>
  <c r="C140"/>
  <c r="AA139"/>
  <c r="AJ139" s="1"/>
  <c r="O139"/>
  <c r="V139" s="1"/>
  <c r="N139"/>
  <c r="T139" s="1"/>
  <c r="K139"/>
  <c r="E139"/>
  <c r="C139"/>
  <c r="V138"/>
  <c r="O138"/>
  <c r="U138" s="1"/>
  <c r="N138"/>
  <c r="T138" s="1"/>
  <c r="K138"/>
  <c r="E138"/>
  <c r="C138"/>
  <c r="O137"/>
  <c r="V137" s="1"/>
  <c r="N137"/>
  <c r="T137" s="1"/>
  <c r="K137"/>
  <c r="E137"/>
  <c r="C137"/>
  <c r="V136"/>
  <c r="O136"/>
  <c r="U136" s="1"/>
  <c r="N136"/>
  <c r="T136" s="1"/>
  <c r="K136"/>
  <c r="E136"/>
  <c r="C136"/>
  <c r="O135"/>
  <c r="V135" s="1"/>
  <c r="N135"/>
  <c r="T135" s="1"/>
  <c r="K135"/>
  <c r="E135"/>
  <c r="C135"/>
  <c r="V134"/>
  <c r="O134"/>
  <c r="U134" s="1"/>
  <c r="N134"/>
  <c r="T134" s="1"/>
  <c r="K134"/>
  <c r="E134"/>
  <c r="C134"/>
  <c r="O133"/>
  <c r="V133" s="1"/>
  <c r="N133"/>
  <c r="T133" s="1"/>
  <c r="K133"/>
  <c r="E133"/>
  <c r="C133"/>
  <c r="V132"/>
  <c r="O132"/>
  <c r="U132" s="1"/>
  <c r="N132"/>
  <c r="T132" s="1"/>
  <c r="K132"/>
  <c r="E132"/>
  <c r="C132"/>
  <c r="O131"/>
  <c r="V131" s="1"/>
  <c r="N131"/>
  <c r="T131" s="1"/>
  <c r="K131"/>
  <c r="E131"/>
  <c r="C131"/>
  <c r="AA130"/>
  <c r="AJ130" s="1"/>
  <c r="V130"/>
  <c r="O130"/>
  <c r="U130" s="1"/>
  <c r="N130"/>
  <c r="T130" s="1"/>
  <c r="K130"/>
  <c r="E130"/>
  <c r="C130"/>
  <c r="AA129"/>
  <c r="AJ129" s="1"/>
  <c r="O129"/>
  <c r="V129" s="1"/>
  <c r="N129"/>
  <c r="T129" s="1"/>
  <c r="K129"/>
  <c r="E129"/>
  <c r="C129"/>
  <c r="V128"/>
  <c r="O128"/>
  <c r="U128" s="1"/>
  <c r="N128"/>
  <c r="T128" s="1"/>
  <c r="K128"/>
  <c r="E128"/>
  <c r="C128"/>
  <c r="AA127"/>
  <c r="AJ127" s="1"/>
  <c r="O127"/>
  <c r="V127" s="1"/>
  <c r="N127"/>
  <c r="T127" s="1"/>
  <c r="K127"/>
  <c r="E127"/>
  <c r="C127"/>
  <c r="V126"/>
  <c r="O126"/>
  <c r="U126" s="1"/>
  <c r="N126"/>
  <c r="T126" s="1"/>
  <c r="K126"/>
  <c r="E126"/>
  <c r="C126"/>
  <c r="AA125"/>
  <c r="AJ125" s="1"/>
  <c r="O125"/>
  <c r="V125" s="1"/>
  <c r="N125"/>
  <c r="T125" s="1"/>
  <c r="K125"/>
  <c r="E125"/>
  <c r="C125"/>
  <c r="AA124"/>
  <c r="AJ124" s="1"/>
  <c r="V124"/>
  <c r="O124"/>
  <c r="U124" s="1"/>
  <c r="N124"/>
  <c r="T124" s="1"/>
  <c r="K124"/>
  <c r="E124"/>
  <c r="C124"/>
  <c r="AA123"/>
  <c r="AJ123" s="1"/>
  <c r="O123"/>
  <c r="V123" s="1"/>
  <c r="N123"/>
  <c r="T123" s="1"/>
  <c r="K123"/>
  <c r="E123"/>
  <c r="C123"/>
  <c r="V122"/>
  <c r="O122"/>
  <c r="U122" s="1"/>
  <c r="N122"/>
  <c r="T122" s="1"/>
  <c r="K122"/>
  <c r="E122"/>
  <c r="C122"/>
  <c r="AA121"/>
  <c r="AJ121" s="1"/>
  <c r="O121"/>
  <c r="V121" s="1"/>
  <c r="N121"/>
  <c r="T121" s="1"/>
  <c r="K121"/>
  <c r="E121"/>
  <c r="C121"/>
  <c r="AA120"/>
  <c r="AJ120" s="1"/>
  <c r="V120"/>
  <c r="O120"/>
  <c r="U120" s="1"/>
  <c r="N120"/>
  <c r="T120" s="1"/>
  <c r="K120"/>
  <c r="E120"/>
  <c r="C120"/>
  <c r="AA119"/>
  <c r="AJ119" s="1"/>
  <c r="O119"/>
  <c r="V119" s="1"/>
  <c r="N119"/>
  <c r="T119" s="1"/>
  <c r="K119"/>
  <c r="E119"/>
  <c r="C119"/>
  <c r="AA118"/>
  <c r="AJ118" s="1"/>
  <c r="V118"/>
  <c r="O118"/>
  <c r="U118" s="1"/>
  <c r="N118"/>
  <c r="T118" s="1"/>
  <c r="K118"/>
  <c r="E118"/>
  <c r="C118"/>
  <c r="O117"/>
  <c r="V117" s="1"/>
  <c r="N117"/>
  <c r="T117" s="1"/>
  <c r="K117"/>
  <c r="E117"/>
  <c r="C117"/>
  <c r="AA116"/>
  <c r="AJ116" s="1"/>
  <c r="V116"/>
  <c r="O116"/>
  <c r="U116" s="1"/>
  <c r="N116"/>
  <c r="T116" s="1"/>
  <c r="K116"/>
  <c r="E116"/>
  <c r="C116"/>
  <c r="AA115"/>
  <c r="AJ115" s="1"/>
  <c r="O115"/>
  <c r="V115" s="1"/>
  <c r="N115"/>
  <c r="T115" s="1"/>
  <c r="K115"/>
  <c r="E115"/>
  <c r="C115"/>
  <c r="V114"/>
  <c r="O114"/>
  <c r="U114" s="1"/>
  <c r="N114"/>
  <c r="T114" s="1"/>
  <c r="K114"/>
  <c r="E114"/>
  <c r="C114"/>
  <c r="O113"/>
  <c r="V113" s="1"/>
  <c r="N113"/>
  <c r="T113" s="1"/>
  <c r="K113"/>
  <c r="E113"/>
  <c r="C113"/>
  <c r="V112"/>
  <c r="O112"/>
  <c r="U112" s="1"/>
  <c r="N112"/>
  <c r="T112" s="1"/>
  <c r="K112"/>
  <c r="E112"/>
  <c r="C112"/>
  <c r="O111"/>
  <c r="V111" s="1"/>
  <c r="N111"/>
  <c r="T111" s="1"/>
  <c r="K111"/>
  <c r="E111"/>
  <c r="C111"/>
  <c r="V110"/>
  <c r="O110"/>
  <c r="U110" s="1"/>
  <c r="N110"/>
  <c r="T110" s="1"/>
  <c r="K110"/>
  <c r="E110"/>
  <c r="C110"/>
  <c r="O109"/>
  <c r="V109" s="1"/>
  <c r="N109"/>
  <c r="T109" s="1"/>
  <c r="K109"/>
  <c r="E109"/>
  <c r="C109"/>
  <c r="V108"/>
  <c r="O108"/>
  <c r="U108" s="1"/>
  <c r="N108"/>
  <c r="T108" s="1"/>
  <c r="K108"/>
  <c r="E108"/>
  <c r="C108"/>
  <c r="O107"/>
  <c r="V107" s="1"/>
  <c r="N107"/>
  <c r="T107" s="1"/>
  <c r="K107"/>
  <c r="E107"/>
  <c r="C107"/>
  <c r="AA106"/>
  <c r="AJ106" s="1"/>
  <c r="V106"/>
  <c r="O106"/>
  <c r="U106" s="1"/>
  <c r="N106"/>
  <c r="T106" s="1"/>
  <c r="K106"/>
  <c r="E106"/>
  <c r="C106"/>
  <c r="AA105"/>
  <c r="AJ105" s="1"/>
  <c r="O105"/>
  <c r="V105" s="1"/>
  <c r="N105"/>
  <c r="T105" s="1"/>
  <c r="K105"/>
  <c r="E105"/>
  <c r="C105"/>
  <c r="V104"/>
  <c r="O104"/>
  <c r="U104" s="1"/>
  <c r="N104"/>
  <c r="T104" s="1"/>
  <c r="K104"/>
  <c r="E104"/>
  <c r="C104"/>
  <c r="AA103"/>
  <c r="AJ103" s="1"/>
  <c r="O103"/>
  <c r="V103" s="1"/>
  <c r="N103"/>
  <c r="T103" s="1"/>
  <c r="K103"/>
  <c r="E103"/>
  <c r="C103"/>
  <c r="V102"/>
  <c r="O102"/>
  <c r="U102" s="1"/>
  <c r="N102"/>
  <c r="T102" s="1"/>
  <c r="K102"/>
  <c r="E102"/>
  <c r="C102"/>
  <c r="AA101"/>
  <c r="AJ101" s="1"/>
  <c r="O101"/>
  <c r="V101" s="1"/>
  <c r="N101"/>
  <c r="T101" s="1"/>
  <c r="K101"/>
  <c r="E101"/>
  <c r="C101"/>
  <c r="AA100"/>
  <c r="AJ100" s="1"/>
  <c r="V100"/>
  <c r="O100"/>
  <c r="U100" s="1"/>
  <c r="N100"/>
  <c r="T100" s="1"/>
  <c r="K100"/>
  <c r="E100"/>
  <c r="C100"/>
  <c r="AA99"/>
  <c r="AJ99" s="1"/>
  <c r="O99"/>
  <c r="V99" s="1"/>
  <c r="N99"/>
  <c r="T99" s="1"/>
  <c r="K99"/>
  <c r="E99"/>
  <c r="C99"/>
  <c r="V98"/>
  <c r="O98"/>
  <c r="U98" s="1"/>
  <c r="N98"/>
  <c r="T98" s="1"/>
  <c r="K98"/>
  <c r="E98"/>
  <c r="C98"/>
  <c r="AA97"/>
  <c r="AJ97" s="1"/>
  <c r="O97"/>
  <c r="V97" s="1"/>
  <c r="N97"/>
  <c r="T97" s="1"/>
  <c r="K97"/>
  <c r="E97"/>
  <c r="C97"/>
  <c r="AA96"/>
  <c r="AJ96" s="1"/>
  <c r="V96"/>
  <c r="O96"/>
  <c r="U96" s="1"/>
  <c r="N96"/>
  <c r="T96" s="1"/>
  <c r="K96"/>
  <c r="E96"/>
  <c r="C96"/>
  <c r="AA95"/>
  <c r="AJ95" s="1"/>
  <c r="O95"/>
  <c r="V95" s="1"/>
  <c r="N95"/>
  <c r="T95" s="1"/>
  <c r="K95"/>
  <c r="E95"/>
  <c r="C95"/>
  <c r="AA94"/>
  <c r="AJ94" s="1"/>
  <c r="V94"/>
  <c r="O94"/>
  <c r="U94" s="1"/>
  <c r="N94"/>
  <c r="T94" s="1"/>
  <c r="K94"/>
  <c r="E94"/>
  <c r="C94"/>
  <c r="O93"/>
  <c r="V93" s="1"/>
  <c r="N93"/>
  <c r="T93" s="1"/>
  <c r="K93"/>
  <c r="E93"/>
  <c r="C93"/>
  <c r="AA92"/>
  <c r="AJ92" s="1"/>
  <c r="V92"/>
  <c r="O92"/>
  <c r="U92" s="1"/>
  <c r="N92"/>
  <c r="T92" s="1"/>
  <c r="K92"/>
  <c r="E92"/>
  <c r="C92"/>
  <c r="AA91"/>
  <c r="AJ91" s="1"/>
  <c r="O91"/>
  <c r="V91" s="1"/>
  <c r="N91"/>
  <c r="T91" s="1"/>
  <c r="K91"/>
  <c r="E91"/>
  <c r="C91"/>
  <c r="V90"/>
  <c r="O90"/>
  <c r="U90" s="1"/>
  <c r="N90"/>
  <c r="T90" s="1"/>
  <c r="K90"/>
  <c r="E90"/>
  <c r="C90"/>
  <c r="O89"/>
  <c r="V89" s="1"/>
  <c r="N89"/>
  <c r="T89" s="1"/>
  <c r="K89"/>
  <c r="E89"/>
  <c r="C89"/>
  <c r="V88"/>
  <c r="O88"/>
  <c r="U88" s="1"/>
  <c r="N88"/>
  <c r="T88" s="1"/>
  <c r="K88"/>
  <c r="E88"/>
  <c r="C88"/>
  <c r="O87"/>
  <c r="V87" s="1"/>
  <c r="N87"/>
  <c r="T87" s="1"/>
  <c r="K87"/>
  <c r="E87"/>
  <c r="C87"/>
  <c r="V86"/>
  <c r="O86"/>
  <c r="U86" s="1"/>
  <c r="N86"/>
  <c r="T86" s="1"/>
  <c r="K86"/>
  <c r="E86"/>
  <c r="C86"/>
  <c r="O85"/>
  <c r="V85" s="1"/>
  <c r="N85"/>
  <c r="T85" s="1"/>
  <c r="K85"/>
  <c r="E85"/>
  <c r="C85"/>
  <c r="V84"/>
  <c r="O84"/>
  <c r="U84" s="1"/>
  <c r="N84"/>
  <c r="T84" s="1"/>
  <c r="K84"/>
  <c r="E84"/>
  <c r="C84"/>
  <c r="O83"/>
  <c r="V83" s="1"/>
  <c r="N83"/>
  <c r="T83" s="1"/>
  <c r="K83"/>
  <c r="E83"/>
  <c r="C83"/>
  <c r="AA82"/>
  <c r="AJ82" s="1"/>
  <c r="V82"/>
  <c r="O82"/>
  <c r="U82" s="1"/>
  <c r="N82"/>
  <c r="T82" s="1"/>
  <c r="K82"/>
  <c r="E82"/>
  <c r="C82"/>
  <c r="AA81"/>
  <c r="AJ81" s="1"/>
  <c r="O81"/>
  <c r="V81" s="1"/>
  <c r="N81"/>
  <c r="T81" s="1"/>
  <c r="K81"/>
  <c r="E81"/>
  <c r="C81"/>
  <c r="V80"/>
  <c r="O80"/>
  <c r="U80" s="1"/>
  <c r="N80"/>
  <c r="T80" s="1"/>
  <c r="K80"/>
  <c r="E80"/>
  <c r="C80"/>
  <c r="AA79"/>
  <c r="AJ79" s="1"/>
  <c r="O79"/>
  <c r="V79" s="1"/>
  <c r="N79"/>
  <c r="T79" s="1"/>
  <c r="K79"/>
  <c r="E79"/>
  <c r="C79"/>
  <c r="V78"/>
  <c r="O78"/>
  <c r="U78" s="1"/>
  <c r="N78"/>
  <c r="T78" s="1"/>
  <c r="K78"/>
  <c r="E78"/>
  <c r="C78"/>
  <c r="AA77"/>
  <c r="AJ77" s="1"/>
  <c r="O77"/>
  <c r="V77" s="1"/>
  <c r="N77"/>
  <c r="T77" s="1"/>
  <c r="K77"/>
  <c r="E77"/>
  <c r="C77"/>
  <c r="AA76"/>
  <c r="AJ76" s="1"/>
  <c r="V76"/>
  <c r="O76"/>
  <c r="U76" s="1"/>
  <c r="N76"/>
  <c r="T76" s="1"/>
  <c r="K76"/>
  <c r="E76"/>
  <c r="C76"/>
  <c r="AA75"/>
  <c r="AJ75" s="1"/>
  <c r="O75"/>
  <c r="V75" s="1"/>
  <c r="N75"/>
  <c r="T75" s="1"/>
  <c r="K75"/>
  <c r="E75"/>
  <c r="C75"/>
  <c r="V74"/>
  <c r="O74"/>
  <c r="U74" s="1"/>
  <c r="N74"/>
  <c r="T74" s="1"/>
  <c r="K74"/>
  <c r="E74"/>
  <c r="C74"/>
  <c r="AA73"/>
  <c r="AJ73" s="1"/>
  <c r="O73"/>
  <c r="V73" s="1"/>
  <c r="N73"/>
  <c r="T73" s="1"/>
  <c r="K73"/>
  <c r="E73"/>
  <c r="C73"/>
  <c r="AA72"/>
  <c r="AJ72" s="1"/>
  <c r="V72"/>
  <c r="O72"/>
  <c r="U72" s="1"/>
  <c r="N72"/>
  <c r="T72" s="1"/>
  <c r="K72"/>
  <c r="E72"/>
  <c r="C72"/>
  <c r="AA71"/>
  <c r="AJ71" s="1"/>
  <c r="O71"/>
  <c r="V71" s="1"/>
  <c r="N71"/>
  <c r="T71" s="1"/>
  <c r="K71"/>
  <c r="E71"/>
  <c r="C71"/>
  <c r="AA70"/>
  <c r="AJ70" s="1"/>
  <c r="V70"/>
  <c r="O70"/>
  <c r="U70" s="1"/>
  <c r="N70"/>
  <c r="T70" s="1"/>
  <c r="K70"/>
  <c r="E70"/>
  <c r="C70"/>
  <c r="O69"/>
  <c r="V69" s="1"/>
  <c r="N69"/>
  <c r="T69" s="1"/>
  <c r="K69"/>
  <c r="E69"/>
  <c r="C69"/>
  <c r="AA68"/>
  <c r="AJ68" s="1"/>
  <c r="V68"/>
  <c r="O68"/>
  <c r="U68" s="1"/>
  <c r="N68"/>
  <c r="T68" s="1"/>
  <c r="K68"/>
  <c r="E68"/>
  <c r="C68"/>
  <c r="AA67"/>
  <c r="AJ67" s="1"/>
  <c r="O67"/>
  <c r="V67" s="1"/>
  <c r="N67"/>
  <c r="T67" s="1"/>
  <c r="K67"/>
  <c r="E67"/>
  <c r="C67"/>
  <c r="V66"/>
  <c r="O66"/>
  <c r="U66" s="1"/>
  <c r="N66"/>
  <c r="T66" s="1"/>
  <c r="K66"/>
  <c r="E66"/>
  <c r="C66"/>
  <c r="O65"/>
  <c r="V65" s="1"/>
  <c r="N65"/>
  <c r="T65" s="1"/>
  <c r="K65"/>
  <c r="E65"/>
  <c r="C65"/>
  <c r="V64"/>
  <c r="O64"/>
  <c r="U64" s="1"/>
  <c r="N64"/>
  <c r="T64" s="1"/>
  <c r="K64"/>
  <c r="E64"/>
  <c r="C64"/>
  <c r="O63"/>
  <c r="V63" s="1"/>
  <c r="N63"/>
  <c r="T63" s="1"/>
  <c r="K63"/>
  <c r="E63"/>
  <c r="C63"/>
  <c r="V62"/>
  <c r="O62"/>
  <c r="U62" s="1"/>
  <c r="N62"/>
  <c r="T62" s="1"/>
  <c r="K62"/>
  <c r="E62"/>
  <c r="C62"/>
  <c r="O61"/>
  <c r="V61" s="1"/>
  <c r="N61"/>
  <c r="T61" s="1"/>
  <c r="K61"/>
  <c r="E61"/>
  <c r="C61"/>
  <c r="V60"/>
  <c r="O60"/>
  <c r="U60" s="1"/>
  <c r="N60"/>
  <c r="T60" s="1"/>
  <c r="K60"/>
  <c r="E60"/>
  <c r="C60"/>
  <c r="O59"/>
  <c r="V59" s="1"/>
  <c r="N59"/>
  <c r="T59" s="1"/>
  <c r="K59"/>
  <c r="E59"/>
  <c r="C59"/>
  <c r="AA58"/>
  <c r="AJ58" s="1"/>
  <c r="O58"/>
  <c r="U58" s="1"/>
  <c r="N58"/>
  <c r="T58" s="1"/>
  <c r="K58"/>
  <c r="V58" s="1"/>
  <c r="E58"/>
  <c r="C58"/>
  <c r="AA57"/>
  <c r="AJ57" s="1"/>
  <c r="V57"/>
  <c r="O57"/>
  <c r="U57" s="1"/>
  <c r="N57"/>
  <c r="T57" s="1"/>
  <c r="K57"/>
  <c r="E57"/>
  <c r="C57"/>
  <c r="O56"/>
  <c r="U56" s="1"/>
  <c r="N56"/>
  <c r="T56" s="1"/>
  <c r="K56"/>
  <c r="E56"/>
  <c r="C56"/>
  <c r="AA55"/>
  <c r="AJ55" s="1"/>
  <c r="V55"/>
  <c r="O55"/>
  <c r="U55" s="1"/>
  <c r="N55"/>
  <c r="T55" s="1"/>
  <c r="K55"/>
  <c r="E55"/>
  <c r="C55"/>
  <c r="O54"/>
  <c r="U54" s="1"/>
  <c r="N54"/>
  <c r="T54" s="1"/>
  <c r="K54"/>
  <c r="E54"/>
  <c r="C54"/>
  <c r="AA53"/>
  <c r="AJ53" s="1"/>
  <c r="V53"/>
  <c r="O53"/>
  <c r="U53" s="1"/>
  <c r="N53"/>
  <c r="T53" s="1"/>
  <c r="K53"/>
  <c r="E53"/>
  <c r="C53"/>
  <c r="AA52"/>
  <c r="AJ52" s="1"/>
  <c r="O52"/>
  <c r="U52" s="1"/>
  <c r="N52"/>
  <c r="T52" s="1"/>
  <c r="K52"/>
  <c r="E52"/>
  <c r="C52"/>
  <c r="AA51"/>
  <c r="AJ51" s="1"/>
  <c r="V51"/>
  <c r="O51"/>
  <c r="U51" s="1"/>
  <c r="N51"/>
  <c r="T51" s="1"/>
  <c r="K51"/>
  <c r="E51"/>
  <c r="C51"/>
  <c r="O50"/>
  <c r="U50" s="1"/>
  <c r="N50"/>
  <c r="T50" s="1"/>
  <c r="K50"/>
  <c r="E50"/>
  <c r="C50"/>
  <c r="AA49"/>
  <c r="AJ49" s="1"/>
  <c r="V49"/>
  <c r="O49"/>
  <c r="U49" s="1"/>
  <c r="N49"/>
  <c r="T49" s="1"/>
  <c r="K49"/>
  <c r="E49"/>
  <c r="C49"/>
  <c r="AA48"/>
  <c r="AJ48" s="1"/>
  <c r="O48"/>
  <c r="U48" s="1"/>
  <c r="N48"/>
  <c r="T48" s="1"/>
  <c r="K48"/>
  <c r="E48"/>
  <c r="C48"/>
  <c r="AA47"/>
  <c r="AJ47" s="1"/>
  <c r="V47"/>
  <c r="O47"/>
  <c r="U47" s="1"/>
  <c r="N47"/>
  <c r="T47" s="1"/>
  <c r="K47"/>
  <c r="E47"/>
  <c r="C47"/>
  <c r="AA46"/>
  <c r="AJ46" s="1"/>
  <c r="O46"/>
  <c r="U46" s="1"/>
  <c r="N46"/>
  <c r="T46" s="1"/>
  <c r="K46"/>
  <c r="E46"/>
  <c r="C46"/>
  <c r="V45"/>
  <c r="O45"/>
  <c r="U45" s="1"/>
  <c r="N45"/>
  <c r="T45" s="1"/>
  <c r="K45"/>
  <c r="E45"/>
  <c r="C45"/>
  <c r="AA44"/>
  <c r="AJ44" s="1"/>
  <c r="O44"/>
  <c r="U44" s="1"/>
  <c r="N44"/>
  <c r="T44" s="1"/>
  <c r="K44"/>
  <c r="E44"/>
  <c r="C44"/>
  <c r="AA43"/>
  <c r="AJ43" s="1"/>
  <c r="V43"/>
  <c r="O43"/>
  <c r="U43" s="1"/>
  <c r="N43"/>
  <c r="T43" s="1"/>
  <c r="K43"/>
  <c r="E43"/>
  <c r="C43"/>
  <c r="O42"/>
  <c r="U42" s="1"/>
  <c r="N42"/>
  <c r="T42" s="1"/>
  <c r="K42"/>
  <c r="E42"/>
  <c r="C42"/>
  <c r="V41"/>
  <c r="O41"/>
  <c r="U41" s="1"/>
  <c r="N41"/>
  <c r="T41" s="1"/>
  <c r="K41"/>
  <c r="E41"/>
  <c r="C41"/>
  <c r="O40"/>
  <c r="U40" s="1"/>
  <c r="N40"/>
  <c r="T40" s="1"/>
  <c r="K40"/>
  <c r="E40"/>
  <c r="C40"/>
  <c r="V39"/>
  <c r="O39"/>
  <c r="U39" s="1"/>
  <c r="N39"/>
  <c r="T39" s="1"/>
  <c r="K39"/>
  <c r="E39"/>
  <c r="C39"/>
  <c r="O38"/>
  <c r="U38" s="1"/>
  <c r="N38"/>
  <c r="T38" s="1"/>
  <c r="K38"/>
  <c r="E38"/>
  <c r="C38"/>
  <c r="V37"/>
  <c r="O37"/>
  <c r="U37" s="1"/>
  <c r="N37"/>
  <c r="T37" s="1"/>
  <c r="K37"/>
  <c r="E37"/>
  <c r="C37"/>
  <c r="O36"/>
  <c r="U36" s="1"/>
  <c r="N36"/>
  <c r="T36" s="1"/>
  <c r="K36"/>
  <c r="E36"/>
  <c r="C36"/>
  <c r="V35"/>
  <c r="O35"/>
  <c r="U35" s="1"/>
  <c r="N35"/>
  <c r="T35" s="1"/>
  <c r="K35"/>
  <c r="E35"/>
  <c r="C35"/>
  <c r="AA34"/>
  <c r="AJ34" s="1"/>
  <c r="O34"/>
  <c r="U34" s="1"/>
  <c r="N34"/>
  <c r="T34" s="1"/>
  <c r="K34"/>
  <c r="E34"/>
  <c r="C34"/>
  <c r="AA33"/>
  <c r="AJ33" s="1"/>
  <c r="V33"/>
  <c r="O33"/>
  <c r="U33" s="1"/>
  <c r="N33"/>
  <c r="T33" s="1"/>
  <c r="K33"/>
  <c r="E33"/>
  <c r="C33"/>
  <c r="O32"/>
  <c r="U32" s="1"/>
  <c r="N32"/>
  <c r="T32" s="1"/>
  <c r="K32"/>
  <c r="E32"/>
  <c r="C32"/>
  <c r="AA31"/>
  <c r="AJ31" s="1"/>
  <c r="V31"/>
  <c r="O31"/>
  <c r="U31" s="1"/>
  <c r="N31"/>
  <c r="T31" s="1"/>
  <c r="K31"/>
  <c r="E31"/>
  <c r="C31"/>
  <c r="O30"/>
  <c r="U30" s="1"/>
  <c r="N30"/>
  <c r="T30" s="1"/>
  <c r="K30"/>
  <c r="E30"/>
  <c r="C30"/>
  <c r="AA29"/>
  <c r="AJ29" s="1"/>
  <c r="V29"/>
  <c r="O29"/>
  <c r="U29" s="1"/>
  <c r="N29"/>
  <c r="T29" s="1"/>
  <c r="K29"/>
  <c r="E29"/>
  <c r="C29"/>
  <c r="AA28"/>
  <c r="AJ28" s="1"/>
  <c r="O28"/>
  <c r="U28" s="1"/>
  <c r="N28"/>
  <c r="T28" s="1"/>
  <c r="K28"/>
  <c r="E28"/>
  <c r="C28"/>
  <c r="AA27"/>
  <c r="AJ27" s="1"/>
  <c r="V27"/>
  <c r="O27"/>
  <c r="U27" s="1"/>
  <c r="N27"/>
  <c r="T27" s="1"/>
  <c r="K27"/>
  <c r="E27"/>
  <c r="C27"/>
  <c r="O26"/>
  <c r="U26" s="1"/>
  <c r="N26"/>
  <c r="T26" s="1"/>
  <c r="K26"/>
  <c r="E26"/>
  <c r="C26"/>
  <c r="AA25"/>
  <c r="AJ25" s="1"/>
  <c r="V25"/>
  <c r="O25"/>
  <c r="U25" s="1"/>
  <c r="N25"/>
  <c r="T25" s="1"/>
  <c r="K25"/>
  <c r="E25"/>
  <c r="C25"/>
  <c r="AA24"/>
  <c r="AJ24" s="1"/>
  <c r="O24"/>
  <c r="U24" s="1"/>
  <c r="N24"/>
  <c r="T24" s="1"/>
  <c r="K24"/>
  <c r="E24"/>
  <c r="C24"/>
  <c r="AA23"/>
  <c r="AJ23" s="1"/>
  <c r="V23"/>
  <c r="O23"/>
  <c r="U23" s="1"/>
  <c r="N23"/>
  <c r="T23" s="1"/>
  <c r="K23"/>
  <c r="E23"/>
  <c r="C23"/>
  <c r="AA22"/>
  <c r="AJ22" s="1"/>
  <c r="O22"/>
  <c r="U22" s="1"/>
  <c r="N22"/>
  <c r="T22" s="1"/>
  <c r="K22"/>
  <c r="E22"/>
  <c r="C22"/>
  <c r="V21"/>
  <c r="O21"/>
  <c r="U21" s="1"/>
  <c r="N21"/>
  <c r="T21" s="1"/>
  <c r="K21"/>
  <c r="E21"/>
  <c r="C21"/>
  <c r="AA20"/>
  <c r="AJ20" s="1"/>
  <c r="O20"/>
  <c r="U20" s="1"/>
  <c r="N20"/>
  <c r="T20" s="1"/>
  <c r="K20"/>
  <c r="E20"/>
  <c r="C20"/>
  <c r="AA19"/>
  <c r="AJ19" s="1"/>
  <c r="V19"/>
  <c r="O19"/>
  <c r="U19" s="1"/>
  <c r="N19"/>
  <c r="T19" s="1"/>
  <c r="K19"/>
  <c r="E19"/>
  <c r="C19"/>
  <c r="O18"/>
  <c r="U18" s="1"/>
  <c r="N18"/>
  <c r="T18" s="1"/>
  <c r="K18"/>
  <c r="E18"/>
  <c r="C18"/>
  <c r="V17"/>
  <c r="O17"/>
  <c r="U17" s="1"/>
  <c r="N17"/>
  <c r="T17" s="1"/>
  <c r="K17"/>
  <c r="E17"/>
  <c r="C17"/>
  <c r="O16"/>
  <c r="U16" s="1"/>
  <c r="N16"/>
  <c r="T16" s="1"/>
  <c r="K16"/>
  <c r="E16"/>
  <c r="C16"/>
  <c r="V15"/>
  <c r="O15"/>
  <c r="U15" s="1"/>
  <c r="N15"/>
  <c r="T15" s="1"/>
  <c r="K15"/>
  <c r="E15"/>
  <c r="C15"/>
  <c r="O14"/>
  <c r="U14" s="1"/>
  <c r="N14"/>
  <c r="T14" s="1"/>
  <c r="K14"/>
  <c r="E14"/>
  <c r="C14"/>
  <c r="V13"/>
  <c r="O13"/>
  <c r="U13" s="1"/>
  <c r="N13"/>
  <c r="T13" s="1"/>
  <c r="K13"/>
  <c r="E13"/>
  <c r="C13"/>
  <c r="O12"/>
  <c r="U12" s="1"/>
  <c r="N12"/>
  <c r="T12" s="1"/>
  <c r="K12"/>
  <c r="E12"/>
  <c r="C12"/>
  <c r="V11"/>
  <c r="O11"/>
  <c r="U11" s="1"/>
  <c r="N11"/>
  <c r="T11" s="1"/>
  <c r="K11"/>
  <c r="E11"/>
  <c r="C11"/>
  <c r="AA10"/>
  <c r="AJ10" s="1"/>
  <c r="O10"/>
  <c r="U10" s="1"/>
  <c r="N10"/>
  <c r="T10" s="1"/>
  <c r="K10"/>
  <c r="E10"/>
  <c r="C10"/>
  <c r="AA9"/>
  <c r="AJ9" s="1"/>
  <c r="V9"/>
  <c r="O9"/>
  <c r="U9" s="1"/>
  <c r="N9"/>
  <c r="T9" s="1"/>
  <c r="K9"/>
  <c r="E9"/>
  <c r="C9"/>
  <c r="O8"/>
  <c r="O491" s="1"/>
  <c r="N8"/>
  <c r="K8"/>
  <c r="K491" s="1"/>
  <c r="E8"/>
  <c r="C8"/>
  <c r="AE485" i="1"/>
  <c r="Y485"/>
  <c r="M489" i="2" s="1"/>
  <c r="S489" s="1"/>
  <c r="X485" i="1"/>
  <c r="L489" i="2" s="1"/>
  <c r="AE484" i="1"/>
  <c r="Y484"/>
  <c r="M488" i="2" s="1"/>
  <c r="S488" s="1"/>
  <c r="X484" i="1"/>
  <c r="L488" i="2" s="1"/>
  <c r="AE483" i="1"/>
  <c r="Y483"/>
  <c r="M487" i="2" s="1"/>
  <c r="S487" s="1"/>
  <c r="X483" i="1"/>
  <c r="L487" i="2" s="1"/>
  <c r="AE482" i="1"/>
  <c r="Y482"/>
  <c r="M486" i="2" s="1"/>
  <c r="S486" s="1"/>
  <c r="X482" i="1"/>
  <c r="L486" i="2" s="1"/>
  <c r="AE481" i="1"/>
  <c r="Y481"/>
  <c r="M485" i="2" s="1"/>
  <c r="S485" s="1"/>
  <c r="X481" i="1"/>
  <c r="L485" i="2" s="1"/>
  <c r="AE480" i="1"/>
  <c r="Y480"/>
  <c r="M484" i="2" s="1"/>
  <c r="S484" s="1"/>
  <c r="X480" i="1"/>
  <c r="L484" i="2" s="1"/>
  <c r="AE479" i="1"/>
  <c r="Y479"/>
  <c r="M483" i="2" s="1"/>
  <c r="S483" s="1"/>
  <c r="X479" i="1"/>
  <c r="L483" i="2" s="1"/>
  <c r="AE478" i="1"/>
  <c r="Y478"/>
  <c r="M482" i="2" s="1"/>
  <c r="S482" s="1"/>
  <c r="X478" i="1"/>
  <c r="L482" i="2" s="1"/>
  <c r="AE477" i="1"/>
  <c r="Y477"/>
  <c r="M481" i="2" s="1"/>
  <c r="S481" s="1"/>
  <c r="X477" i="1"/>
  <c r="L481" i="2" s="1"/>
  <c r="AE476" i="1"/>
  <c r="Y476"/>
  <c r="M480" i="2" s="1"/>
  <c r="S480" s="1"/>
  <c r="X476" i="1"/>
  <c r="L480" i="2" s="1"/>
  <c r="AE475" i="1"/>
  <c r="Y475"/>
  <c r="M479" i="2" s="1"/>
  <c r="S479" s="1"/>
  <c r="X475" i="1"/>
  <c r="L479" i="2" s="1"/>
  <c r="AE474" i="1"/>
  <c r="Y474"/>
  <c r="M478" i="2" s="1"/>
  <c r="S478" s="1"/>
  <c r="X474" i="1"/>
  <c r="L478" i="2" s="1"/>
  <c r="AE473" i="1"/>
  <c r="Y473"/>
  <c r="M477" i="2" s="1"/>
  <c r="S477" s="1"/>
  <c r="X473" i="1"/>
  <c r="L477" i="2" s="1"/>
  <c r="AE472" i="1"/>
  <c r="Y472"/>
  <c r="M476" i="2" s="1"/>
  <c r="S476" s="1"/>
  <c r="X472" i="1"/>
  <c r="L476" i="2" s="1"/>
  <c r="AE471" i="1"/>
  <c r="Y471"/>
  <c r="M475" i="2" s="1"/>
  <c r="S475" s="1"/>
  <c r="X471" i="1"/>
  <c r="L475" i="2" s="1"/>
  <c r="AE470" i="1"/>
  <c r="Y470"/>
  <c r="M474" i="2" s="1"/>
  <c r="S474" s="1"/>
  <c r="X470" i="1"/>
  <c r="L474" i="2" s="1"/>
  <c r="AE469" i="1"/>
  <c r="Y469"/>
  <c r="M473" i="2" s="1"/>
  <c r="S473" s="1"/>
  <c r="X469" i="1"/>
  <c r="L473" i="2" s="1"/>
  <c r="AE468" i="1"/>
  <c r="Y468"/>
  <c r="M472" i="2" s="1"/>
  <c r="S472" s="1"/>
  <c r="X468" i="1"/>
  <c r="L472" i="2" s="1"/>
  <c r="AE467" i="1"/>
  <c r="Y467"/>
  <c r="M471" i="2" s="1"/>
  <c r="S471" s="1"/>
  <c r="X467" i="1"/>
  <c r="L471" i="2" s="1"/>
  <c r="AE466" i="1"/>
  <c r="Y466"/>
  <c r="M470" i="2" s="1"/>
  <c r="S470" s="1"/>
  <c r="X466" i="1"/>
  <c r="L470" i="2" s="1"/>
  <c r="AE465" i="1"/>
  <c r="Y465"/>
  <c r="M469" i="2" s="1"/>
  <c r="S469" s="1"/>
  <c r="X465" i="1"/>
  <c r="L469" i="2" s="1"/>
  <c r="AE464" i="1"/>
  <c r="Y464"/>
  <c r="M468" i="2" s="1"/>
  <c r="S468" s="1"/>
  <c r="X464" i="1"/>
  <c r="L468" i="2" s="1"/>
  <c r="AE463" i="1"/>
  <c r="Y463"/>
  <c r="M467" i="2" s="1"/>
  <c r="S467" s="1"/>
  <c r="X463" i="1"/>
  <c r="L467" i="2" s="1"/>
  <c r="AE462" i="1"/>
  <c r="Y462"/>
  <c r="M466" i="2" s="1"/>
  <c r="S466" s="1"/>
  <c r="X462" i="1"/>
  <c r="L466" i="2" s="1"/>
  <c r="AE461" i="1"/>
  <c r="Y461"/>
  <c r="M465" i="2" s="1"/>
  <c r="S465" s="1"/>
  <c r="X461" i="1"/>
  <c r="L465" i="2" s="1"/>
  <c r="AE460" i="1"/>
  <c r="Y460"/>
  <c r="M464" i="2" s="1"/>
  <c r="S464" s="1"/>
  <c r="X460" i="1"/>
  <c r="L464" i="2" s="1"/>
  <c r="AE459" i="1"/>
  <c r="Y459"/>
  <c r="M463" i="2" s="1"/>
  <c r="S463" s="1"/>
  <c r="X459" i="1"/>
  <c r="L463" i="2" s="1"/>
  <c r="AE458" i="1"/>
  <c r="Y458"/>
  <c r="M462" i="2" s="1"/>
  <c r="S462" s="1"/>
  <c r="X458" i="1"/>
  <c r="L462" i="2" s="1"/>
  <c r="AE457" i="1"/>
  <c r="Y457"/>
  <c r="M461" i="2" s="1"/>
  <c r="S461" s="1"/>
  <c r="X457" i="1"/>
  <c r="L461" i="2" s="1"/>
  <c r="AE456" i="1"/>
  <c r="Y456"/>
  <c r="M460" i="2" s="1"/>
  <c r="S460" s="1"/>
  <c r="X456" i="1"/>
  <c r="L460" i="2" s="1"/>
  <c r="AE455" i="1"/>
  <c r="Y455"/>
  <c r="M459" i="2" s="1"/>
  <c r="S459" s="1"/>
  <c r="X455" i="1"/>
  <c r="L459" i="2" s="1"/>
  <c r="AE454" i="1"/>
  <c r="Y454"/>
  <c r="M458" i="2" s="1"/>
  <c r="S458" s="1"/>
  <c r="X454" i="1"/>
  <c r="L458" i="2" s="1"/>
  <c r="AE453" i="1"/>
  <c r="Y453"/>
  <c r="M457" i="2" s="1"/>
  <c r="S457" s="1"/>
  <c r="X453" i="1"/>
  <c r="L457" i="2" s="1"/>
  <c r="AE452" i="1"/>
  <c r="Y452"/>
  <c r="M456" i="2" s="1"/>
  <c r="S456" s="1"/>
  <c r="X452" i="1"/>
  <c r="L456" i="2" s="1"/>
  <c r="AE451" i="1"/>
  <c r="Y451"/>
  <c r="M455" i="2" s="1"/>
  <c r="S455" s="1"/>
  <c r="X451" i="1"/>
  <c r="L455" i="2" s="1"/>
  <c r="AE450" i="1"/>
  <c r="Y450"/>
  <c r="M454" i="2" s="1"/>
  <c r="S454" s="1"/>
  <c r="X450" i="1"/>
  <c r="L454" i="2" s="1"/>
  <c r="AE449" i="1"/>
  <c r="Y449"/>
  <c r="M453" i="2" s="1"/>
  <c r="S453" s="1"/>
  <c r="X449" i="1"/>
  <c r="L453" i="2" s="1"/>
  <c r="AE448" i="1"/>
  <c r="Y448"/>
  <c r="M452" i="2" s="1"/>
  <c r="S452" s="1"/>
  <c r="X448" i="1"/>
  <c r="L452" i="2" s="1"/>
  <c r="AE447" i="1"/>
  <c r="Y447"/>
  <c r="M451" i="2" s="1"/>
  <c r="S451" s="1"/>
  <c r="X447" i="1"/>
  <c r="L451" i="2" s="1"/>
  <c r="AE446" i="1"/>
  <c r="Y446"/>
  <c r="M450" i="2" s="1"/>
  <c r="S450" s="1"/>
  <c r="X446" i="1"/>
  <c r="L450" i="2" s="1"/>
  <c r="AE445" i="1"/>
  <c r="Y445"/>
  <c r="M449" i="2" s="1"/>
  <c r="S449" s="1"/>
  <c r="X445" i="1"/>
  <c r="L449" i="2" s="1"/>
  <c r="AE444" i="1"/>
  <c r="Y444"/>
  <c r="M448" i="2" s="1"/>
  <c r="S448" s="1"/>
  <c r="X444" i="1"/>
  <c r="L448" i="2" s="1"/>
  <c r="AE443" i="1"/>
  <c r="Y443"/>
  <c r="M447" i="2" s="1"/>
  <c r="S447" s="1"/>
  <c r="X443" i="1"/>
  <c r="L447" i="2" s="1"/>
  <c r="AE442" i="1"/>
  <c r="Y442"/>
  <c r="M446" i="2" s="1"/>
  <c r="S446" s="1"/>
  <c r="X442" i="1"/>
  <c r="L446" i="2" s="1"/>
  <c r="AE441" i="1"/>
  <c r="Y441"/>
  <c r="M445" i="2" s="1"/>
  <c r="S445" s="1"/>
  <c r="X441" i="1"/>
  <c r="L445" i="2" s="1"/>
  <c r="AE440" i="1"/>
  <c r="Y440"/>
  <c r="M444" i="2" s="1"/>
  <c r="S444" s="1"/>
  <c r="X440" i="1"/>
  <c r="L444" i="2" s="1"/>
  <c r="AE439" i="1"/>
  <c r="Y439"/>
  <c r="M443" i="2" s="1"/>
  <c r="S443" s="1"/>
  <c r="X439" i="1"/>
  <c r="L443" i="2" s="1"/>
  <c r="AE438" i="1"/>
  <c r="Y438"/>
  <c r="M442" i="2" s="1"/>
  <c r="S442" s="1"/>
  <c r="X438" i="1"/>
  <c r="L442" i="2" s="1"/>
  <c r="AE437" i="1"/>
  <c r="Y437"/>
  <c r="M441" i="2" s="1"/>
  <c r="S441" s="1"/>
  <c r="X437" i="1"/>
  <c r="L441" i="2" s="1"/>
  <c r="AE436" i="1"/>
  <c r="Y436"/>
  <c r="M440" i="2" s="1"/>
  <c r="S440" s="1"/>
  <c r="X436" i="1"/>
  <c r="L440" i="2" s="1"/>
  <c r="AE435" i="1"/>
  <c r="Y435"/>
  <c r="M439" i="2" s="1"/>
  <c r="S439" s="1"/>
  <c r="X435" i="1"/>
  <c r="L439" i="2" s="1"/>
  <c r="AE434" i="1"/>
  <c r="Y434"/>
  <c r="M438" i="2" s="1"/>
  <c r="S438" s="1"/>
  <c r="X434" i="1"/>
  <c r="L438" i="2" s="1"/>
  <c r="AE433" i="1"/>
  <c r="Y433"/>
  <c r="M437" i="2" s="1"/>
  <c r="S437" s="1"/>
  <c r="X433" i="1"/>
  <c r="L437" i="2" s="1"/>
  <c r="AE432" i="1"/>
  <c r="Y432"/>
  <c r="M436" i="2" s="1"/>
  <c r="S436" s="1"/>
  <c r="X432" i="1"/>
  <c r="L436" i="2" s="1"/>
  <c r="AE431" i="1"/>
  <c r="Y431"/>
  <c r="M435" i="2" s="1"/>
  <c r="S435" s="1"/>
  <c r="X431" i="1"/>
  <c r="L435" i="2" s="1"/>
  <c r="AE430" i="1"/>
  <c r="Y430"/>
  <c r="M434" i="2" s="1"/>
  <c r="S434" s="1"/>
  <c r="X430" i="1"/>
  <c r="L434" i="2" s="1"/>
  <c r="AE429" i="1"/>
  <c r="Y429"/>
  <c r="M433" i="2" s="1"/>
  <c r="S433" s="1"/>
  <c r="X429" i="1"/>
  <c r="L433" i="2" s="1"/>
  <c r="AE428" i="1"/>
  <c r="Y428"/>
  <c r="M432" i="2" s="1"/>
  <c r="S432" s="1"/>
  <c r="X428" i="1"/>
  <c r="L432" i="2" s="1"/>
  <c r="AE427" i="1"/>
  <c r="Y427"/>
  <c r="M431" i="2" s="1"/>
  <c r="S431" s="1"/>
  <c r="X427" i="1"/>
  <c r="L431" i="2" s="1"/>
  <c r="AE426" i="1"/>
  <c r="Y426"/>
  <c r="M430" i="2" s="1"/>
  <c r="S430" s="1"/>
  <c r="X426" i="1"/>
  <c r="L430" i="2" s="1"/>
  <c r="AE425" i="1"/>
  <c r="Y425"/>
  <c r="M429" i="2" s="1"/>
  <c r="S429" s="1"/>
  <c r="X425" i="1"/>
  <c r="L429" i="2" s="1"/>
  <c r="AE424" i="1"/>
  <c r="Y424"/>
  <c r="M428" i="2" s="1"/>
  <c r="S428" s="1"/>
  <c r="X424" i="1"/>
  <c r="L428" i="2" s="1"/>
  <c r="AE423" i="1"/>
  <c r="Y423"/>
  <c r="M427" i="2" s="1"/>
  <c r="S427" s="1"/>
  <c r="X423" i="1"/>
  <c r="L427" i="2" s="1"/>
  <c r="AE422" i="1"/>
  <c r="Y422"/>
  <c r="M426" i="2" s="1"/>
  <c r="S426" s="1"/>
  <c r="X422" i="1"/>
  <c r="L426" i="2" s="1"/>
  <c r="AE421" i="1"/>
  <c r="Y421"/>
  <c r="M425" i="2" s="1"/>
  <c r="S425" s="1"/>
  <c r="X421" i="1"/>
  <c r="L425" i="2" s="1"/>
  <c r="AE420" i="1"/>
  <c r="Y420"/>
  <c r="M424" i="2" s="1"/>
  <c r="S424" s="1"/>
  <c r="X420" i="1"/>
  <c r="L424" i="2" s="1"/>
  <c r="AE419" i="1"/>
  <c r="Y419"/>
  <c r="M423" i="2" s="1"/>
  <c r="S423" s="1"/>
  <c r="X419" i="1"/>
  <c r="L423" i="2" s="1"/>
  <c r="AE418" i="1"/>
  <c r="Y418"/>
  <c r="M422" i="2" s="1"/>
  <c r="S422" s="1"/>
  <c r="X418" i="1"/>
  <c r="L422" i="2" s="1"/>
  <c r="AE417" i="1"/>
  <c r="Y417"/>
  <c r="M421" i="2" s="1"/>
  <c r="S421" s="1"/>
  <c r="X417" i="1"/>
  <c r="L421" i="2" s="1"/>
  <c r="AE416" i="1"/>
  <c r="Y416"/>
  <c r="M420" i="2" s="1"/>
  <c r="S420" s="1"/>
  <c r="X416" i="1"/>
  <c r="L420" i="2" s="1"/>
  <c r="AE415" i="1"/>
  <c r="Y415"/>
  <c r="M419" i="2" s="1"/>
  <c r="S419" s="1"/>
  <c r="X415" i="1"/>
  <c r="L419" i="2" s="1"/>
  <c r="AE414" i="1"/>
  <c r="Y414"/>
  <c r="M418" i="2" s="1"/>
  <c r="S418" s="1"/>
  <c r="X414" i="1"/>
  <c r="L418" i="2" s="1"/>
  <c r="AE413" i="1"/>
  <c r="Y413"/>
  <c r="M417" i="2" s="1"/>
  <c r="S417" s="1"/>
  <c r="X413" i="1"/>
  <c r="L417" i="2" s="1"/>
  <c r="AE412" i="1"/>
  <c r="Y412"/>
  <c r="M416" i="2" s="1"/>
  <c r="S416" s="1"/>
  <c r="X412" i="1"/>
  <c r="L416" i="2" s="1"/>
  <c r="AE411" i="1"/>
  <c r="Y411"/>
  <c r="M415" i="2" s="1"/>
  <c r="S415" s="1"/>
  <c r="X411" i="1"/>
  <c r="L415" i="2" s="1"/>
  <c r="AE410" i="1"/>
  <c r="Y410"/>
  <c r="M414" i="2" s="1"/>
  <c r="S414" s="1"/>
  <c r="X410" i="1"/>
  <c r="L414" i="2" s="1"/>
  <c r="AE409" i="1"/>
  <c r="Y409"/>
  <c r="M413" i="2" s="1"/>
  <c r="S413" s="1"/>
  <c r="X409" i="1"/>
  <c r="L413" i="2" s="1"/>
  <c r="AE408" i="1"/>
  <c r="Y408"/>
  <c r="M412" i="2" s="1"/>
  <c r="S412" s="1"/>
  <c r="X408" i="1"/>
  <c r="L412" i="2" s="1"/>
  <c r="AE407" i="1"/>
  <c r="Y407"/>
  <c r="M411" i="2" s="1"/>
  <c r="S411" s="1"/>
  <c r="X407" i="1"/>
  <c r="L411" i="2" s="1"/>
  <c r="AE406" i="1"/>
  <c r="Y406"/>
  <c r="M410" i="2" s="1"/>
  <c r="S410" s="1"/>
  <c r="X406" i="1"/>
  <c r="L410" i="2" s="1"/>
  <c r="AE405" i="1"/>
  <c r="Y405"/>
  <c r="M409" i="2" s="1"/>
  <c r="S409" s="1"/>
  <c r="X405" i="1"/>
  <c r="L409" i="2" s="1"/>
  <c r="AE404" i="1"/>
  <c r="Y404"/>
  <c r="M408" i="2" s="1"/>
  <c r="S408" s="1"/>
  <c r="X404" i="1"/>
  <c r="L408" i="2" s="1"/>
  <c r="AE403" i="1"/>
  <c r="Y403"/>
  <c r="M407" i="2" s="1"/>
  <c r="S407" s="1"/>
  <c r="X403" i="1"/>
  <c r="L407" i="2" s="1"/>
  <c r="AE402" i="1"/>
  <c r="Y402"/>
  <c r="M406" i="2" s="1"/>
  <c r="S406" s="1"/>
  <c r="X402" i="1"/>
  <c r="L406" i="2" s="1"/>
  <c r="AE401" i="1"/>
  <c r="Y401"/>
  <c r="M405" i="2" s="1"/>
  <c r="S405" s="1"/>
  <c r="X401" i="1"/>
  <c r="L405" i="2" s="1"/>
  <c r="AE400" i="1"/>
  <c r="Y400"/>
  <c r="M404" i="2" s="1"/>
  <c r="S404" s="1"/>
  <c r="X400" i="1"/>
  <c r="L404" i="2" s="1"/>
  <c r="AE399" i="1"/>
  <c r="Y399"/>
  <c r="M403" i="2" s="1"/>
  <c r="S403" s="1"/>
  <c r="X399" i="1"/>
  <c r="L403" i="2" s="1"/>
  <c r="AE398" i="1"/>
  <c r="Y398"/>
  <c r="M402" i="2" s="1"/>
  <c r="S402" s="1"/>
  <c r="X398" i="1"/>
  <c r="L402" i="2" s="1"/>
  <c r="AE397" i="1"/>
  <c r="Y397"/>
  <c r="M401" i="2" s="1"/>
  <c r="S401" s="1"/>
  <c r="X397" i="1"/>
  <c r="L401" i="2" s="1"/>
  <c r="AE396" i="1"/>
  <c r="Y396"/>
  <c r="M400" i="2" s="1"/>
  <c r="S400" s="1"/>
  <c r="X396" i="1"/>
  <c r="L400" i="2" s="1"/>
  <c r="AE395" i="1"/>
  <c r="Y395"/>
  <c r="M399" i="2" s="1"/>
  <c r="S399" s="1"/>
  <c r="X395" i="1"/>
  <c r="L399" i="2" s="1"/>
  <c r="AE394" i="1"/>
  <c r="Y394"/>
  <c r="M398" i="2" s="1"/>
  <c r="S398" s="1"/>
  <c r="X394" i="1"/>
  <c r="L398" i="2" s="1"/>
  <c r="AE393" i="1"/>
  <c r="Y393"/>
  <c r="M397" i="2" s="1"/>
  <c r="S397" s="1"/>
  <c r="X393" i="1"/>
  <c r="L397" i="2" s="1"/>
  <c r="AE392" i="1"/>
  <c r="Y392"/>
  <c r="M396" i="2" s="1"/>
  <c r="S396" s="1"/>
  <c r="X392" i="1"/>
  <c r="L396" i="2" s="1"/>
  <c r="AE391" i="1"/>
  <c r="Y391"/>
  <c r="M395" i="2" s="1"/>
  <c r="S395" s="1"/>
  <c r="X391" i="1"/>
  <c r="L395" i="2" s="1"/>
  <c r="AE390" i="1"/>
  <c r="Y390"/>
  <c r="M394" i="2" s="1"/>
  <c r="S394" s="1"/>
  <c r="X390" i="1"/>
  <c r="L394" i="2" s="1"/>
  <c r="AE389" i="1"/>
  <c r="Y389"/>
  <c r="M393" i="2" s="1"/>
  <c r="S393" s="1"/>
  <c r="X389" i="1"/>
  <c r="L393" i="2" s="1"/>
  <c r="AE388" i="1"/>
  <c r="Y388"/>
  <c r="M392" i="2" s="1"/>
  <c r="S392" s="1"/>
  <c r="X388" i="1"/>
  <c r="L392" i="2" s="1"/>
  <c r="AE387" i="1"/>
  <c r="Y387"/>
  <c r="M391" i="2" s="1"/>
  <c r="S391" s="1"/>
  <c r="X387" i="1"/>
  <c r="L391" i="2" s="1"/>
  <c r="AE386" i="1"/>
  <c r="Y386"/>
  <c r="M390" i="2" s="1"/>
  <c r="S390" s="1"/>
  <c r="X386" i="1"/>
  <c r="L390" i="2" s="1"/>
  <c r="AE385" i="1"/>
  <c r="Y385"/>
  <c r="M389" i="2" s="1"/>
  <c r="S389" s="1"/>
  <c r="X385" i="1"/>
  <c r="L389" i="2" s="1"/>
  <c r="AE384" i="1"/>
  <c r="Y384"/>
  <c r="M388" i="2" s="1"/>
  <c r="S388" s="1"/>
  <c r="X384" i="1"/>
  <c r="L388" i="2" s="1"/>
  <c r="AE383" i="1"/>
  <c r="Y383"/>
  <c r="M387" i="2" s="1"/>
  <c r="S387" s="1"/>
  <c r="X383" i="1"/>
  <c r="L387" i="2" s="1"/>
  <c r="AE382" i="1"/>
  <c r="Y382"/>
  <c r="M386" i="2" s="1"/>
  <c r="S386" s="1"/>
  <c r="X382" i="1"/>
  <c r="L386" i="2" s="1"/>
  <c r="AE381" i="1"/>
  <c r="Y381"/>
  <c r="M385" i="2" s="1"/>
  <c r="S385" s="1"/>
  <c r="X381" i="1"/>
  <c r="L385" i="2" s="1"/>
  <c r="AE380" i="1"/>
  <c r="Y380"/>
  <c r="M384" i="2" s="1"/>
  <c r="S384" s="1"/>
  <c r="X380" i="1"/>
  <c r="L384" i="2" s="1"/>
  <c r="AE379" i="1"/>
  <c r="Y379"/>
  <c r="M383" i="2" s="1"/>
  <c r="S383" s="1"/>
  <c r="X379" i="1"/>
  <c r="L383" i="2" s="1"/>
  <c r="AE378" i="1"/>
  <c r="X378"/>
  <c r="AE377"/>
  <c r="X377"/>
  <c r="L381" i="2" s="1"/>
  <c r="AE376" i="1"/>
  <c r="X376"/>
  <c r="L380" i="2" s="1"/>
  <c r="AE375" i="1"/>
  <c r="X375"/>
  <c r="L379" i="2" s="1"/>
  <c r="AE374" i="1"/>
  <c r="X374"/>
  <c r="L378" i="2" s="1"/>
  <c r="AE373" i="1"/>
  <c r="X373"/>
  <c r="L377" i="2" s="1"/>
  <c r="AE372" i="1"/>
  <c r="X372"/>
  <c r="L376" i="2" s="1"/>
  <c r="AE371" i="1"/>
  <c r="X371"/>
  <c r="L375" i="2" s="1"/>
  <c r="AG370" i="1"/>
  <c r="AE370"/>
  <c r="X370"/>
  <c r="L374" i="2" s="1"/>
  <c r="AE369" i="1"/>
  <c r="X369"/>
  <c r="L373" i="2" s="1"/>
  <c r="AE368" i="1"/>
  <c r="X368"/>
  <c r="L372" i="2" s="1"/>
  <c r="AE367" i="1"/>
  <c r="X367"/>
  <c r="L371" i="2" s="1"/>
  <c r="AE366" i="1"/>
  <c r="X366"/>
  <c r="L370" i="2" s="1"/>
  <c r="AE365" i="1"/>
  <c r="X365"/>
  <c r="L369" i="2" s="1"/>
  <c r="AE364" i="1"/>
  <c r="X364"/>
  <c r="L368" i="2" s="1"/>
  <c r="AE363" i="1"/>
  <c r="X363"/>
  <c r="L367" i="2" s="1"/>
  <c r="AE362" i="1"/>
  <c r="X362"/>
  <c r="L366" i="2" s="1"/>
  <c r="AE361" i="1"/>
  <c r="X361"/>
  <c r="L365" i="2" s="1"/>
  <c r="AE360" i="1"/>
  <c r="X360"/>
  <c r="L364" i="2" s="1"/>
  <c r="AE359" i="1"/>
  <c r="X359"/>
  <c r="L363" i="2" s="1"/>
  <c r="AE358" i="1"/>
  <c r="X358"/>
  <c r="L362" i="2" s="1"/>
  <c r="AE357" i="1"/>
  <c r="X357"/>
  <c r="L361" i="2" s="1"/>
  <c r="AE356" i="1"/>
  <c r="X356"/>
  <c r="L360" i="2" s="1"/>
  <c r="AE355" i="1"/>
  <c r="X355"/>
  <c r="L359" i="2" s="1"/>
  <c r="AE354" i="1"/>
  <c r="X354"/>
  <c r="L358" i="2" s="1"/>
  <c r="AE353" i="1"/>
  <c r="X353"/>
  <c r="L357" i="2" s="1"/>
  <c r="AE352" i="1"/>
  <c r="X352"/>
  <c r="L356" i="2" s="1"/>
  <c r="AE351" i="1"/>
  <c r="X351"/>
  <c r="L355" i="2" s="1"/>
  <c r="AE350" i="1"/>
  <c r="X350"/>
  <c r="L354" i="2" s="1"/>
  <c r="AE349" i="1"/>
  <c r="X349"/>
  <c r="L353" i="2" s="1"/>
  <c r="AE348" i="1"/>
  <c r="X348"/>
  <c r="L352" i="2" s="1"/>
  <c r="AE347" i="1"/>
  <c r="X347"/>
  <c r="L351" i="2" s="1"/>
  <c r="AE346" i="1"/>
  <c r="X346"/>
  <c r="L350" i="2" s="1"/>
  <c r="AE345" i="1"/>
  <c r="X345"/>
  <c r="L349" i="2" s="1"/>
  <c r="AE344" i="1"/>
  <c r="X344"/>
  <c r="L348" i="2" s="1"/>
  <c r="AE343" i="1"/>
  <c r="X343"/>
  <c r="L347" i="2" s="1"/>
  <c r="AE342" i="1"/>
  <c r="X342"/>
  <c r="L346" i="2" s="1"/>
  <c r="AE341" i="1"/>
  <c r="X341"/>
  <c r="L345" i="2" s="1"/>
  <c r="AE340" i="1"/>
  <c r="X340"/>
  <c r="L344" i="2" s="1"/>
  <c r="AE339" i="1"/>
  <c r="X339"/>
  <c r="L343" i="2" s="1"/>
  <c r="AE338" i="1"/>
  <c r="X338"/>
  <c r="L342" i="2" s="1"/>
  <c r="AE337" i="1"/>
  <c r="X337"/>
  <c r="L341" i="2" s="1"/>
  <c r="AE336" i="1"/>
  <c r="X336"/>
  <c r="L340" i="2" s="1"/>
  <c r="AE335" i="1"/>
  <c r="X335"/>
  <c r="L339" i="2" s="1"/>
  <c r="AE334" i="1"/>
  <c r="X334"/>
  <c r="L338" i="2" s="1"/>
  <c r="AE333" i="1"/>
  <c r="X333"/>
  <c r="L337" i="2" s="1"/>
  <c r="AE332" i="1"/>
  <c r="X332"/>
  <c r="L336" i="2" s="1"/>
  <c r="AE331" i="1"/>
  <c r="X331"/>
  <c r="L335" i="2" s="1"/>
  <c r="AE330" i="1"/>
  <c r="X330"/>
  <c r="L334" i="2" s="1"/>
  <c r="AE329" i="1"/>
  <c r="X329"/>
  <c r="L333" i="2" s="1"/>
  <c r="AE328" i="1"/>
  <c r="X328"/>
  <c r="L332" i="2" s="1"/>
  <c r="AE327" i="1"/>
  <c r="X327"/>
  <c r="L331" i="2" s="1"/>
  <c r="AE326" i="1"/>
  <c r="X326"/>
  <c r="L330" i="2" s="1"/>
  <c r="AE325" i="1"/>
  <c r="X325"/>
  <c r="L329" i="2" s="1"/>
  <c r="AE324" i="1"/>
  <c r="X324"/>
  <c r="L328" i="2" s="1"/>
  <c r="AE323" i="1"/>
  <c r="X323"/>
  <c r="L327" i="2" s="1"/>
  <c r="AE322" i="1"/>
  <c r="X322"/>
  <c r="L326" i="2" s="1"/>
  <c r="AE321" i="1"/>
  <c r="X321"/>
  <c r="L325" i="2" s="1"/>
  <c r="AE320" i="1"/>
  <c r="X320"/>
  <c r="L324" i="2" s="1"/>
  <c r="AE319" i="1"/>
  <c r="X319"/>
  <c r="L323" i="2" s="1"/>
  <c r="AE318" i="1"/>
  <c r="X318"/>
  <c r="L322" i="2" s="1"/>
  <c r="AE317" i="1"/>
  <c r="X317"/>
  <c r="L321" i="2" s="1"/>
  <c r="AE316" i="1"/>
  <c r="X316"/>
  <c r="L320" i="2" s="1"/>
  <c r="AE315" i="1"/>
  <c r="X315"/>
  <c r="L319" i="2" s="1"/>
  <c r="AE314" i="1"/>
  <c r="X314"/>
  <c r="L318" i="2" s="1"/>
  <c r="AE313" i="1"/>
  <c r="X313"/>
  <c r="L317" i="2" s="1"/>
  <c r="AE312" i="1"/>
  <c r="X312"/>
  <c r="L316" i="2" s="1"/>
  <c r="AE311" i="1"/>
  <c r="X311"/>
  <c r="L315" i="2" s="1"/>
  <c r="AE310" i="1"/>
  <c r="X310"/>
  <c r="L314" i="2" s="1"/>
  <c r="AE309" i="1"/>
  <c r="X309"/>
  <c r="L313" i="2" s="1"/>
  <c r="AE308" i="1"/>
  <c r="X308"/>
  <c r="L312" i="2" s="1"/>
  <c r="AE307" i="1"/>
  <c r="X307"/>
  <c r="L311" i="2" s="1"/>
  <c r="AE306" i="1"/>
  <c r="X306"/>
  <c r="L310" i="2" s="1"/>
  <c r="AE305" i="1"/>
  <c r="X305"/>
  <c r="L309" i="2" s="1"/>
  <c r="AE304" i="1"/>
  <c r="X304"/>
  <c r="L308" i="2" s="1"/>
  <c r="AE303" i="1"/>
  <c r="X303"/>
  <c r="L307" i="2" s="1"/>
  <c r="AE302" i="1"/>
  <c r="X302"/>
  <c r="L306" i="2" s="1"/>
  <c r="AE301" i="1"/>
  <c r="X301"/>
  <c r="L305" i="2" s="1"/>
  <c r="AE300" i="1"/>
  <c r="X300"/>
  <c r="L304" i="2" s="1"/>
  <c r="AE299" i="1"/>
  <c r="X299"/>
  <c r="L303" i="2" s="1"/>
  <c r="AE298" i="1"/>
  <c r="X298"/>
  <c r="L302" i="2" s="1"/>
  <c r="AE297" i="1"/>
  <c r="X297"/>
  <c r="L301" i="2" s="1"/>
  <c r="AE296" i="1"/>
  <c r="X296"/>
  <c r="L300" i="2" s="1"/>
  <c r="AE295" i="1"/>
  <c r="X295"/>
  <c r="L299" i="2" s="1"/>
  <c r="AE294" i="1"/>
  <c r="X294"/>
  <c r="L298" i="2" s="1"/>
  <c r="AE293" i="1"/>
  <c r="X293"/>
  <c r="L297" i="2" s="1"/>
  <c r="AE292" i="1"/>
  <c r="X292"/>
  <c r="L296" i="2" s="1"/>
  <c r="AE291" i="1"/>
  <c r="X291"/>
  <c r="L295" i="2" s="1"/>
  <c r="AE290" i="1"/>
  <c r="X290"/>
  <c r="L294" i="2" s="1"/>
  <c r="AE289" i="1"/>
  <c r="X289"/>
  <c r="L293" i="2" s="1"/>
  <c r="AE288" i="1"/>
  <c r="X288"/>
  <c r="L292" i="2" s="1"/>
  <c r="AE287" i="1"/>
  <c r="X287"/>
  <c r="L291" i="2" s="1"/>
  <c r="AE286" i="1"/>
  <c r="X286"/>
  <c r="L290" i="2" s="1"/>
  <c r="AE285" i="1"/>
  <c r="X285"/>
  <c r="L289" i="2" s="1"/>
  <c r="AE284" i="1"/>
  <c r="X284"/>
  <c r="L288" i="2" s="1"/>
  <c r="AE283" i="1"/>
  <c r="X283"/>
  <c r="L287" i="2" s="1"/>
  <c r="AE282" i="1"/>
  <c r="X282"/>
  <c r="L286" i="2" s="1"/>
  <c r="AE281" i="1"/>
  <c r="X281"/>
  <c r="L285" i="2" s="1"/>
  <c r="AE280" i="1"/>
  <c r="X280"/>
  <c r="L284" i="2" s="1"/>
  <c r="AE279" i="1"/>
  <c r="X279"/>
  <c r="L283" i="2" s="1"/>
  <c r="AE278" i="1"/>
  <c r="X278"/>
  <c r="L282" i="2" s="1"/>
  <c r="AE277" i="1"/>
  <c r="X277"/>
  <c r="L281" i="2" s="1"/>
  <c r="AE276" i="1"/>
  <c r="X276"/>
  <c r="L280" i="2" s="1"/>
  <c r="AE275" i="1"/>
  <c r="X275"/>
  <c r="L279" i="2" s="1"/>
  <c r="AE274" i="1"/>
  <c r="X274"/>
  <c r="L278" i="2" s="1"/>
  <c r="AE273" i="1"/>
  <c r="X273"/>
  <c r="L277" i="2" s="1"/>
  <c r="AE272" i="1"/>
  <c r="X272"/>
  <c r="L276" i="2" s="1"/>
  <c r="AE271" i="1"/>
  <c r="X271"/>
  <c r="L275" i="2" s="1"/>
  <c r="AE270" i="1"/>
  <c r="X270"/>
  <c r="L274" i="2" s="1"/>
  <c r="AE269" i="1"/>
  <c r="X269"/>
  <c r="L273" i="2" s="1"/>
  <c r="AE268" i="1"/>
  <c r="X268"/>
  <c r="L272" i="2" s="1"/>
  <c r="AE267" i="1"/>
  <c r="X267"/>
  <c r="L271" i="2" s="1"/>
  <c r="AE266" i="1"/>
  <c r="X266"/>
  <c r="L270" i="2" s="1"/>
  <c r="AE265" i="1"/>
  <c r="X265"/>
  <c r="L269" i="2" s="1"/>
  <c r="AE264" i="1"/>
  <c r="X264"/>
  <c r="L268" i="2" s="1"/>
  <c r="AE263" i="1"/>
  <c r="X263"/>
  <c r="L267" i="2" s="1"/>
  <c r="AE262" i="1"/>
  <c r="X262"/>
  <c r="L266" i="2" s="1"/>
  <c r="AE261" i="1"/>
  <c r="X261"/>
  <c r="L265" i="2" s="1"/>
  <c r="AE260" i="1"/>
  <c r="X260"/>
  <c r="L264" i="2" s="1"/>
  <c r="AE259" i="1"/>
  <c r="X259"/>
  <c r="L263" i="2" s="1"/>
  <c r="AE258" i="1"/>
  <c r="X258"/>
  <c r="L262" i="2" s="1"/>
  <c r="AE257" i="1"/>
  <c r="X257"/>
  <c r="L261" i="2" s="1"/>
  <c r="AE256" i="1"/>
  <c r="X256"/>
  <c r="L260" i="2" s="1"/>
  <c r="AE255" i="1"/>
  <c r="X255"/>
  <c r="L259" i="2" s="1"/>
  <c r="AE254" i="1"/>
  <c r="X254"/>
  <c r="L258" i="2" s="1"/>
  <c r="AE253" i="1"/>
  <c r="X253"/>
  <c r="L257" i="2" s="1"/>
  <c r="AE252" i="1"/>
  <c r="X252"/>
  <c r="L256" i="2" s="1"/>
  <c r="AE251" i="1"/>
  <c r="X251"/>
  <c r="L255" i="2" s="1"/>
  <c r="AE250" i="1"/>
  <c r="X250"/>
  <c r="L254" i="2" s="1"/>
  <c r="AE249" i="1"/>
  <c r="X249"/>
  <c r="L253" i="2" s="1"/>
  <c r="AE248" i="1"/>
  <c r="X248"/>
  <c r="L252" i="2" s="1"/>
  <c r="AE247" i="1"/>
  <c r="X247"/>
  <c r="L251" i="2" s="1"/>
  <c r="AE246" i="1"/>
  <c r="X246"/>
  <c r="L250" i="2" s="1"/>
  <c r="AE245" i="1"/>
  <c r="X245"/>
  <c r="L249" i="2" s="1"/>
  <c r="AE244" i="1"/>
  <c r="X244"/>
  <c r="L248" i="2" s="1"/>
  <c r="AE243" i="1"/>
  <c r="X243"/>
  <c r="L247" i="2" s="1"/>
  <c r="AE242" i="1"/>
  <c r="X242"/>
  <c r="L246" i="2" s="1"/>
  <c r="AE241" i="1"/>
  <c r="X241"/>
  <c r="L245" i="2" s="1"/>
  <c r="AE240" i="1"/>
  <c r="X240"/>
  <c r="L244" i="2" s="1"/>
  <c r="AE239" i="1"/>
  <c r="X239"/>
  <c r="L243" i="2" s="1"/>
  <c r="AE238" i="1"/>
  <c r="X238"/>
  <c r="L242" i="2" s="1"/>
  <c r="AE237" i="1"/>
  <c r="X237"/>
  <c r="L241" i="2" s="1"/>
  <c r="AE236" i="1"/>
  <c r="X236"/>
  <c r="L240" i="2" s="1"/>
  <c r="AE235" i="1"/>
  <c r="X235"/>
  <c r="L239" i="2" s="1"/>
  <c r="AE234" i="1"/>
  <c r="X234"/>
  <c r="L238" i="2" s="1"/>
  <c r="AE233" i="1"/>
  <c r="X233"/>
  <c r="L237" i="2" s="1"/>
  <c r="AE232" i="1"/>
  <c r="X232"/>
  <c r="L236" i="2" s="1"/>
  <c r="AE231" i="1"/>
  <c r="X231"/>
  <c r="L235" i="2" s="1"/>
  <c r="AE230" i="1"/>
  <c r="X230"/>
  <c r="L234" i="2" s="1"/>
  <c r="AE229" i="1"/>
  <c r="X229"/>
  <c r="L233" i="2" s="1"/>
  <c r="AE228" i="1"/>
  <c r="X228"/>
  <c r="L232" i="2" s="1"/>
  <c r="AE227" i="1"/>
  <c r="X227"/>
  <c r="L231" i="2" s="1"/>
  <c r="AE226" i="1"/>
  <c r="X226"/>
  <c r="L230" i="2" s="1"/>
  <c r="AE225" i="1"/>
  <c r="X225"/>
  <c r="L229" i="2" s="1"/>
  <c r="AE224" i="1"/>
  <c r="X224"/>
  <c r="L228" i="2" s="1"/>
  <c r="AE223" i="1"/>
  <c r="X223"/>
  <c r="L227" i="2" s="1"/>
  <c r="AE222" i="1"/>
  <c r="X222"/>
  <c r="L226" i="2" s="1"/>
  <c r="AE221" i="1"/>
  <c r="X221"/>
  <c r="L225" i="2" s="1"/>
  <c r="AE220" i="1"/>
  <c r="X220"/>
  <c r="L224" i="2" s="1"/>
  <c r="AE219" i="1"/>
  <c r="X219"/>
  <c r="L223" i="2" s="1"/>
  <c r="AE218" i="1"/>
  <c r="X218"/>
  <c r="L222" i="2" s="1"/>
  <c r="AE217" i="1"/>
  <c r="X217"/>
  <c r="L221" i="2" s="1"/>
  <c r="AE216" i="1"/>
  <c r="X216"/>
  <c r="L220" i="2" s="1"/>
  <c r="AE215" i="1"/>
  <c r="X215"/>
  <c r="L219" i="2" s="1"/>
  <c r="AE214" i="1"/>
  <c r="X214"/>
  <c r="L218" i="2" s="1"/>
  <c r="AE213" i="1"/>
  <c r="X213"/>
  <c r="L217" i="2" s="1"/>
  <c r="AE212" i="1"/>
  <c r="X212"/>
  <c r="L216" i="2" s="1"/>
  <c r="AE211" i="1"/>
  <c r="X211"/>
  <c r="L215" i="2" s="1"/>
  <c r="AE210" i="1"/>
  <c r="X210"/>
  <c r="L214" i="2" s="1"/>
  <c r="AE209" i="1"/>
  <c r="X209"/>
  <c r="L213" i="2" s="1"/>
  <c r="AE208" i="1"/>
  <c r="X208"/>
  <c r="L212" i="2" s="1"/>
  <c r="AE207" i="1"/>
  <c r="X207"/>
  <c r="L211" i="2" s="1"/>
  <c r="AE206" i="1"/>
  <c r="X206"/>
  <c r="L210" i="2" s="1"/>
  <c r="AE205" i="1"/>
  <c r="X205"/>
  <c r="L209" i="2" s="1"/>
  <c r="AE204" i="1"/>
  <c r="X204"/>
  <c r="L208" i="2" s="1"/>
  <c r="AE203" i="1"/>
  <c r="X203"/>
  <c r="L207" i="2" s="1"/>
  <c r="AE202" i="1"/>
  <c r="X202"/>
  <c r="L206" i="2" s="1"/>
  <c r="AE201" i="1"/>
  <c r="X201"/>
  <c r="L205" i="2" s="1"/>
  <c r="AE200" i="1"/>
  <c r="X200"/>
  <c r="L204" i="2" s="1"/>
  <c r="AE199" i="1"/>
  <c r="X199"/>
  <c r="L203" i="2" s="1"/>
  <c r="AE198" i="1"/>
  <c r="X198"/>
  <c r="L202" i="2" s="1"/>
  <c r="AE197" i="1"/>
  <c r="X197"/>
  <c r="L201" i="2" s="1"/>
  <c r="AE196" i="1"/>
  <c r="X196"/>
  <c r="L200" i="2" s="1"/>
  <c r="AE195" i="1"/>
  <c r="X195"/>
  <c r="L199" i="2" s="1"/>
  <c r="AE194" i="1"/>
  <c r="X194"/>
  <c r="L198" i="2" s="1"/>
  <c r="AE193" i="1"/>
  <c r="X193"/>
  <c r="L197" i="2" s="1"/>
  <c r="AE192" i="1"/>
  <c r="X192"/>
  <c r="L196" i="2" s="1"/>
  <c r="AE191" i="1"/>
  <c r="X191"/>
  <c r="L195" i="2" s="1"/>
  <c r="AE190" i="1"/>
  <c r="X190"/>
  <c r="L194" i="2" s="1"/>
  <c r="AE189" i="1"/>
  <c r="X189"/>
  <c r="L193" i="2" s="1"/>
  <c r="AE188" i="1"/>
  <c r="X188"/>
  <c r="L192" i="2" s="1"/>
  <c r="AE187" i="1"/>
  <c r="X187"/>
  <c r="L191" i="2" s="1"/>
  <c r="AE186" i="1"/>
  <c r="X186"/>
  <c r="L190" i="2" s="1"/>
  <c r="AE185" i="1"/>
  <c r="X185"/>
  <c r="L189" i="2" s="1"/>
  <c r="AE184" i="1"/>
  <c r="X184"/>
  <c r="L188" i="2" s="1"/>
  <c r="AE183" i="1"/>
  <c r="X183"/>
  <c r="L187" i="2" s="1"/>
  <c r="AE182" i="1"/>
  <c r="X182"/>
  <c r="L186" i="2" s="1"/>
  <c r="AE181" i="1"/>
  <c r="X181"/>
  <c r="L185" i="2" s="1"/>
  <c r="AE180" i="1"/>
  <c r="X180"/>
  <c r="L184" i="2" s="1"/>
  <c r="AE179" i="1"/>
  <c r="X179"/>
  <c r="L183" i="2" s="1"/>
  <c r="AE178" i="1"/>
  <c r="X178"/>
  <c r="L182" i="2" s="1"/>
  <c r="AE177" i="1"/>
  <c r="X177"/>
  <c r="L181" i="2" s="1"/>
  <c r="AE176" i="1"/>
  <c r="X176"/>
  <c r="L180" i="2" s="1"/>
  <c r="AE175" i="1"/>
  <c r="X175"/>
  <c r="L179" i="2" s="1"/>
  <c r="AE174" i="1"/>
  <c r="X174"/>
  <c r="L178" i="2" s="1"/>
  <c r="AE173" i="1"/>
  <c r="X173"/>
  <c r="L177" i="2" s="1"/>
  <c r="AE172" i="1"/>
  <c r="X172"/>
  <c r="L176" i="2" s="1"/>
  <c r="AE171" i="1"/>
  <c r="X171"/>
  <c r="L175" i="2" s="1"/>
  <c r="AE170" i="1"/>
  <c r="X170"/>
  <c r="L174" i="2" s="1"/>
  <c r="AE169" i="1"/>
  <c r="X169"/>
  <c r="L173" i="2" s="1"/>
  <c r="AE168" i="1"/>
  <c r="X168"/>
  <c r="L172" i="2" s="1"/>
  <c r="AE167" i="1"/>
  <c r="X167"/>
  <c r="L171" i="2" s="1"/>
  <c r="AE166" i="1"/>
  <c r="X166"/>
  <c r="L170" i="2" s="1"/>
  <c r="AE165" i="1"/>
  <c r="X165"/>
  <c r="L169" i="2" s="1"/>
  <c r="AE164" i="1"/>
  <c r="X164"/>
  <c r="L168" i="2" s="1"/>
  <c r="AE163" i="1"/>
  <c r="X163"/>
  <c r="L167" i="2" s="1"/>
  <c r="AE162" i="1"/>
  <c r="X162"/>
  <c r="L166" i="2" s="1"/>
  <c r="AE161" i="1"/>
  <c r="X161"/>
  <c r="L165" i="2" s="1"/>
  <c r="AE160" i="1"/>
  <c r="X160"/>
  <c r="L164" i="2" s="1"/>
  <c r="AE159" i="1"/>
  <c r="X159"/>
  <c r="L163" i="2" s="1"/>
  <c r="AE158" i="1"/>
  <c r="X158"/>
  <c r="L162" i="2" s="1"/>
  <c r="AE157" i="1"/>
  <c r="X157"/>
  <c r="L161" i="2" s="1"/>
  <c r="AE156" i="1"/>
  <c r="X156"/>
  <c r="L160" i="2" s="1"/>
  <c r="AE155" i="1"/>
  <c r="X155"/>
  <c r="L159" i="2" s="1"/>
  <c r="AE154" i="1"/>
  <c r="X154"/>
  <c r="L158" i="2" s="1"/>
  <c r="AE153" i="1"/>
  <c r="X153"/>
  <c r="L157" i="2" s="1"/>
  <c r="AE152" i="1"/>
  <c r="X152"/>
  <c r="L156" i="2" s="1"/>
  <c r="AE151" i="1"/>
  <c r="X151"/>
  <c r="L155" i="2" s="1"/>
  <c r="AE150" i="1"/>
  <c r="X150"/>
  <c r="L154" i="2" s="1"/>
  <c r="AE149" i="1"/>
  <c r="X149"/>
  <c r="L153" i="2" s="1"/>
  <c r="AE148" i="1"/>
  <c r="X148"/>
  <c r="L152" i="2" s="1"/>
  <c r="AE147" i="1"/>
  <c r="X147"/>
  <c r="L151" i="2" s="1"/>
  <c r="AE146" i="1"/>
  <c r="X146"/>
  <c r="L150" i="2" s="1"/>
  <c r="AE145" i="1"/>
  <c r="X145"/>
  <c r="L149" i="2" s="1"/>
  <c r="AE144" i="1"/>
  <c r="X144"/>
  <c r="L148" i="2" s="1"/>
  <c r="AE143" i="1"/>
  <c r="X143"/>
  <c r="L147" i="2" s="1"/>
  <c r="AE142" i="1"/>
  <c r="X142"/>
  <c r="L146" i="2" s="1"/>
  <c r="AE141" i="1"/>
  <c r="X141"/>
  <c r="L145" i="2" s="1"/>
  <c r="AE140" i="1"/>
  <c r="X140"/>
  <c r="L144" i="2" s="1"/>
  <c r="AE139" i="1"/>
  <c r="X139"/>
  <c r="L143" i="2" s="1"/>
  <c r="AE138" i="1"/>
  <c r="X138"/>
  <c r="L142" i="2" s="1"/>
  <c r="AE137" i="1"/>
  <c r="X137"/>
  <c r="L141" i="2" s="1"/>
  <c r="AE136" i="1"/>
  <c r="X136"/>
  <c r="L140" i="2" s="1"/>
  <c r="AE135" i="1"/>
  <c r="X135"/>
  <c r="L139" i="2" s="1"/>
  <c r="AE134" i="1"/>
  <c r="X134"/>
  <c r="L138" i="2" s="1"/>
  <c r="AE133" i="1"/>
  <c r="X133"/>
  <c r="L137" i="2" s="1"/>
  <c r="AE132" i="1"/>
  <c r="X132"/>
  <c r="L136" i="2" s="1"/>
  <c r="AE131" i="1"/>
  <c r="X131"/>
  <c r="L135" i="2" s="1"/>
  <c r="AE130" i="1"/>
  <c r="X130"/>
  <c r="L134" i="2" s="1"/>
  <c r="AE129" i="1"/>
  <c r="X129"/>
  <c r="L133" i="2" s="1"/>
  <c r="AE128" i="1"/>
  <c r="X128"/>
  <c r="L132" i="2" s="1"/>
  <c r="AE127" i="1"/>
  <c r="X127"/>
  <c r="L131" i="2" s="1"/>
  <c r="AE126" i="1"/>
  <c r="X126"/>
  <c r="L130" i="2" s="1"/>
  <c r="AE125" i="1"/>
  <c r="X125"/>
  <c r="L129" i="2" s="1"/>
  <c r="AE124" i="1"/>
  <c r="X124"/>
  <c r="L128" i="2" s="1"/>
  <c r="AE123" i="1"/>
  <c r="X123"/>
  <c r="L127" i="2" s="1"/>
  <c r="AE122" i="1"/>
  <c r="X122"/>
  <c r="L126" i="2" s="1"/>
  <c r="AE121" i="1"/>
  <c r="X121"/>
  <c r="L125" i="2" s="1"/>
  <c r="AE120" i="1"/>
  <c r="X120"/>
  <c r="L124" i="2" s="1"/>
  <c r="AE119" i="1"/>
  <c r="X119"/>
  <c r="L123" i="2" s="1"/>
  <c r="AE118" i="1"/>
  <c r="X118"/>
  <c r="L122" i="2" s="1"/>
  <c r="AE117" i="1"/>
  <c r="X117"/>
  <c r="L121" i="2" s="1"/>
  <c r="AE116" i="1"/>
  <c r="X116"/>
  <c r="L120" i="2" s="1"/>
  <c r="AE115" i="1"/>
  <c r="X115"/>
  <c r="L119" i="2" s="1"/>
  <c r="AE114" i="1"/>
  <c r="X114"/>
  <c r="L118" i="2" s="1"/>
  <c r="AE113" i="1"/>
  <c r="X113"/>
  <c r="L117" i="2" s="1"/>
  <c r="AE112" i="1"/>
  <c r="X112"/>
  <c r="L116" i="2" s="1"/>
  <c r="AE111" i="1"/>
  <c r="X111"/>
  <c r="L115" i="2" s="1"/>
  <c r="AE110" i="1"/>
  <c r="X110"/>
  <c r="L114" i="2" s="1"/>
  <c r="AE109" i="1"/>
  <c r="X109"/>
  <c r="L113" i="2" s="1"/>
  <c r="AE108" i="1"/>
  <c r="X108"/>
  <c r="L112" i="2" s="1"/>
  <c r="AE107" i="1"/>
  <c r="X107"/>
  <c r="L111" i="2" s="1"/>
  <c r="AE106" i="1"/>
  <c r="X106"/>
  <c r="L110" i="2" s="1"/>
  <c r="AE105" i="1"/>
  <c r="X105"/>
  <c r="L109" i="2" s="1"/>
  <c r="AE104" i="1"/>
  <c r="X104"/>
  <c r="L108" i="2" s="1"/>
  <c r="AE103" i="1"/>
  <c r="X103"/>
  <c r="L107" i="2" s="1"/>
  <c r="AE102" i="1"/>
  <c r="X102"/>
  <c r="L106" i="2" s="1"/>
  <c r="AE101" i="1"/>
  <c r="X101"/>
  <c r="L105" i="2" s="1"/>
  <c r="AE100" i="1"/>
  <c r="X100"/>
  <c r="L104" i="2" s="1"/>
  <c r="AE99" i="1"/>
  <c r="X99"/>
  <c r="L103" i="2" s="1"/>
  <c r="AE98" i="1"/>
  <c r="X98"/>
  <c r="L102" i="2" s="1"/>
  <c r="AE97" i="1"/>
  <c r="X97"/>
  <c r="L101" i="2" s="1"/>
  <c r="AE96" i="1"/>
  <c r="X96"/>
  <c r="L100" i="2" s="1"/>
  <c r="AE95" i="1"/>
  <c r="X95"/>
  <c r="L99" i="2" s="1"/>
  <c r="AE94" i="1"/>
  <c r="X94"/>
  <c r="L98" i="2" s="1"/>
  <c r="AE93" i="1"/>
  <c r="X93"/>
  <c r="L97" i="2" s="1"/>
  <c r="AE92" i="1"/>
  <c r="X92"/>
  <c r="L96" i="2" s="1"/>
  <c r="AE91" i="1"/>
  <c r="X91"/>
  <c r="L95" i="2" s="1"/>
  <c r="AE90" i="1"/>
  <c r="X90"/>
  <c r="L94" i="2" s="1"/>
  <c r="AE89" i="1"/>
  <c r="X89"/>
  <c r="L93" i="2" s="1"/>
  <c r="AE88" i="1"/>
  <c r="X88"/>
  <c r="L92" i="2" s="1"/>
  <c r="AE87" i="1"/>
  <c r="X87"/>
  <c r="L91" i="2" s="1"/>
  <c r="AE86" i="1"/>
  <c r="X86"/>
  <c r="L90" i="2" s="1"/>
  <c r="AE85" i="1"/>
  <c r="X85"/>
  <c r="L89" i="2" s="1"/>
  <c r="AE84" i="1"/>
  <c r="X84"/>
  <c r="L88" i="2" s="1"/>
  <c r="AE83" i="1"/>
  <c r="X83"/>
  <c r="L87" i="2" s="1"/>
  <c r="AE82" i="1"/>
  <c r="X82"/>
  <c r="L86" i="2" s="1"/>
  <c r="AE81" i="1"/>
  <c r="X81"/>
  <c r="L85" i="2" s="1"/>
  <c r="AE80" i="1"/>
  <c r="X80"/>
  <c r="L84" i="2" s="1"/>
  <c r="AE79" i="1"/>
  <c r="X79"/>
  <c r="L83" i="2" s="1"/>
  <c r="AE78" i="1"/>
  <c r="X78"/>
  <c r="L82" i="2" s="1"/>
  <c r="AE77" i="1"/>
  <c r="X77"/>
  <c r="L81" i="2" s="1"/>
  <c r="AE76" i="1"/>
  <c r="X76"/>
  <c r="L80" i="2" s="1"/>
  <c r="AE75" i="1"/>
  <c r="X75"/>
  <c r="L79" i="2" s="1"/>
  <c r="AE74" i="1"/>
  <c r="X74"/>
  <c r="L78" i="2" s="1"/>
  <c r="AE73" i="1"/>
  <c r="X73"/>
  <c r="L77" i="2" s="1"/>
  <c r="AE72" i="1"/>
  <c r="X72"/>
  <c r="L76" i="2" s="1"/>
  <c r="AE71" i="1"/>
  <c r="X71"/>
  <c r="L75" i="2" s="1"/>
  <c r="AE70" i="1"/>
  <c r="X70"/>
  <c r="L74" i="2" s="1"/>
  <c r="AE69" i="1"/>
  <c r="X69"/>
  <c r="L73" i="2" s="1"/>
  <c r="AE68" i="1"/>
  <c r="X68"/>
  <c r="L72" i="2" s="1"/>
  <c r="AE67" i="1"/>
  <c r="X67"/>
  <c r="L71" i="2" s="1"/>
  <c r="AE66" i="1"/>
  <c r="X66"/>
  <c r="L70" i="2" s="1"/>
  <c r="AE65" i="1"/>
  <c r="X65"/>
  <c r="L69" i="2" s="1"/>
  <c r="AE64" i="1"/>
  <c r="X64"/>
  <c r="L68" i="2" s="1"/>
  <c r="AE63" i="1"/>
  <c r="X63"/>
  <c r="L67" i="2" s="1"/>
  <c r="AE62" i="1"/>
  <c r="X62"/>
  <c r="L66" i="2" s="1"/>
  <c r="AE61" i="1"/>
  <c r="X61"/>
  <c r="L65" i="2" s="1"/>
  <c r="AE60" i="1"/>
  <c r="X60"/>
  <c r="L64" i="2" s="1"/>
  <c r="AE59" i="1"/>
  <c r="X59"/>
  <c r="L63" i="2" s="1"/>
  <c r="AE58" i="1"/>
  <c r="X58"/>
  <c r="L62" i="2" s="1"/>
  <c r="AE57" i="1"/>
  <c r="X57"/>
  <c r="L61" i="2" s="1"/>
  <c r="AE56" i="1"/>
  <c r="X56"/>
  <c r="L60" i="2" s="1"/>
  <c r="AE55" i="1"/>
  <c r="X55"/>
  <c r="L59" i="2" s="1"/>
  <c r="AE54" i="1"/>
  <c r="X54"/>
  <c r="L58" i="2" s="1"/>
  <c r="AE53" i="1"/>
  <c r="X53"/>
  <c r="L57" i="2" s="1"/>
  <c r="AE52" i="1"/>
  <c r="X52"/>
  <c r="L56" i="2" s="1"/>
  <c r="AE51" i="1"/>
  <c r="X51"/>
  <c r="L55" i="2" s="1"/>
  <c r="AE50" i="1"/>
  <c r="X50"/>
  <c r="L54" i="2" s="1"/>
  <c r="AE49" i="1"/>
  <c r="X49"/>
  <c r="L53" i="2" s="1"/>
  <c r="AE48" i="1"/>
  <c r="X48"/>
  <c r="L52" i="2" s="1"/>
  <c r="AE47" i="1"/>
  <c r="X47"/>
  <c r="L51" i="2" s="1"/>
  <c r="AE46" i="1"/>
  <c r="X46"/>
  <c r="L50" i="2" s="1"/>
  <c r="AE45" i="1"/>
  <c r="X45"/>
  <c r="L49" i="2" s="1"/>
  <c r="AE44" i="1"/>
  <c r="X44"/>
  <c r="L48" i="2" s="1"/>
  <c r="AE43" i="1"/>
  <c r="X43"/>
  <c r="L47" i="2" s="1"/>
  <c r="AE42" i="1"/>
  <c r="X42"/>
  <c r="L46" i="2" s="1"/>
  <c r="AE41" i="1"/>
  <c r="X41"/>
  <c r="L45" i="2" s="1"/>
  <c r="AE40" i="1"/>
  <c r="X40"/>
  <c r="L44" i="2" s="1"/>
  <c r="AE39" i="1"/>
  <c r="X39"/>
  <c r="L43" i="2" s="1"/>
  <c r="AE38" i="1"/>
  <c r="X38"/>
  <c r="L42" i="2" s="1"/>
  <c r="AE37" i="1"/>
  <c r="X37"/>
  <c r="L41" i="2" s="1"/>
  <c r="AE36" i="1"/>
  <c r="X36"/>
  <c r="L40" i="2" s="1"/>
  <c r="AE35" i="1"/>
  <c r="X35"/>
  <c r="L39" i="2" s="1"/>
  <c r="AE34" i="1"/>
  <c r="X34"/>
  <c r="L38" i="2" s="1"/>
  <c r="AE33" i="1"/>
  <c r="X33"/>
  <c r="L37" i="2" s="1"/>
  <c r="AE32" i="1"/>
  <c r="X32"/>
  <c r="L36" i="2" s="1"/>
  <c r="AE31" i="1"/>
  <c r="X31"/>
  <c r="L35" i="2" s="1"/>
  <c r="AE30" i="1"/>
  <c r="X30"/>
  <c r="L34" i="2" s="1"/>
  <c r="AE29" i="1"/>
  <c r="X29"/>
  <c r="L33" i="2" s="1"/>
  <c r="AE28" i="1"/>
  <c r="X28"/>
  <c r="L32" i="2" s="1"/>
  <c r="AE27" i="1"/>
  <c r="X27"/>
  <c r="L31" i="2" s="1"/>
  <c r="AE26" i="1"/>
  <c r="X26"/>
  <c r="L30" i="2" s="1"/>
  <c r="AE25" i="1"/>
  <c r="X25"/>
  <c r="L29" i="2" s="1"/>
  <c r="AE24" i="1"/>
  <c r="X24"/>
  <c r="L28" i="2" s="1"/>
  <c r="AE23" i="1"/>
  <c r="X23"/>
  <c r="L27" i="2" s="1"/>
  <c r="AE22" i="1"/>
  <c r="X22"/>
  <c r="L26" i="2" s="1"/>
  <c r="AE21" i="1"/>
  <c r="X21"/>
  <c r="L25" i="2" s="1"/>
  <c r="AE20" i="1"/>
  <c r="X20"/>
  <c r="L24" i="2" s="1"/>
  <c r="AE19" i="1"/>
  <c r="X19"/>
  <c r="L23" i="2" s="1"/>
  <c r="AE18" i="1"/>
  <c r="X18"/>
  <c r="L22" i="2" s="1"/>
  <c r="AE17" i="1"/>
  <c r="X17"/>
  <c r="L21" i="2" s="1"/>
  <c r="AE16" i="1"/>
  <c r="X16"/>
  <c r="L20" i="2" s="1"/>
  <c r="AE15" i="1"/>
  <c r="X15"/>
  <c r="L19" i="2" s="1"/>
  <c r="AE14" i="1"/>
  <c r="X14"/>
  <c r="L18" i="2" s="1"/>
  <c r="AE13" i="1"/>
  <c r="X13"/>
  <c r="L17" i="2" s="1"/>
  <c r="AE12" i="1"/>
  <c r="X12"/>
  <c r="L16" i="2" s="1"/>
  <c r="AE11" i="1"/>
  <c r="X11"/>
  <c r="L15" i="2" s="1"/>
  <c r="AE10" i="1"/>
  <c r="X10"/>
  <c r="L14" i="2" s="1"/>
  <c r="AE9" i="1"/>
  <c r="X9"/>
  <c r="L13" i="2" s="1"/>
  <c r="AE8" i="1"/>
  <c r="X8"/>
  <c r="L12" i="2" s="1"/>
  <c r="AE7" i="1"/>
  <c r="X7"/>
  <c r="L11" i="2" s="1"/>
  <c r="AE6" i="1"/>
  <c r="X6"/>
  <c r="L10" i="2" s="1"/>
  <c r="AE5" i="1"/>
  <c r="X5"/>
  <c r="L9" i="2" s="1"/>
  <c r="AE4" i="1"/>
  <c r="X4"/>
  <c r="L8" i="2" s="1"/>
  <c r="R8" l="1"/>
  <c r="R11"/>
  <c r="R13"/>
  <c r="R15"/>
  <c r="R17"/>
  <c r="R18"/>
  <c r="R20"/>
  <c r="R22"/>
  <c r="R24"/>
  <c r="R26"/>
  <c r="R29"/>
  <c r="R31"/>
  <c r="R33"/>
  <c r="R34"/>
  <c r="R37"/>
  <c r="R39"/>
  <c r="R41"/>
  <c r="R43"/>
  <c r="R45"/>
  <c r="R46"/>
  <c r="R48"/>
  <c r="R50"/>
  <c r="R53"/>
  <c r="R55"/>
  <c r="R56"/>
  <c r="R58"/>
  <c r="R60"/>
  <c r="R62"/>
  <c r="R65"/>
  <c r="R67"/>
  <c r="R69"/>
  <c r="R71"/>
  <c r="R73"/>
  <c r="R75"/>
  <c r="R77"/>
  <c r="R79"/>
  <c r="R81"/>
  <c r="R83"/>
  <c r="R85"/>
  <c r="R87"/>
  <c r="R89"/>
  <c r="R91"/>
  <c r="R93"/>
  <c r="R95"/>
  <c r="R97"/>
  <c r="R99"/>
  <c r="R101"/>
  <c r="R103"/>
  <c r="R105"/>
  <c r="R107"/>
  <c r="R108"/>
  <c r="R110"/>
  <c r="R112"/>
  <c r="R114"/>
  <c r="R116"/>
  <c r="R118"/>
  <c r="R120"/>
  <c r="R122"/>
  <c r="R124"/>
  <c r="R126"/>
  <c r="R128"/>
  <c r="R130"/>
  <c r="R132"/>
  <c r="R134"/>
  <c r="R136"/>
  <c r="R138"/>
  <c r="R140"/>
  <c r="R142"/>
  <c r="R144"/>
  <c r="R146"/>
  <c r="R148"/>
  <c r="R150"/>
  <c r="R152"/>
  <c r="R154"/>
  <c r="R156"/>
  <c r="R158"/>
  <c r="R160"/>
  <c r="R162"/>
  <c r="R164"/>
  <c r="R166"/>
  <c r="R168"/>
  <c r="R170"/>
  <c r="R172"/>
  <c r="R174"/>
  <c r="R176"/>
  <c r="R178"/>
  <c r="R180"/>
  <c r="R182"/>
  <c r="R184"/>
  <c r="R187"/>
  <c r="R189"/>
  <c r="R191"/>
  <c r="R193"/>
  <c r="R195"/>
  <c r="R197"/>
  <c r="R199"/>
  <c r="R201"/>
  <c r="R202"/>
  <c r="R204"/>
  <c r="R206"/>
  <c r="R208"/>
  <c r="R210"/>
  <c r="R212"/>
  <c r="R214"/>
  <c r="R216"/>
  <c r="R218"/>
  <c r="R220"/>
  <c r="R222"/>
  <c r="R224"/>
  <c r="R226"/>
  <c r="R228"/>
  <c r="R230"/>
  <c r="R232"/>
  <c r="R234"/>
  <c r="R236"/>
  <c r="R238"/>
  <c r="R240"/>
  <c r="R242"/>
  <c r="R244"/>
  <c r="R246"/>
  <c r="R248"/>
  <c r="R250"/>
  <c r="R252"/>
  <c r="R254"/>
  <c r="R256"/>
  <c r="R258"/>
  <c r="R260"/>
  <c r="R262"/>
  <c r="R264"/>
  <c r="R266"/>
  <c r="R268"/>
  <c r="R270"/>
  <c r="R272"/>
  <c r="R274"/>
  <c r="R276"/>
  <c r="R278"/>
  <c r="R280"/>
  <c r="R282"/>
  <c r="R284"/>
  <c r="R286"/>
  <c r="R288"/>
  <c r="R290"/>
  <c r="R292"/>
  <c r="R294"/>
  <c r="R296"/>
  <c r="R298"/>
  <c r="R300"/>
  <c r="R302"/>
  <c r="R304"/>
  <c r="R308"/>
  <c r="R310"/>
  <c r="R312"/>
  <c r="R314"/>
  <c r="R316"/>
  <c r="R318"/>
  <c r="R320"/>
  <c r="R322"/>
  <c r="R324"/>
  <c r="R326"/>
  <c r="R328"/>
  <c r="R330"/>
  <c r="R334"/>
  <c r="R336"/>
  <c r="R338"/>
  <c r="R340"/>
  <c r="R342"/>
  <c r="R344"/>
  <c r="R346"/>
  <c r="R348"/>
  <c r="R350"/>
  <c r="R352"/>
  <c r="R354"/>
  <c r="R356"/>
  <c r="R358"/>
  <c r="R360"/>
  <c r="R362"/>
  <c r="R364"/>
  <c r="R366"/>
  <c r="R368"/>
  <c r="R371"/>
  <c r="AG4" i="1"/>
  <c r="AG5"/>
  <c r="AG7"/>
  <c r="AG9"/>
  <c r="AG11"/>
  <c r="AG14"/>
  <c r="AG16"/>
  <c r="AG18"/>
  <c r="AG20"/>
  <c r="AG22"/>
  <c r="AG23"/>
  <c r="AG25"/>
  <c r="AG27"/>
  <c r="AG30"/>
  <c r="AG31"/>
  <c r="AG33"/>
  <c r="AG35"/>
  <c r="AG37"/>
  <c r="AG39"/>
  <c r="AG42"/>
  <c r="AG44"/>
  <c r="AG46"/>
  <c r="AG47"/>
  <c r="AG49"/>
  <c r="AG52"/>
  <c r="AG54"/>
  <c r="AG56"/>
  <c r="AG58"/>
  <c r="AG59"/>
  <c r="AG61"/>
  <c r="AG63"/>
  <c r="AG65"/>
  <c r="AG67"/>
  <c r="AG69"/>
  <c r="AG71"/>
  <c r="AG73"/>
  <c r="AG75"/>
  <c r="AG77"/>
  <c r="AG79"/>
  <c r="AG81"/>
  <c r="AG83"/>
  <c r="AG85"/>
  <c r="AG87"/>
  <c r="AG89"/>
  <c r="AG91"/>
  <c r="AG93"/>
  <c r="AG95"/>
  <c r="AG97"/>
  <c r="AG99"/>
  <c r="AG101"/>
  <c r="AG104"/>
  <c r="AG106"/>
  <c r="AG108"/>
  <c r="AG110"/>
  <c r="AG112"/>
  <c r="AG114"/>
  <c r="AG116"/>
  <c r="AG118"/>
  <c r="AG120"/>
  <c r="AG122"/>
  <c r="AG124"/>
  <c r="AG126"/>
  <c r="AG128"/>
  <c r="AG130"/>
  <c r="AG132"/>
  <c r="AG134"/>
  <c r="AG136"/>
  <c r="AG138"/>
  <c r="AG140"/>
  <c r="AG142"/>
  <c r="AG144"/>
  <c r="AG146"/>
  <c r="AG148"/>
  <c r="AG150"/>
  <c r="AG152"/>
  <c r="AG154"/>
  <c r="AG156"/>
  <c r="AG158"/>
  <c r="AG160"/>
  <c r="AG162"/>
  <c r="AG164"/>
  <c r="AG166"/>
  <c r="AG168"/>
  <c r="AG170"/>
  <c r="AG172"/>
  <c r="AG174"/>
  <c r="AG176"/>
  <c r="AG178"/>
  <c r="AG180"/>
  <c r="AG183"/>
  <c r="AG185"/>
  <c r="AG189"/>
  <c r="AG191"/>
  <c r="AG193"/>
  <c r="AG195"/>
  <c r="AG198"/>
  <c r="AG200"/>
  <c r="AG202"/>
  <c r="AG204"/>
  <c r="AG206"/>
  <c r="AG208"/>
  <c r="AG210"/>
  <c r="AG212"/>
  <c r="AG214"/>
  <c r="AG216"/>
  <c r="AG218"/>
  <c r="AG220"/>
  <c r="AG222"/>
  <c r="AG224"/>
  <c r="AG226"/>
  <c r="AG228"/>
  <c r="AG230"/>
  <c r="AG232"/>
  <c r="AG234"/>
  <c r="AG236"/>
  <c r="AG238"/>
  <c r="AG240"/>
  <c r="AG242"/>
  <c r="AG244"/>
  <c r="AG246"/>
  <c r="AG248"/>
  <c r="AG250"/>
  <c r="AG252"/>
  <c r="AG254"/>
  <c r="AG256"/>
  <c r="AG258"/>
  <c r="AG260"/>
  <c r="AG262"/>
  <c r="AG264"/>
  <c r="AG266"/>
  <c r="AG268"/>
  <c r="AG270"/>
  <c r="AG272"/>
  <c r="AG274"/>
  <c r="AG276"/>
  <c r="AG278"/>
  <c r="AG280"/>
  <c r="AG282"/>
  <c r="AG284"/>
  <c r="AG286"/>
  <c r="AG288"/>
  <c r="AG290"/>
  <c r="AG292"/>
  <c r="AG294"/>
  <c r="AG296"/>
  <c r="AG298"/>
  <c r="AG300"/>
  <c r="AG304"/>
  <c r="AG306"/>
  <c r="AG308"/>
  <c r="AG310"/>
  <c r="AG312"/>
  <c r="AG314"/>
  <c r="AG316"/>
  <c r="AG318"/>
  <c r="AG320"/>
  <c r="AG322"/>
  <c r="AG324"/>
  <c r="AG326"/>
  <c r="AG330"/>
  <c r="AG332"/>
  <c r="AG334"/>
  <c r="AG336"/>
  <c r="AG338"/>
  <c r="AG340"/>
  <c r="AG342"/>
  <c r="AG344"/>
  <c r="AG346"/>
  <c r="AG348"/>
  <c r="AG350"/>
  <c r="AG352"/>
  <c r="AG354"/>
  <c r="AG356"/>
  <c r="AG358"/>
  <c r="AG360"/>
  <c r="AG362"/>
  <c r="AG364"/>
  <c r="AG367"/>
  <c r="R9" i="2"/>
  <c r="R10"/>
  <c r="R12"/>
  <c r="R14"/>
  <c r="R16"/>
  <c r="R19"/>
  <c r="R21"/>
  <c r="R23"/>
  <c r="R25"/>
  <c r="R27"/>
  <c r="R28"/>
  <c r="R30"/>
  <c r="R32"/>
  <c r="R35"/>
  <c r="R36"/>
  <c r="R38"/>
  <c r="R40"/>
  <c r="R42"/>
  <c r="R44"/>
  <c r="R47"/>
  <c r="R49"/>
  <c r="R51"/>
  <c r="R52"/>
  <c r="R54"/>
  <c r="R57"/>
  <c r="R59"/>
  <c r="R61"/>
  <c r="R63"/>
  <c r="R64"/>
  <c r="R66"/>
  <c r="R68"/>
  <c r="R70"/>
  <c r="R72"/>
  <c r="R74"/>
  <c r="R76"/>
  <c r="R78"/>
  <c r="R80"/>
  <c r="R82"/>
  <c r="R84"/>
  <c r="R86"/>
  <c r="R88"/>
  <c r="R90"/>
  <c r="R92"/>
  <c r="R94"/>
  <c r="R96"/>
  <c r="R98"/>
  <c r="R100"/>
  <c r="R102"/>
  <c r="R104"/>
  <c r="R106"/>
  <c r="R109"/>
  <c r="R111"/>
  <c r="R113"/>
  <c r="R115"/>
  <c r="R117"/>
  <c r="R119"/>
  <c r="R121"/>
  <c r="R123"/>
  <c r="R125"/>
  <c r="R127"/>
  <c r="R129"/>
  <c r="R131"/>
  <c r="R133"/>
  <c r="R135"/>
  <c r="R137"/>
  <c r="R139"/>
  <c r="R141"/>
  <c r="R143"/>
  <c r="R145"/>
  <c r="R147"/>
  <c r="R149"/>
  <c r="R151"/>
  <c r="R153"/>
  <c r="R155"/>
  <c r="R157"/>
  <c r="R159"/>
  <c r="R161"/>
  <c r="R163"/>
  <c r="R165"/>
  <c r="R167"/>
  <c r="R169"/>
  <c r="R171"/>
  <c r="R173"/>
  <c r="R175"/>
  <c r="R177"/>
  <c r="R179"/>
  <c r="R181"/>
  <c r="R183"/>
  <c r="R185"/>
  <c r="R186"/>
  <c r="R188"/>
  <c r="R190"/>
  <c r="R192"/>
  <c r="R194"/>
  <c r="R196"/>
  <c r="R198"/>
  <c r="R200"/>
  <c r="R203"/>
  <c r="R205"/>
  <c r="R207"/>
  <c r="R209"/>
  <c r="R211"/>
  <c r="R213"/>
  <c r="R215"/>
  <c r="R217"/>
  <c r="R219"/>
  <c r="R221"/>
  <c r="R223"/>
  <c r="R225"/>
  <c r="R227"/>
  <c r="R229"/>
  <c r="R231"/>
  <c r="R233"/>
  <c r="R235"/>
  <c r="R237"/>
  <c r="R239"/>
  <c r="R241"/>
  <c r="R243"/>
  <c r="R245"/>
  <c r="R247"/>
  <c r="R249"/>
  <c r="R251"/>
  <c r="R253"/>
  <c r="R255"/>
  <c r="R257"/>
  <c r="R259"/>
  <c r="R261"/>
  <c r="R263"/>
  <c r="R265"/>
  <c r="R267"/>
  <c r="R269"/>
  <c r="R271"/>
  <c r="R273"/>
  <c r="R275"/>
  <c r="R277"/>
  <c r="R279"/>
  <c r="R281"/>
  <c r="R283"/>
  <c r="R285"/>
  <c r="R287"/>
  <c r="R289"/>
  <c r="R291"/>
  <c r="R293"/>
  <c r="R295"/>
  <c r="R297"/>
  <c r="R299"/>
  <c r="R301"/>
  <c r="R303"/>
  <c r="R305"/>
  <c r="R306"/>
  <c r="R307"/>
  <c r="R309"/>
  <c r="R311"/>
  <c r="R313"/>
  <c r="R315"/>
  <c r="R317"/>
  <c r="R319"/>
  <c r="R321"/>
  <c r="R323"/>
  <c r="R325"/>
  <c r="R327"/>
  <c r="R329"/>
  <c r="R331"/>
  <c r="R332"/>
  <c r="R333"/>
  <c r="R335"/>
  <c r="R337"/>
  <c r="R339"/>
  <c r="R341"/>
  <c r="R343"/>
  <c r="R345"/>
  <c r="R347"/>
  <c r="R349"/>
  <c r="R351"/>
  <c r="R353"/>
  <c r="R355"/>
  <c r="R357"/>
  <c r="R359"/>
  <c r="R361"/>
  <c r="R363"/>
  <c r="R365"/>
  <c r="R367"/>
  <c r="R369"/>
  <c r="R370"/>
  <c r="R372"/>
  <c r="R373"/>
  <c r="R374"/>
  <c r="R375"/>
  <c r="R376"/>
  <c r="R377"/>
  <c r="R378"/>
  <c r="R379"/>
  <c r="R380"/>
  <c r="R381"/>
  <c r="L382"/>
  <c r="AG378" i="1"/>
  <c r="AG6"/>
  <c r="AG8"/>
  <c r="AG10"/>
  <c r="AG12"/>
  <c r="AG13"/>
  <c r="AG15"/>
  <c r="AG17"/>
  <c r="AG19"/>
  <c r="AG21"/>
  <c r="AG24"/>
  <c r="AG26"/>
  <c r="AG28"/>
  <c r="AG29"/>
  <c r="AG32"/>
  <c r="AG34"/>
  <c r="AG36"/>
  <c r="AG38"/>
  <c r="AG40"/>
  <c r="AG41"/>
  <c r="AG43"/>
  <c r="AG45"/>
  <c r="AG48"/>
  <c r="AG50"/>
  <c r="AG51"/>
  <c r="AG53"/>
  <c r="AG55"/>
  <c r="AG57"/>
  <c r="AG60"/>
  <c r="AG62"/>
  <c r="AG64"/>
  <c r="AG66"/>
  <c r="AG68"/>
  <c r="AG70"/>
  <c r="AG72"/>
  <c r="AG74"/>
  <c r="AG76"/>
  <c r="AG78"/>
  <c r="AG80"/>
  <c r="AG82"/>
  <c r="AG84"/>
  <c r="AG86"/>
  <c r="AG88"/>
  <c r="AG90"/>
  <c r="AG92"/>
  <c r="AG94"/>
  <c r="AG96"/>
  <c r="AG98"/>
  <c r="AG100"/>
  <c r="AG102"/>
  <c r="AG103"/>
  <c r="AG105"/>
  <c r="AG107"/>
  <c r="AG109"/>
  <c r="AG111"/>
  <c r="AG113"/>
  <c r="AG115"/>
  <c r="AG117"/>
  <c r="AG119"/>
  <c r="AG121"/>
  <c r="AG123"/>
  <c r="AG125"/>
  <c r="AG127"/>
  <c r="AG129"/>
  <c r="AG131"/>
  <c r="AG133"/>
  <c r="AG135"/>
  <c r="AG137"/>
  <c r="AG139"/>
  <c r="AG141"/>
  <c r="AG143"/>
  <c r="AG145"/>
  <c r="AG147"/>
  <c r="AG149"/>
  <c r="AG151"/>
  <c r="AG153"/>
  <c r="AG155"/>
  <c r="AG157"/>
  <c r="AG159"/>
  <c r="AG161"/>
  <c r="AG163"/>
  <c r="AG165"/>
  <c r="AG167"/>
  <c r="AG169"/>
  <c r="AG171"/>
  <c r="AG173"/>
  <c r="AG175"/>
  <c r="AG177"/>
  <c r="AG179"/>
  <c r="AG181"/>
  <c r="AG182"/>
  <c r="AG184"/>
  <c r="AG186"/>
  <c r="AG187"/>
  <c r="AG188"/>
  <c r="AG190"/>
  <c r="AG192"/>
  <c r="AG194"/>
  <c r="AG196"/>
  <c r="AG197"/>
  <c r="AG199"/>
  <c r="AG201"/>
  <c r="AG203"/>
  <c r="AG205"/>
  <c r="AG207"/>
  <c r="AG209"/>
  <c r="AG211"/>
  <c r="AG213"/>
  <c r="AG215"/>
  <c r="AG217"/>
  <c r="AG219"/>
  <c r="AG221"/>
  <c r="AG223"/>
  <c r="AG225"/>
  <c r="AG227"/>
  <c r="AG229"/>
  <c r="AG231"/>
  <c r="AG233"/>
  <c r="AG235"/>
  <c r="AG237"/>
  <c r="AG239"/>
  <c r="AG241"/>
  <c r="AG243"/>
  <c r="AG245"/>
  <c r="AG247"/>
  <c r="AG249"/>
  <c r="AG251"/>
  <c r="AG253"/>
  <c r="AG255"/>
  <c r="AG257"/>
  <c r="AG259"/>
  <c r="AG261"/>
  <c r="AG263"/>
  <c r="AG265"/>
  <c r="AG267"/>
  <c r="AG269"/>
  <c r="AG271"/>
  <c r="AG273"/>
  <c r="AG275"/>
  <c r="AG277"/>
  <c r="AG279"/>
  <c r="AG281"/>
  <c r="AG283"/>
  <c r="AG285"/>
  <c r="AG287"/>
  <c r="AG289"/>
  <c r="AG291"/>
  <c r="AG293"/>
  <c r="AG295"/>
  <c r="AG297"/>
  <c r="AG299"/>
  <c r="AG301"/>
  <c r="AG302"/>
  <c r="AG303"/>
  <c r="AG305"/>
  <c r="AG307"/>
  <c r="AG309"/>
  <c r="AG311"/>
  <c r="AG313"/>
  <c r="AG315"/>
  <c r="AG317"/>
  <c r="AG319"/>
  <c r="AG321"/>
  <c r="AG323"/>
  <c r="AG325"/>
  <c r="AG327"/>
  <c r="AG328"/>
  <c r="AG329"/>
  <c r="AG331"/>
  <c r="AG333"/>
  <c r="AG335"/>
  <c r="AG337"/>
  <c r="AG339"/>
  <c r="AG341"/>
  <c r="AG343"/>
  <c r="AG345"/>
  <c r="AG347"/>
  <c r="AG349"/>
  <c r="AG351"/>
  <c r="AG353"/>
  <c r="AG355"/>
  <c r="AG357"/>
  <c r="AG359"/>
  <c r="AG361"/>
  <c r="AG363"/>
  <c r="AG365"/>
  <c r="AG366"/>
  <c r="AG368"/>
  <c r="AG369"/>
  <c r="AG371"/>
  <c r="AG372"/>
  <c r="AG373"/>
  <c r="AG374"/>
  <c r="AG375"/>
  <c r="AG376"/>
  <c r="AG377"/>
  <c r="Y4"/>
  <c r="Y5"/>
  <c r="Y6"/>
  <c r="M10" i="2" s="1"/>
  <c r="Y7" i="1"/>
  <c r="Y8"/>
  <c r="M12" i="2" s="1"/>
  <c r="Y9" i="1"/>
  <c r="Y10"/>
  <c r="Y11"/>
  <c r="Y12"/>
  <c r="M16" i="2" s="1"/>
  <c r="Y13" i="1"/>
  <c r="Y14"/>
  <c r="Y15"/>
  <c r="M19" i="2" s="1"/>
  <c r="Y16" i="1"/>
  <c r="Y17"/>
  <c r="Y18"/>
  <c r="Y19"/>
  <c r="M23" i="2" s="1"/>
  <c r="Y20" i="1"/>
  <c r="Y21"/>
  <c r="Y22"/>
  <c r="Y23"/>
  <c r="Y24"/>
  <c r="M28" i="2" s="1"/>
  <c r="Y25" i="1"/>
  <c r="Y26"/>
  <c r="M30" i="2" s="1"/>
  <c r="Y27" i="1"/>
  <c r="Y28"/>
  <c r="M32" i="2" s="1"/>
  <c r="Y29" i="1"/>
  <c r="Y30"/>
  <c r="Y31"/>
  <c r="Y32"/>
  <c r="M36" i="2" s="1"/>
  <c r="Y33" i="1"/>
  <c r="Y34"/>
  <c r="Y35"/>
  <c r="Y36"/>
  <c r="M40" i="2" s="1"/>
  <c r="Y37" i="1"/>
  <c r="Y38"/>
  <c r="Y39"/>
  <c r="Y40"/>
  <c r="M44" i="2" s="1"/>
  <c r="Y41" i="1"/>
  <c r="Y42"/>
  <c r="Y43"/>
  <c r="M47" i="2" s="1"/>
  <c r="Y44" i="1"/>
  <c r="Y45"/>
  <c r="Y46"/>
  <c r="Y47"/>
  <c r="Y48"/>
  <c r="Y49"/>
  <c r="Y50"/>
  <c r="M54" i="2" s="1"/>
  <c r="Y51" i="1"/>
  <c r="Y52"/>
  <c r="Y53"/>
  <c r="M57" i="2" s="1"/>
  <c r="Y54" i="1"/>
  <c r="Y55"/>
  <c r="Y56"/>
  <c r="Y57"/>
  <c r="M61" i="2" s="1"/>
  <c r="Y58" i="1"/>
  <c r="Y59"/>
  <c r="Y60"/>
  <c r="Y61"/>
  <c r="M65" i="2" s="1"/>
  <c r="Y62" i="1"/>
  <c r="Y63"/>
  <c r="Y64"/>
  <c r="M68" i="2" s="1"/>
  <c r="Y65" i="1"/>
  <c r="Y66"/>
  <c r="M70" i="2" s="1"/>
  <c r="Y67" i="1"/>
  <c r="Y68"/>
  <c r="Y69"/>
  <c r="Y70"/>
  <c r="M74" i="2" s="1"/>
  <c r="Y71" i="1"/>
  <c r="Y72"/>
  <c r="Y73"/>
  <c r="Y74"/>
  <c r="M78" i="2" s="1"/>
  <c r="Y75" i="1"/>
  <c r="Y76"/>
  <c r="Y77"/>
  <c r="Y78"/>
  <c r="M82" i="2" s="1"/>
  <c r="Y79" i="1"/>
  <c r="Y80"/>
  <c r="Y81"/>
  <c r="Y82"/>
  <c r="M86" i="2" s="1"/>
  <c r="Y83" i="1"/>
  <c r="Y84"/>
  <c r="Y85"/>
  <c r="Y86"/>
  <c r="M90" i="2" s="1"/>
  <c r="Y87" i="1"/>
  <c r="Y88"/>
  <c r="Y89"/>
  <c r="Y90"/>
  <c r="M94" i="2" s="1"/>
  <c r="Y91" i="1"/>
  <c r="Y92"/>
  <c r="Y93"/>
  <c r="Y94"/>
  <c r="M98" i="2" s="1"/>
  <c r="Y95" i="1"/>
  <c r="Y96"/>
  <c r="Y97"/>
  <c r="M101" i="2" s="1"/>
  <c r="Y98" i="1"/>
  <c r="M102" i="2" s="1"/>
  <c r="Y99" i="1"/>
  <c r="Y100"/>
  <c r="Y101"/>
  <c r="Y102"/>
  <c r="M106" i="2" s="1"/>
  <c r="Y103" i="1"/>
  <c r="Y104"/>
  <c r="Y105"/>
  <c r="M109" i="2" s="1"/>
  <c r="Y106" i="1"/>
  <c r="Y107"/>
  <c r="Y108"/>
  <c r="Y109"/>
  <c r="M113" i="2" s="1"/>
  <c r="Y110" i="1"/>
  <c r="Y111"/>
  <c r="Y112"/>
  <c r="Y113"/>
  <c r="M117" i="2" s="1"/>
  <c r="Y114" i="1"/>
  <c r="Y115"/>
  <c r="Y116"/>
  <c r="Y117"/>
  <c r="M121" i="2" s="1"/>
  <c r="Y118" i="1"/>
  <c r="Y119"/>
  <c r="Y120"/>
  <c r="Y121"/>
  <c r="M125" i="2" s="1"/>
  <c r="Y122" i="1"/>
  <c r="Y123"/>
  <c r="Y124"/>
  <c r="Y125"/>
  <c r="M129" i="2" s="1"/>
  <c r="Y126" i="1"/>
  <c r="Y127"/>
  <c r="Y128"/>
  <c r="Y129"/>
  <c r="M133" i="2" s="1"/>
  <c r="Y130" i="1"/>
  <c r="Y131"/>
  <c r="Y132"/>
  <c r="Y133"/>
  <c r="M137" i="2" s="1"/>
  <c r="Y134" i="1"/>
  <c r="Y135"/>
  <c r="Y136"/>
  <c r="Y137"/>
  <c r="M141" i="2" s="1"/>
  <c r="Y138" i="1"/>
  <c r="Y139"/>
  <c r="Y140"/>
  <c r="Y141"/>
  <c r="M145" i="2" s="1"/>
  <c r="Y142" i="1"/>
  <c r="Y143"/>
  <c r="Y144"/>
  <c r="Y145"/>
  <c r="M149" i="2" s="1"/>
  <c r="Y146" i="1"/>
  <c r="Y147"/>
  <c r="Y148"/>
  <c r="Y149"/>
  <c r="M153" i="2" s="1"/>
  <c r="Y150" i="1"/>
  <c r="Y151"/>
  <c r="Y152"/>
  <c r="Y153"/>
  <c r="M157" i="2" s="1"/>
  <c r="Y154" i="1"/>
  <c r="Y155"/>
  <c r="Y156"/>
  <c r="Y157"/>
  <c r="M161" i="2" s="1"/>
  <c r="Y158" i="1"/>
  <c r="Y159"/>
  <c r="Y160"/>
  <c r="Y161"/>
  <c r="M165" i="2" s="1"/>
  <c r="Y162" i="1"/>
  <c r="Y163"/>
  <c r="Y164"/>
  <c r="Y165"/>
  <c r="M169" i="2" s="1"/>
  <c r="Y166" i="1"/>
  <c r="Y167"/>
  <c r="Y168"/>
  <c r="Y169"/>
  <c r="M173" i="2" s="1"/>
  <c r="Y170" i="1"/>
  <c r="Y171"/>
  <c r="Y172"/>
  <c r="Y173"/>
  <c r="M177" i="2" s="1"/>
  <c r="Y174" i="1"/>
  <c r="Y175"/>
  <c r="Y176"/>
  <c r="Y177"/>
  <c r="Y178"/>
  <c r="Y179"/>
  <c r="M183" i="2" s="1"/>
  <c r="Y180" i="1"/>
  <c r="Y181"/>
  <c r="Y182"/>
  <c r="Y183"/>
  <c r="Y184"/>
  <c r="M188" i="2" s="1"/>
  <c r="Y185" i="1"/>
  <c r="Y186"/>
  <c r="Y187"/>
  <c r="M191" i="2" s="1"/>
  <c r="Y188" i="1"/>
  <c r="Y189"/>
  <c r="Y190"/>
  <c r="M194" i="2" s="1"/>
  <c r="Y191" i="1"/>
  <c r="Y192"/>
  <c r="Y193"/>
  <c r="Y194"/>
  <c r="M198" i="2" s="1"/>
  <c r="Y195" i="1"/>
  <c r="Y196"/>
  <c r="Y197"/>
  <c r="M201" i="2" s="1"/>
  <c r="Y198" i="1"/>
  <c r="Y199"/>
  <c r="M203" i="2" s="1"/>
  <c r="Y200" i="1"/>
  <c r="Y201"/>
  <c r="Y202"/>
  <c r="Y203"/>
  <c r="M207" i="2" s="1"/>
  <c r="Y204" i="1"/>
  <c r="Y205"/>
  <c r="Y206"/>
  <c r="Y207"/>
  <c r="M211" i="2" s="1"/>
  <c r="Y208" i="1"/>
  <c r="Y209"/>
  <c r="Y210"/>
  <c r="Y211"/>
  <c r="M215" i="2" s="1"/>
  <c r="Y212" i="1"/>
  <c r="Y213"/>
  <c r="Y214"/>
  <c r="Y215"/>
  <c r="M219" i="2" s="1"/>
  <c r="Y216" i="1"/>
  <c r="Y217"/>
  <c r="Y218"/>
  <c r="Y219"/>
  <c r="M223" i="2" s="1"/>
  <c r="Y220" i="1"/>
  <c r="Y221"/>
  <c r="Y222"/>
  <c r="Y223"/>
  <c r="M227" i="2" s="1"/>
  <c r="Y224" i="1"/>
  <c r="Y225"/>
  <c r="Y226"/>
  <c r="Y227"/>
  <c r="M231" i="2" s="1"/>
  <c r="Y228" i="1"/>
  <c r="Y229"/>
  <c r="Y230"/>
  <c r="Y231"/>
  <c r="M235" i="2" s="1"/>
  <c r="Y232" i="1"/>
  <c r="Y233"/>
  <c r="Y234"/>
  <c r="Y235"/>
  <c r="M239" i="2" s="1"/>
  <c r="Y236" i="1"/>
  <c r="Y237"/>
  <c r="Y238"/>
  <c r="Y239"/>
  <c r="M243" i="2" s="1"/>
  <c r="Y240" i="1"/>
  <c r="Y241"/>
  <c r="Y242"/>
  <c r="Y243"/>
  <c r="M247" i="2" s="1"/>
  <c r="Y244" i="1"/>
  <c r="Y245"/>
  <c r="Y246"/>
  <c r="Y247"/>
  <c r="M251" i="2" s="1"/>
  <c r="Y248" i="1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AC381"/>
  <c r="R383" i="2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Q423"/>
  <c r="R424"/>
  <c r="R425"/>
  <c r="R426"/>
  <c r="R427"/>
  <c r="Q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AB379" i="1"/>
  <c r="P383" i="2" s="1"/>
  <c r="Q383" s="1"/>
  <c r="AD379" i="1"/>
  <c r="AG379"/>
  <c r="AB380"/>
  <c r="AG380"/>
  <c r="AB381"/>
  <c r="P385" i="2" s="1"/>
  <c r="Q385" s="1"/>
  <c r="AD381" i="1"/>
  <c r="AG381"/>
  <c r="AB382"/>
  <c r="AG382"/>
  <c r="AB383"/>
  <c r="P387" i="2" s="1"/>
  <c r="Q387" s="1"/>
  <c r="AD383" i="1"/>
  <c r="AG383"/>
  <c r="AB384"/>
  <c r="AG384"/>
  <c r="AB385"/>
  <c r="P389" i="2" s="1"/>
  <c r="Q389" s="1"/>
  <c r="AD385" i="1"/>
  <c r="AG385"/>
  <c r="AB386"/>
  <c r="AG386"/>
  <c r="AB387"/>
  <c r="P391" i="2" s="1"/>
  <c r="Q391" s="1"/>
  <c r="AD387" i="1"/>
  <c r="AG387"/>
  <c r="AB388"/>
  <c r="AG388"/>
  <c r="AB389"/>
  <c r="P393" i="2" s="1"/>
  <c r="Q393" s="1"/>
  <c r="AD389" i="1"/>
  <c r="AG389"/>
  <c r="AB390"/>
  <c r="AG390"/>
  <c r="AB391"/>
  <c r="P395" i="2" s="1"/>
  <c r="Q395" s="1"/>
  <c r="AD391" i="1"/>
  <c r="AG391"/>
  <c r="AB392"/>
  <c r="AG392"/>
  <c r="AB393"/>
  <c r="P397" i="2" s="1"/>
  <c r="Q397" s="1"/>
  <c r="AD393" i="1"/>
  <c r="AG393"/>
  <c r="AB394"/>
  <c r="AG394"/>
  <c r="AB395"/>
  <c r="P399" i="2" s="1"/>
  <c r="Q399" s="1"/>
  <c r="AD395" i="1"/>
  <c r="AG395"/>
  <c r="AB396"/>
  <c r="AG396"/>
  <c r="AB397"/>
  <c r="P401" i="2" s="1"/>
  <c r="Q401" s="1"/>
  <c r="AD397" i="1"/>
  <c r="AG397"/>
  <c r="AB398"/>
  <c r="AG398"/>
  <c r="AB399"/>
  <c r="P403" i="2" s="1"/>
  <c r="Q403" s="1"/>
  <c r="AD399" i="1"/>
  <c r="AG399"/>
  <c r="AB400"/>
  <c r="AG400"/>
  <c r="AB401"/>
  <c r="P405" i="2" s="1"/>
  <c r="Q405" s="1"/>
  <c r="AD401" i="1"/>
  <c r="AG401"/>
  <c r="AB402"/>
  <c r="AG402"/>
  <c r="AB403"/>
  <c r="P407" i="2" s="1"/>
  <c r="Q407" s="1"/>
  <c r="AD403" i="1"/>
  <c r="AG403"/>
  <c r="AB404"/>
  <c r="AG404"/>
  <c r="AB405"/>
  <c r="P409" i="2" s="1"/>
  <c r="Q409" s="1"/>
  <c r="AD405" i="1"/>
  <c r="AG405"/>
  <c r="AB406"/>
  <c r="AG406"/>
  <c r="AB407"/>
  <c r="P411" i="2" s="1"/>
  <c r="Q411" s="1"/>
  <c r="AD407" i="1"/>
  <c r="AG407"/>
  <c r="AB408"/>
  <c r="AG408"/>
  <c r="AB409"/>
  <c r="P413" i="2" s="1"/>
  <c r="Q413" s="1"/>
  <c r="AD409" i="1"/>
  <c r="AG409"/>
  <c r="AB410"/>
  <c r="AG410"/>
  <c r="AB411"/>
  <c r="P415" i="2" s="1"/>
  <c r="Q415" s="1"/>
  <c r="AD411" i="1"/>
  <c r="AG411"/>
  <c r="AB412"/>
  <c r="AG412"/>
  <c r="AB413"/>
  <c r="P417" i="2" s="1"/>
  <c r="Q417" s="1"/>
  <c r="AD413" i="1"/>
  <c r="AG413"/>
  <c r="AB414"/>
  <c r="AG414"/>
  <c r="AB415"/>
  <c r="P419" i="2" s="1"/>
  <c r="Q419" s="1"/>
  <c r="AD415" i="1"/>
  <c r="AG415"/>
  <c r="AB416"/>
  <c r="P420" i="2" s="1"/>
  <c r="Q420" s="1"/>
  <c r="AG416" i="1"/>
  <c r="AB417"/>
  <c r="P421" i="2" s="1"/>
  <c r="Q421" s="1"/>
  <c r="AD417" i="1"/>
  <c r="AG417"/>
  <c r="AB418"/>
  <c r="P422" i="2" s="1"/>
  <c r="Q422" s="1"/>
  <c r="AG418" i="1"/>
  <c r="AB419"/>
  <c r="P423" i="2" s="1"/>
  <c r="AD419" i="1"/>
  <c r="AG419"/>
  <c r="AB420"/>
  <c r="P424" i="2" s="1"/>
  <c r="Q424" s="1"/>
  <c r="AG420" i="1"/>
  <c r="AB421"/>
  <c r="P425" i="2" s="1"/>
  <c r="Q425" s="1"/>
  <c r="AD421" i="1"/>
  <c r="AG421"/>
  <c r="AB422"/>
  <c r="P426" i="2" s="1"/>
  <c r="Q426" s="1"/>
  <c r="AG422" i="1"/>
  <c r="AB423"/>
  <c r="P427" i="2" s="1"/>
  <c r="AD423" i="1"/>
  <c r="AG423"/>
  <c r="AB424"/>
  <c r="P428" i="2" s="1"/>
  <c r="Q428" s="1"/>
  <c r="AG424" i="1"/>
  <c r="AB425"/>
  <c r="P429" i="2" s="1"/>
  <c r="Q429" s="1"/>
  <c r="AD425" i="1"/>
  <c r="AG425"/>
  <c r="AB426"/>
  <c r="P430" i="2" s="1"/>
  <c r="Q430" s="1"/>
  <c r="AG426" i="1"/>
  <c r="AB427"/>
  <c r="P431" i="2" s="1"/>
  <c r="Q431" s="1"/>
  <c r="AD427" i="1"/>
  <c r="AG427"/>
  <c r="AB428"/>
  <c r="P432" i="2" s="1"/>
  <c r="Q432" s="1"/>
  <c r="AG428" i="1"/>
  <c r="AB429"/>
  <c r="P433" i="2" s="1"/>
  <c r="Q433" s="1"/>
  <c r="AD429" i="1"/>
  <c r="AG429"/>
  <c r="AB430"/>
  <c r="P434" i="2" s="1"/>
  <c r="Q434" s="1"/>
  <c r="AG430" i="1"/>
  <c r="AB431"/>
  <c r="P435" i="2" s="1"/>
  <c r="Q435" s="1"/>
  <c r="AD431" i="1"/>
  <c r="AG431"/>
  <c r="AB432"/>
  <c r="P436" i="2" s="1"/>
  <c r="Q436" s="1"/>
  <c r="AG432" i="1"/>
  <c r="AB433"/>
  <c r="P437" i="2" s="1"/>
  <c r="Q437" s="1"/>
  <c r="AD433" i="1"/>
  <c r="AG433"/>
  <c r="AB434"/>
  <c r="P438" i="2" s="1"/>
  <c r="Q438" s="1"/>
  <c r="AG434" i="1"/>
  <c r="AB435"/>
  <c r="P439" i="2" s="1"/>
  <c r="Q439" s="1"/>
  <c r="AD435" i="1"/>
  <c r="AG435"/>
  <c r="AB436"/>
  <c r="P440" i="2" s="1"/>
  <c r="Q440" s="1"/>
  <c r="AG436" i="1"/>
  <c r="AB437"/>
  <c r="P441" i="2" s="1"/>
  <c r="Q441" s="1"/>
  <c r="AD437" i="1"/>
  <c r="AG437"/>
  <c r="AB438"/>
  <c r="P442" i="2" s="1"/>
  <c r="Q442" s="1"/>
  <c r="AG438" i="1"/>
  <c r="AB439"/>
  <c r="P443" i="2" s="1"/>
  <c r="Q443" s="1"/>
  <c r="AD439" i="1"/>
  <c r="AG439"/>
  <c r="AB440"/>
  <c r="P444" i="2" s="1"/>
  <c r="Q444" s="1"/>
  <c r="AG440" i="1"/>
  <c r="AB441"/>
  <c r="P445" i="2" s="1"/>
  <c r="Q445" s="1"/>
  <c r="AD441" i="1"/>
  <c r="AG441"/>
  <c r="AB442"/>
  <c r="P446" i="2" s="1"/>
  <c r="Q446" s="1"/>
  <c r="AG442" i="1"/>
  <c r="AB443"/>
  <c r="P447" i="2" s="1"/>
  <c r="Q447" s="1"/>
  <c r="AD443" i="1"/>
  <c r="AG443"/>
  <c r="AB444"/>
  <c r="P448" i="2" s="1"/>
  <c r="Q448" s="1"/>
  <c r="AG444" i="1"/>
  <c r="AB445"/>
  <c r="P449" i="2" s="1"/>
  <c r="Q449" s="1"/>
  <c r="AD445" i="1"/>
  <c r="AG445"/>
  <c r="AB446"/>
  <c r="P450" i="2" s="1"/>
  <c r="Q450" s="1"/>
  <c r="AG446" i="1"/>
  <c r="AB447"/>
  <c r="P451" i="2" s="1"/>
  <c r="Q451" s="1"/>
  <c r="AD447" i="1"/>
  <c r="AG447"/>
  <c r="AB448"/>
  <c r="P452" i="2" s="1"/>
  <c r="Q452" s="1"/>
  <c r="AG448" i="1"/>
  <c r="AB449"/>
  <c r="P453" i="2" s="1"/>
  <c r="Q453" s="1"/>
  <c r="AD449" i="1"/>
  <c r="AG449"/>
  <c r="AB450"/>
  <c r="P454" i="2" s="1"/>
  <c r="Q454" s="1"/>
  <c r="AG450" i="1"/>
  <c r="AB451"/>
  <c r="P455" i="2" s="1"/>
  <c r="Q455" s="1"/>
  <c r="AD451" i="1"/>
  <c r="AG451"/>
  <c r="AB452"/>
  <c r="P456" i="2" s="1"/>
  <c r="Q456" s="1"/>
  <c r="AG452" i="1"/>
  <c r="AB453"/>
  <c r="P457" i="2" s="1"/>
  <c r="Q457" s="1"/>
  <c r="AD453" i="1"/>
  <c r="AG453"/>
  <c r="AB454"/>
  <c r="P458" i="2" s="1"/>
  <c r="Q458" s="1"/>
  <c r="AG454" i="1"/>
  <c r="AB455"/>
  <c r="P459" i="2" s="1"/>
  <c r="Q459" s="1"/>
  <c r="AD455" i="1"/>
  <c r="AG455"/>
  <c r="AB456"/>
  <c r="P460" i="2" s="1"/>
  <c r="Q460" s="1"/>
  <c r="AG456" i="1"/>
  <c r="AB457"/>
  <c r="P461" i="2" s="1"/>
  <c r="Q461" s="1"/>
  <c r="AD457" i="1"/>
  <c r="AG457"/>
  <c r="AB458"/>
  <c r="P462" i="2" s="1"/>
  <c r="Q462" s="1"/>
  <c r="AG458" i="1"/>
  <c r="AB459"/>
  <c r="P463" i="2" s="1"/>
  <c r="Q463" s="1"/>
  <c r="AD459" i="1"/>
  <c r="AG459"/>
  <c r="AB460"/>
  <c r="P464" i="2" s="1"/>
  <c r="Q464" s="1"/>
  <c r="AG460" i="1"/>
  <c r="AB461"/>
  <c r="P465" i="2" s="1"/>
  <c r="Q465" s="1"/>
  <c r="AD461" i="1"/>
  <c r="AG461"/>
  <c r="AB462"/>
  <c r="P466" i="2" s="1"/>
  <c r="Q466" s="1"/>
  <c r="AG462" i="1"/>
  <c r="AB463"/>
  <c r="P467" i="2" s="1"/>
  <c r="Q467" s="1"/>
  <c r="AD463" i="1"/>
  <c r="AG463"/>
  <c r="AB464"/>
  <c r="P468" i="2" s="1"/>
  <c r="Q468" s="1"/>
  <c r="AG464" i="1"/>
  <c r="AB465"/>
  <c r="P469" i="2" s="1"/>
  <c r="Q469" s="1"/>
  <c r="AD465" i="1"/>
  <c r="AG465"/>
  <c r="AB466"/>
  <c r="P470" i="2" s="1"/>
  <c r="Q470" s="1"/>
  <c r="AG466" i="1"/>
  <c r="AB467"/>
  <c r="P471" i="2" s="1"/>
  <c r="Q471" s="1"/>
  <c r="AD467" i="1"/>
  <c r="AG467"/>
  <c r="AB468"/>
  <c r="P472" i="2" s="1"/>
  <c r="Q472" s="1"/>
  <c r="AG468" i="1"/>
  <c r="AB469"/>
  <c r="P473" i="2" s="1"/>
  <c r="Q473" s="1"/>
  <c r="AD469" i="1"/>
  <c r="AG469"/>
  <c r="AB470"/>
  <c r="P474" i="2" s="1"/>
  <c r="Q474" s="1"/>
  <c r="AG470" i="1"/>
  <c r="AB471"/>
  <c r="P475" i="2" s="1"/>
  <c r="Q475" s="1"/>
  <c r="AD471" i="1"/>
  <c r="AG471"/>
  <c r="AB472"/>
  <c r="P476" i="2" s="1"/>
  <c r="Q476" s="1"/>
  <c r="AG472" i="1"/>
  <c r="AB473"/>
  <c r="P477" i="2" s="1"/>
  <c r="Q477" s="1"/>
  <c r="AD473" i="1"/>
  <c r="AG473"/>
  <c r="AB474"/>
  <c r="P478" i="2" s="1"/>
  <c r="Q478" s="1"/>
  <c r="AG474" i="1"/>
  <c r="AB475"/>
  <c r="P479" i="2" s="1"/>
  <c r="Q479" s="1"/>
  <c r="AD475" i="1"/>
  <c r="AG475"/>
  <c r="AB476"/>
  <c r="P480" i="2" s="1"/>
  <c r="Q480" s="1"/>
  <c r="AG476" i="1"/>
  <c r="AB477"/>
  <c r="P481" i="2" s="1"/>
  <c r="Q481" s="1"/>
  <c r="AD477" i="1"/>
  <c r="AG477"/>
  <c r="AB478"/>
  <c r="P482" i="2" s="1"/>
  <c r="Q482" s="1"/>
  <c r="AG478" i="1"/>
  <c r="AB479"/>
  <c r="P483" i="2" s="1"/>
  <c r="Q483" s="1"/>
  <c r="AD479" i="1"/>
  <c r="AG479"/>
  <c r="AB480"/>
  <c r="P484" i="2" s="1"/>
  <c r="Q484" s="1"/>
  <c r="AG480" i="1"/>
  <c r="AB481"/>
  <c r="P485" i="2" s="1"/>
  <c r="Q485" s="1"/>
  <c r="AD481" i="1"/>
  <c r="AG481"/>
  <c r="AB482"/>
  <c r="P486" i="2" s="1"/>
  <c r="Q486" s="1"/>
  <c r="AG482" i="1"/>
  <c r="AB483"/>
  <c r="P487" i="2" s="1"/>
  <c r="Q487" s="1"/>
  <c r="AD483" i="1"/>
  <c r="AG483"/>
  <c r="AB484"/>
  <c r="P488" i="2" s="1"/>
  <c r="Q488" s="1"/>
  <c r="AG484" i="1"/>
  <c r="AB485"/>
  <c r="P489" i="2" s="1"/>
  <c r="Q489" s="1"/>
  <c r="AD485" i="1"/>
  <c r="AG485"/>
  <c r="E491" i="2"/>
  <c r="N491"/>
  <c r="T8"/>
  <c r="V8"/>
  <c r="AC9"/>
  <c r="V10"/>
  <c r="V12"/>
  <c r="V14"/>
  <c r="V16"/>
  <c r="V18"/>
  <c r="AC19"/>
  <c r="V20"/>
  <c r="V22"/>
  <c r="AC23"/>
  <c r="V24"/>
  <c r="AC25"/>
  <c r="V26"/>
  <c r="AC27"/>
  <c r="V28"/>
  <c r="AC29"/>
  <c r="V30"/>
  <c r="AC31"/>
  <c r="V32"/>
  <c r="AC33"/>
  <c r="V34"/>
  <c r="V36"/>
  <c r="V38"/>
  <c r="V40"/>
  <c r="V42"/>
  <c r="AC43"/>
  <c r="V44"/>
  <c r="V46"/>
  <c r="AC47"/>
  <c r="V48"/>
  <c r="AC49"/>
  <c r="V50"/>
  <c r="AC51"/>
  <c r="V52"/>
  <c r="AC53"/>
  <c r="V54"/>
  <c r="AC55"/>
  <c r="V56"/>
  <c r="AC57"/>
  <c r="U59"/>
  <c r="U61"/>
  <c r="U63"/>
  <c r="U65"/>
  <c r="U67"/>
  <c r="AC67"/>
  <c r="U69"/>
  <c r="U71"/>
  <c r="AC71"/>
  <c r="U73"/>
  <c r="AC73"/>
  <c r="U75"/>
  <c r="AC75"/>
  <c r="U77"/>
  <c r="AC77"/>
  <c r="U79"/>
  <c r="AC79"/>
  <c r="U81"/>
  <c r="AC81"/>
  <c r="U83"/>
  <c r="U85"/>
  <c r="U87"/>
  <c r="U89"/>
  <c r="U91"/>
  <c r="AC91"/>
  <c r="U93"/>
  <c r="U95"/>
  <c r="AC95"/>
  <c r="U97"/>
  <c r="AC97"/>
  <c r="U99"/>
  <c r="AC99"/>
  <c r="U101"/>
  <c r="AC101"/>
  <c r="U103"/>
  <c r="AC103"/>
  <c r="U105"/>
  <c r="AC105"/>
  <c r="U107"/>
  <c r="U109"/>
  <c r="U111"/>
  <c r="U113"/>
  <c r="U115"/>
  <c r="AC115"/>
  <c r="U117"/>
  <c r="U119"/>
  <c r="AC119"/>
  <c r="U121"/>
  <c r="AC121"/>
  <c r="U123"/>
  <c r="AC123"/>
  <c r="U125"/>
  <c r="AC125"/>
  <c r="U127"/>
  <c r="AC127"/>
  <c r="U129"/>
  <c r="AC129"/>
  <c r="U131"/>
  <c r="U133"/>
  <c r="U135"/>
  <c r="U137"/>
  <c r="U139"/>
  <c r="AC139"/>
  <c r="U141"/>
  <c r="U143"/>
  <c r="AC143"/>
  <c r="U145"/>
  <c r="AC145"/>
  <c r="U147"/>
  <c r="AC147"/>
  <c r="U149"/>
  <c r="AC149"/>
  <c r="U151"/>
  <c r="AC151"/>
  <c r="U153"/>
  <c r="AC153"/>
  <c r="U155"/>
  <c r="U157"/>
  <c r="U159"/>
  <c r="U161"/>
  <c r="U163"/>
  <c r="AC163"/>
  <c r="U165"/>
  <c r="U167"/>
  <c r="AC167"/>
  <c r="U169"/>
  <c r="AC169"/>
  <c r="U171"/>
  <c r="AC171"/>
  <c r="V173"/>
  <c r="AC383" i="1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U8" i="2"/>
  <c r="AC10"/>
  <c r="AC20"/>
  <c r="AC22"/>
  <c r="AC24"/>
  <c r="AC28"/>
  <c r="AC34"/>
  <c r="AC44"/>
  <c r="AC46"/>
  <c r="AC48"/>
  <c r="AC52"/>
  <c r="AC58"/>
  <c r="AC68"/>
  <c r="AC70"/>
  <c r="AC72"/>
  <c r="AC76"/>
  <c r="AC82"/>
  <c r="AC92"/>
  <c r="AC94"/>
  <c r="AC96"/>
  <c r="AC100"/>
  <c r="AC106"/>
  <c r="AC116"/>
  <c r="AC118"/>
  <c r="AC120"/>
  <c r="AC124"/>
  <c r="AC130"/>
  <c r="AC140"/>
  <c r="AC142"/>
  <c r="AC144"/>
  <c r="AC148"/>
  <c r="AC154"/>
  <c r="AC164"/>
  <c r="AC166"/>
  <c r="AC168"/>
  <c r="AC172"/>
  <c r="T173"/>
  <c r="U173"/>
  <c r="AC173"/>
  <c r="U175"/>
  <c r="AC175"/>
  <c r="U177"/>
  <c r="AC177"/>
  <c r="U179"/>
  <c r="U181"/>
  <c r="U183"/>
  <c r="U185"/>
  <c r="U187"/>
  <c r="AC187"/>
  <c r="U189"/>
  <c r="U191"/>
  <c r="AC191"/>
  <c r="U193"/>
  <c r="AC193"/>
  <c r="U195"/>
  <c r="AC195"/>
  <c r="U197"/>
  <c r="AC197"/>
  <c r="U199"/>
  <c r="AC199"/>
  <c r="U201"/>
  <c r="AC201"/>
  <c r="U203"/>
  <c r="U205"/>
  <c r="U207"/>
  <c r="U209"/>
  <c r="U211"/>
  <c r="AC211"/>
  <c r="U213"/>
  <c r="U215"/>
  <c r="AC215"/>
  <c r="U217"/>
  <c r="AC217"/>
  <c r="U219"/>
  <c r="AC219"/>
  <c r="U221"/>
  <c r="AC221"/>
  <c r="U223"/>
  <c r="AC223"/>
  <c r="U225"/>
  <c r="AC225"/>
  <c r="U227"/>
  <c r="U229"/>
  <c r="U231"/>
  <c r="U233"/>
  <c r="U235"/>
  <c r="AC235"/>
  <c r="U237"/>
  <c r="U239"/>
  <c r="AC239"/>
  <c r="U241"/>
  <c r="AC241"/>
  <c r="U243"/>
  <c r="AC243"/>
  <c r="U245"/>
  <c r="AC245"/>
  <c r="U247"/>
  <c r="AC247"/>
  <c r="U249"/>
  <c r="AC249"/>
  <c r="U251"/>
  <c r="U253"/>
  <c r="U255"/>
  <c r="V256"/>
  <c r="U257"/>
  <c r="V258"/>
  <c r="U259"/>
  <c r="AC259"/>
  <c r="V260"/>
  <c r="U261"/>
  <c r="V262"/>
  <c r="U263"/>
  <c r="AC263"/>
  <c r="V264"/>
  <c r="U265"/>
  <c r="AC265"/>
  <c r="V266"/>
  <c r="U267"/>
  <c r="AC267"/>
  <c r="V268"/>
  <c r="U269"/>
  <c r="AC269"/>
  <c r="V270"/>
  <c r="U271"/>
  <c r="AC271"/>
  <c r="V272"/>
  <c r="V273"/>
  <c r="T275"/>
  <c r="AC178"/>
  <c r="AC188"/>
  <c r="AC190"/>
  <c r="AC192"/>
  <c r="AC196"/>
  <c r="AC202"/>
  <c r="AC212"/>
  <c r="AC214"/>
  <c r="AC216"/>
  <c r="AC220"/>
  <c r="AC226"/>
  <c r="AC236"/>
  <c r="AC238"/>
  <c r="AC240"/>
  <c r="AC244"/>
  <c r="AC250"/>
  <c r="AC260"/>
  <c r="AC262"/>
  <c r="AC264"/>
  <c r="AC268"/>
  <c r="T273"/>
  <c r="U273"/>
  <c r="AC273"/>
  <c r="U275"/>
  <c r="U277"/>
  <c r="U279"/>
  <c r="U281"/>
  <c r="U283"/>
  <c r="AC283"/>
  <c r="U285"/>
  <c r="U287"/>
  <c r="AC287"/>
  <c r="U289"/>
  <c r="AC289"/>
  <c r="U291"/>
  <c r="AC291"/>
  <c r="U293"/>
  <c r="AC293"/>
  <c r="U295"/>
  <c r="AC295"/>
  <c r="U297"/>
  <c r="AC297"/>
  <c r="U299"/>
  <c r="U301"/>
  <c r="U303"/>
  <c r="U305"/>
  <c r="U307"/>
  <c r="AC307"/>
  <c r="U309"/>
  <c r="U311"/>
  <c r="AC311"/>
  <c r="U313"/>
  <c r="AC313"/>
  <c r="U315"/>
  <c r="AC315"/>
  <c r="U317"/>
  <c r="AC317"/>
  <c r="U319"/>
  <c r="AC319"/>
  <c r="U321"/>
  <c r="AC321"/>
  <c r="U323"/>
  <c r="U325"/>
  <c r="U327"/>
  <c r="U329"/>
  <c r="U331"/>
  <c r="AC331"/>
  <c r="U333"/>
  <c r="U335"/>
  <c r="AC335"/>
  <c r="U337"/>
  <c r="AC337"/>
  <c r="U339"/>
  <c r="AC339"/>
  <c r="U341"/>
  <c r="AC341"/>
  <c r="U343"/>
  <c r="AC343"/>
  <c r="U345"/>
  <c r="AC345"/>
  <c r="U347"/>
  <c r="U349"/>
  <c r="U351"/>
  <c r="U353"/>
  <c r="U355"/>
  <c r="AC355"/>
  <c r="U357"/>
  <c r="U359"/>
  <c r="AC359"/>
  <c r="V360"/>
  <c r="U361"/>
  <c r="AC361"/>
  <c r="V362"/>
  <c r="U363"/>
  <c r="AC363"/>
  <c r="V364"/>
  <c r="U365"/>
  <c r="AC365"/>
  <c r="V366"/>
  <c r="V367"/>
  <c r="AC274"/>
  <c r="AC284"/>
  <c r="AC286"/>
  <c r="AC288"/>
  <c r="AC292"/>
  <c r="AC298"/>
  <c r="AC308"/>
  <c r="AC310"/>
  <c r="AC312"/>
  <c r="AC316"/>
  <c r="AC322"/>
  <c r="AC332"/>
  <c r="AC334"/>
  <c r="AC336"/>
  <c r="AC340"/>
  <c r="AC346"/>
  <c r="AC356"/>
  <c r="AC358"/>
  <c r="AC360"/>
  <c r="AC364"/>
  <c r="T367"/>
  <c r="U367"/>
  <c r="AC367"/>
  <c r="V369"/>
  <c r="AC370"/>
  <c r="V371"/>
  <c r="V373"/>
  <c r="V375"/>
  <c r="V377"/>
  <c r="V379"/>
  <c r="AC380"/>
  <c r="V381"/>
  <c r="AC382"/>
  <c r="V383"/>
  <c r="AC384"/>
  <c r="V385"/>
  <c r="V387"/>
  <c r="AC388"/>
  <c r="V389"/>
  <c r="V391"/>
  <c r="V393"/>
  <c r="AC394"/>
  <c r="V395"/>
  <c r="V397"/>
  <c r="V399"/>
  <c r="V401"/>
  <c r="V403"/>
  <c r="AC404"/>
  <c r="V405"/>
  <c r="AC406"/>
  <c r="V407"/>
  <c r="U408"/>
  <c r="AC408"/>
  <c r="V409"/>
  <c r="U410"/>
  <c r="V411"/>
  <c r="U412"/>
  <c r="T414"/>
  <c r="U414"/>
  <c r="AC369"/>
  <c r="AC379"/>
  <c r="AC383"/>
  <c r="AC385"/>
  <c r="AC387"/>
  <c r="AC389"/>
  <c r="AC391"/>
  <c r="AC393"/>
  <c r="AC403"/>
  <c r="AC407"/>
  <c r="AC409"/>
  <c r="AC411"/>
  <c r="AC412"/>
  <c r="T416"/>
  <c r="U416"/>
  <c r="U418"/>
  <c r="AC418"/>
  <c r="U420"/>
  <c r="T421"/>
  <c r="T423"/>
  <c r="T425"/>
  <c r="T427"/>
  <c r="T431"/>
  <c r="T437"/>
  <c r="T439"/>
  <c r="T441"/>
  <c r="T453"/>
  <c r="T457"/>
  <c r="T459"/>
  <c r="AC413"/>
  <c r="AC415"/>
  <c r="AC417"/>
  <c r="V421"/>
  <c r="V423"/>
  <c r="V425"/>
  <c r="V427"/>
  <c r="T429"/>
  <c r="U429"/>
  <c r="V431"/>
  <c r="T433"/>
  <c r="U433"/>
  <c r="AC433"/>
  <c r="T435"/>
  <c r="U435"/>
  <c r="AC435"/>
  <c r="V437"/>
  <c r="V439"/>
  <c r="V441"/>
  <c r="T443"/>
  <c r="U443"/>
  <c r="T445"/>
  <c r="U445"/>
  <c r="T447"/>
  <c r="U447"/>
  <c r="T449"/>
  <c r="U449"/>
  <c r="T451"/>
  <c r="U451"/>
  <c r="AC451"/>
  <c r="V453"/>
  <c r="T455"/>
  <c r="U455"/>
  <c r="AC455"/>
  <c r="V457"/>
  <c r="V459"/>
  <c r="T461"/>
  <c r="U461"/>
  <c r="AC461"/>
  <c r="T463"/>
  <c r="U463"/>
  <c r="AC463"/>
  <c r="U465"/>
  <c r="AC465"/>
  <c r="T468"/>
  <c r="AC428"/>
  <c r="AC430"/>
  <c r="AC432"/>
  <c r="AC436"/>
  <c r="AC442"/>
  <c r="AC452"/>
  <c r="AC454"/>
  <c r="AC456"/>
  <c r="AC460"/>
  <c r="AC466"/>
  <c r="V468"/>
  <c r="U470"/>
  <c r="U472"/>
  <c r="U474"/>
  <c r="U476"/>
  <c r="AC476"/>
  <c r="U478"/>
  <c r="AC478"/>
  <c r="V479"/>
  <c r="U480"/>
  <c r="AC480"/>
  <c r="V481"/>
  <c r="U482"/>
  <c r="V483"/>
  <c r="AC484"/>
  <c r="V485"/>
  <c r="V487"/>
  <c r="V489"/>
  <c r="AC475"/>
  <c r="AC479"/>
  <c r="AC481"/>
  <c r="AC483"/>
  <c r="AC485"/>
  <c r="AC487"/>
  <c r="AC489"/>
  <c r="D486" l="1"/>
  <c r="W486" s="1"/>
  <c r="D482"/>
  <c r="W482" s="1"/>
  <c r="D476"/>
  <c r="W476" s="1"/>
  <c r="D472"/>
  <c r="W472" s="1"/>
  <c r="D468"/>
  <c r="W468" s="1"/>
  <c r="D466"/>
  <c r="W466" s="1"/>
  <c r="D462"/>
  <c r="W462" s="1"/>
  <c r="D458"/>
  <c r="W458" s="1"/>
  <c r="D454"/>
  <c r="W454" s="1"/>
  <c r="D450"/>
  <c r="W450" s="1"/>
  <c r="D444"/>
  <c r="W444" s="1"/>
  <c r="D440"/>
  <c r="W440" s="1"/>
  <c r="D436"/>
  <c r="W436" s="1"/>
  <c r="D432"/>
  <c r="W432" s="1"/>
  <c r="D428"/>
  <c r="W428" s="1"/>
  <c r="D424"/>
  <c r="W424" s="1"/>
  <c r="D420"/>
  <c r="W420" s="1"/>
  <c r="D416"/>
  <c r="W416" s="1"/>
  <c r="D410"/>
  <c r="W410" s="1"/>
  <c r="D406"/>
  <c r="W406" s="1"/>
  <c r="D404"/>
  <c r="W404" s="1"/>
  <c r="D400"/>
  <c r="W400" s="1"/>
  <c r="D394"/>
  <c r="W394" s="1"/>
  <c r="D390"/>
  <c r="W390" s="1"/>
  <c r="P416"/>
  <c r="Q416" s="1"/>
  <c r="AD412" i="1"/>
  <c r="AH412" s="1"/>
  <c r="P412" i="2"/>
  <c r="Q412" s="1"/>
  <c r="AD408" i="1"/>
  <c r="P408" i="2"/>
  <c r="Q408" s="1"/>
  <c r="AD404" i="1"/>
  <c r="P404" i="2"/>
  <c r="Q404" s="1"/>
  <c r="AD400" i="1"/>
  <c r="AH400" s="1"/>
  <c r="P400" i="2"/>
  <c r="Q400" s="1"/>
  <c r="AD396" i="1"/>
  <c r="AH396" s="1"/>
  <c r="P396" i="2"/>
  <c r="Q396" s="1"/>
  <c r="AD392" i="1"/>
  <c r="P392" i="2"/>
  <c r="Q392" s="1"/>
  <c r="AD388" i="1"/>
  <c r="P388" i="2"/>
  <c r="Q388" s="1"/>
  <c r="AD384" i="1"/>
  <c r="P384" i="2"/>
  <c r="Q384" s="1"/>
  <c r="AC380" i="1"/>
  <c r="AD380"/>
  <c r="Y489" i="2"/>
  <c r="Z489" s="1"/>
  <c r="Y485"/>
  <c r="Z485" s="1"/>
  <c r="Y481"/>
  <c r="Z481" s="1"/>
  <c r="Y477"/>
  <c r="Z477" s="1"/>
  <c r="Y473"/>
  <c r="Z473" s="1"/>
  <c r="Y469"/>
  <c r="Z469" s="1"/>
  <c r="Y466"/>
  <c r="Z466" s="1"/>
  <c r="X466"/>
  <c r="Y462"/>
  <c r="Z462" s="1"/>
  <c r="X462"/>
  <c r="Y458"/>
  <c r="Z458" s="1"/>
  <c r="X458"/>
  <c r="Y454"/>
  <c r="Z454" s="1"/>
  <c r="X454"/>
  <c r="Y450"/>
  <c r="Z450" s="1"/>
  <c r="X450"/>
  <c r="Y446"/>
  <c r="Z446" s="1"/>
  <c r="Y442"/>
  <c r="Z442" s="1"/>
  <c r="Y438"/>
  <c r="Z438" s="1"/>
  <c r="Y434"/>
  <c r="Z434" s="1"/>
  <c r="Y430"/>
  <c r="Z430" s="1"/>
  <c r="Y426"/>
  <c r="Z426" s="1"/>
  <c r="Y422"/>
  <c r="Z422" s="1"/>
  <c r="Y417"/>
  <c r="Z417" s="1"/>
  <c r="Y413"/>
  <c r="Z413" s="1"/>
  <c r="Y409"/>
  <c r="Z409" s="1"/>
  <c r="Y405"/>
  <c r="Z405" s="1"/>
  <c r="Y401"/>
  <c r="Z401" s="1"/>
  <c r="Y397"/>
  <c r="Z397" s="1"/>
  <c r="Y393"/>
  <c r="Z393" s="1"/>
  <c r="Y389"/>
  <c r="Z389" s="1"/>
  <c r="Y385"/>
  <c r="Z385" s="1"/>
  <c r="X385"/>
  <c r="D385"/>
  <c r="W385" s="1"/>
  <c r="AH381" i="1"/>
  <c r="M381" i="2"/>
  <c r="AB377" i="1"/>
  <c r="M379" i="2"/>
  <c r="AB375" i="1"/>
  <c r="AC375"/>
  <c r="M377" i="2"/>
  <c r="AB373" i="1"/>
  <c r="M375" i="2"/>
  <c r="AB371" i="1"/>
  <c r="AC371"/>
  <c r="M373" i="2"/>
  <c r="AB369" i="1"/>
  <c r="M371" i="2"/>
  <c r="AB367" i="1"/>
  <c r="AC367"/>
  <c r="M369" i="2"/>
  <c r="AB365" i="1"/>
  <c r="M367" i="2"/>
  <c r="AB363" i="1"/>
  <c r="AC363"/>
  <c r="M365" i="2"/>
  <c r="AB361" i="1"/>
  <c r="M363" i="2"/>
  <c r="AB359" i="1"/>
  <c r="AC359"/>
  <c r="M361" i="2"/>
  <c r="AB357" i="1"/>
  <c r="M359" i="2"/>
  <c r="AB355" i="1"/>
  <c r="AC355"/>
  <c r="M357" i="2"/>
  <c r="AB353" i="1"/>
  <c r="M355" i="2"/>
  <c r="AB351" i="1"/>
  <c r="AC351"/>
  <c r="M353" i="2"/>
  <c r="AB349" i="1"/>
  <c r="M351" i="2"/>
  <c r="AB347" i="1"/>
  <c r="AC347"/>
  <c r="M349" i="2"/>
  <c r="AB345" i="1"/>
  <c r="M347" i="2"/>
  <c r="AB343" i="1"/>
  <c r="AC343"/>
  <c r="M345" i="2"/>
  <c r="AB341" i="1"/>
  <c r="M343" i="2"/>
  <c r="AB339" i="1"/>
  <c r="AC339"/>
  <c r="M341" i="2"/>
  <c r="AB337" i="1"/>
  <c r="M339" i="2"/>
  <c r="AB335" i="1"/>
  <c r="AC335"/>
  <c r="M337" i="2"/>
  <c r="AB333" i="1"/>
  <c r="M335" i="2"/>
  <c r="AB331" i="1"/>
  <c r="AC331"/>
  <c r="M333" i="2"/>
  <c r="AB329" i="1"/>
  <c r="M331" i="2"/>
  <c r="AB327" i="1"/>
  <c r="AC327"/>
  <c r="M329" i="2"/>
  <c r="AB325" i="1"/>
  <c r="M327" i="2"/>
  <c r="AB323" i="1"/>
  <c r="AC323"/>
  <c r="M325" i="2"/>
  <c r="AB321" i="1"/>
  <c r="M323" i="2"/>
  <c r="AB319" i="1"/>
  <c r="AC319"/>
  <c r="M321" i="2"/>
  <c r="AB317" i="1"/>
  <c r="M319" i="2"/>
  <c r="AB315" i="1"/>
  <c r="AC315"/>
  <c r="M317" i="2"/>
  <c r="AB313" i="1"/>
  <c r="M315" i="2"/>
  <c r="AB311" i="1"/>
  <c r="AC311"/>
  <c r="M313" i="2"/>
  <c r="AB309" i="1"/>
  <c r="M311" i="2"/>
  <c r="AB307" i="1"/>
  <c r="AC307"/>
  <c r="M309" i="2"/>
  <c r="AB305" i="1"/>
  <c r="M307" i="2"/>
  <c r="AB303" i="1"/>
  <c r="AC303"/>
  <c r="M305" i="2"/>
  <c r="AB301" i="1"/>
  <c r="M303" i="2"/>
  <c r="AB299" i="1"/>
  <c r="AC299"/>
  <c r="M301" i="2"/>
  <c r="AB297" i="1"/>
  <c r="M299" i="2"/>
  <c r="AB295" i="1"/>
  <c r="AC295"/>
  <c r="M297" i="2"/>
  <c r="AB293" i="1"/>
  <c r="M295" i="2"/>
  <c r="AB291" i="1"/>
  <c r="AC291"/>
  <c r="M293" i="2"/>
  <c r="AB289" i="1"/>
  <c r="M291" i="2"/>
  <c r="AB287" i="1"/>
  <c r="AC287"/>
  <c r="M289" i="2"/>
  <c r="AB285" i="1"/>
  <c r="M287" i="2"/>
  <c r="AB283" i="1"/>
  <c r="AC283"/>
  <c r="M285" i="2"/>
  <c r="AB281" i="1"/>
  <c r="M283" i="2"/>
  <c r="AB279" i="1"/>
  <c r="AC279"/>
  <c r="M281" i="2"/>
  <c r="AB277" i="1"/>
  <c r="M279" i="2"/>
  <c r="AB275" i="1"/>
  <c r="AC275"/>
  <c r="M277" i="2"/>
  <c r="AB273" i="1"/>
  <c r="M275" i="2"/>
  <c r="AB271" i="1"/>
  <c r="AC271"/>
  <c r="M273" i="2"/>
  <c r="AB269" i="1"/>
  <c r="M271" i="2"/>
  <c r="AB267" i="1"/>
  <c r="AC267"/>
  <c r="M269" i="2"/>
  <c r="AB265" i="1"/>
  <c r="M267" i="2"/>
  <c r="AB263" i="1"/>
  <c r="AC263"/>
  <c r="M265" i="2"/>
  <c r="AB261" i="1"/>
  <c r="M263" i="2"/>
  <c r="AB259" i="1"/>
  <c r="AC259"/>
  <c r="M261" i="2"/>
  <c r="AB257" i="1"/>
  <c r="M259" i="2"/>
  <c r="AB255" i="1"/>
  <c r="AC255"/>
  <c r="M257" i="2"/>
  <c r="AB253" i="1"/>
  <c r="M255" i="2"/>
  <c r="AB251" i="1"/>
  <c r="AC251"/>
  <c r="M253" i="2"/>
  <c r="AB249" i="1"/>
  <c r="U491" i="2"/>
  <c r="D488"/>
  <c r="W488" s="1"/>
  <c r="X488" s="1"/>
  <c r="D484"/>
  <c r="W484" s="1"/>
  <c r="X484" s="1"/>
  <c r="D480"/>
  <c r="W480" s="1"/>
  <c r="X480" s="1"/>
  <c r="D478"/>
  <c r="W478" s="1"/>
  <c r="X478" s="1"/>
  <c r="D474"/>
  <c r="W474" s="1"/>
  <c r="X474" s="1"/>
  <c r="D470"/>
  <c r="W470" s="1"/>
  <c r="X470" s="1"/>
  <c r="D464"/>
  <c r="W464" s="1"/>
  <c r="D460"/>
  <c r="W460" s="1"/>
  <c r="D456"/>
  <c r="W456" s="1"/>
  <c r="D452"/>
  <c r="W452" s="1"/>
  <c r="D448"/>
  <c r="W448" s="1"/>
  <c r="D446"/>
  <c r="W446" s="1"/>
  <c r="X446" s="1"/>
  <c r="D442"/>
  <c r="W442" s="1"/>
  <c r="X442" s="1"/>
  <c r="D438"/>
  <c r="W438" s="1"/>
  <c r="X438" s="1"/>
  <c r="D434"/>
  <c r="W434" s="1"/>
  <c r="X434" s="1"/>
  <c r="D430"/>
  <c r="W430" s="1"/>
  <c r="X430" s="1"/>
  <c r="D426"/>
  <c r="W426" s="1"/>
  <c r="X426" s="1"/>
  <c r="D422"/>
  <c r="W422" s="1"/>
  <c r="X422" s="1"/>
  <c r="D418"/>
  <c r="W418" s="1"/>
  <c r="X418" s="1"/>
  <c r="D414"/>
  <c r="W414" s="1"/>
  <c r="X414" s="1"/>
  <c r="D412"/>
  <c r="W412" s="1"/>
  <c r="X412" s="1"/>
  <c r="AH408" i="1"/>
  <c r="D408" i="2"/>
  <c r="W408" s="1"/>
  <c r="X408" s="1"/>
  <c r="AH404" i="1"/>
  <c r="D402" i="2"/>
  <c r="W402" s="1"/>
  <c r="X402" s="1"/>
  <c r="D398"/>
  <c r="W398" s="1"/>
  <c r="X398" s="1"/>
  <c r="D396"/>
  <c r="W396" s="1"/>
  <c r="X396" s="1"/>
  <c r="AH392" i="1"/>
  <c r="D392" i="2"/>
  <c r="W392" s="1"/>
  <c r="X392" s="1"/>
  <c r="AH388" i="1"/>
  <c r="D388" i="2"/>
  <c r="W388" s="1"/>
  <c r="X388" s="1"/>
  <c r="AH384" i="1"/>
  <c r="D489" i="2"/>
  <c r="W489" s="1"/>
  <c r="X489" s="1"/>
  <c r="AH485" i="1"/>
  <c r="D487" i="2"/>
  <c r="W487" s="1"/>
  <c r="AH483" i="1"/>
  <c r="D485" i="2"/>
  <c r="W485" s="1"/>
  <c r="X485" s="1"/>
  <c r="AH481" i="1"/>
  <c r="D483" i="2"/>
  <c r="W483" s="1"/>
  <c r="AH479" i="1"/>
  <c r="D481" i="2"/>
  <c r="W481" s="1"/>
  <c r="X481" s="1"/>
  <c r="AH477" i="1"/>
  <c r="D479" i="2"/>
  <c r="W479" s="1"/>
  <c r="AH475" i="1"/>
  <c r="D477" i="2"/>
  <c r="W477" s="1"/>
  <c r="X477" s="1"/>
  <c r="AH473" i="1"/>
  <c r="D475" i="2"/>
  <c r="W475" s="1"/>
  <c r="AH471" i="1"/>
  <c r="D473" i="2"/>
  <c r="W473" s="1"/>
  <c r="X473" s="1"/>
  <c r="AH469" i="1"/>
  <c r="D471" i="2"/>
  <c r="W471" s="1"/>
  <c r="AH467" i="1"/>
  <c r="D469" i="2"/>
  <c r="W469" s="1"/>
  <c r="X469" s="1"/>
  <c r="AH465" i="1"/>
  <c r="D467" i="2"/>
  <c r="W467" s="1"/>
  <c r="AH463" i="1"/>
  <c r="D465" i="2"/>
  <c r="W465" s="1"/>
  <c r="X465" s="1"/>
  <c r="AH461" i="1"/>
  <c r="D463" i="2"/>
  <c r="W463" s="1"/>
  <c r="X463" s="1"/>
  <c r="AH459" i="1"/>
  <c r="D461" i="2"/>
  <c r="W461" s="1"/>
  <c r="X461" s="1"/>
  <c r="AH457" i="1"/>
  <c r="D459" i="2"/>
  <c r="W459" s="1"/>
  <c r="X459" s="1"/>
  <c r="AH455" i="1"/>
  <c r="D457" i="2"/>
  <c r="W457" s="1"/>
  <c r="X457" s="1"/>
  <c r="AH453" i="1"/>
  <c r="D455" i="2"/>
  <c r="W455" s="1"/>
  <c r="X455" s="1"/>
  <c r="AH451" i="1"/>
  <c r="D453" i="2"/>
  <c r="W453" s="1"/>
  <c r="X453" s="1"/>
  <c r="AH449" i="1"/>
  <c r="D451" i="2"/>
  <c r="W451" s="1"/>
  <c r="X451" s="1"/>
  <c r="AH447" i="1"/>
  <c r="D449" i="2"/>
  <c r="W449" s="1"/>
  <c r="X449" s="1"/>
  <c r="AH445" i="1"/>
  <c r="D447" i="2"/>
  <c r="W447" s="1"/>
  <c r="X447" s="1"/>
  <c r="AH443" i="1"/>
  <c r="D445" i="2"/>
  <c r="W445" s="1"/>
  <c r="X445" s="1"/>
  <c r="AH441" i="1"/>
  <c r="D443" i="2"/>
  <c r="W443" s="1"/>
  <c r="X443" s="1"/>
  <c r="AH439" i="1"/>
  <c r="D441" i="2"/>
  <c r="W441" s="1"/>
  <c r="X441" s="1"/>
  <c r="AH437" i="1"/>
  <c r="D439" i="2"/>
  <c r="W439" s="1"/>
  <c r="X439" s="1"/>
  <c r="AH435" i="1"/>
  <c r="D437" i="2"/>
  <c r="W437" s="1"/>
  <c r="X437" s="1"/>
  <c r="AH433" i="1"/>
  <c r="D435" i="2"/>
  <c r="W435" s="1"/>
  <c r="X435" s="1"/>
  <c r="AH431" i="1"/>
  <c r="D433" i="2"/>
  <c r="W433" s="1"/>
  <c r="X433" s="1"/>
  <c r="AH429" i="1"/>
  <c r="D431" i="2"/>
  <c r="W431" s="1"/>
  <c r="X431" s="1"/>
  <c r="AH427" i="1"/>
  <c r="D429" i="2"/>
  <c r="W429" s="1"/>
  <c r="X429" s="1"/>
  <c r="AH425" i="1"/>
  <c r="D427" i="2"/>
  <c r="W427" s="1"/>
  <c r="X427" s="1"/>
  <c r="AH423" i="1"/>
  <c r="D425" i="2"/>
  <c r="W425" s="1"/>
  <c r="X425" s="1"/>
  <c r="AH421" i="1"/>
  <c r="D423" i="2"/>
  <c r="W423" s="1"/>
  <c r="X423" s="1"/>
  <c r="AH419" i="1"/>
  <c r="D421" i="2"/>
  <c r="W421" s="1"/>
  <c r="X421" s="1"/>
  <c r="AH417" i="1"/>
  <c r="D419" i="2"/>
  <c r="W419" s="1"/>
  <c r="AH415" i="1"/>
  <c r="D417" i="2"/>
  <c r="W417" s="1"/>
  <c r="X417" s="1"/>
  <c r="AH413" i="1"/>
  <c r="D415" i="2"/>
  <c r="W415" s="1"/>
  <c r="AH411" i="1"/>
  <c r="D413" i="2"/>
  <c r="W413" s="1"/>
  <c r="X413" s="1"/>
  <c r="AH409" i="1"/>
  <c r="D411" i="2"/>
  <c r="W411" s="1"/>
  <c r="AH407" i="1"/>
  <c r="D409" i="2"/>
  <c r="W409" s="1"/>
  <c r="X409" s="1"/>
  <c r="AH405" i="1"/>
  <c r="D407" i="2"/>
  <c r="W407" s="1"/>
  <c r="AH403" i="1"/>
  <c r="D405" i="2"/>
  <c r="W405" s="1"/>
  <c r="X405" s="1"/>
  <c r="AH401" i="1"/>
  <c r="D403" i="2"/>
  <c r="W403" s="1"/>
  <c r="AH399" i="1"/>
  <c r="D401" i="2"/>
  <c r="W401" s="1"/>
  <c r="X401" s="1"/>
  <c r="AH397" i="1"/>
  <c r="D399" i="2"/>
  <c r="W399" s="1"/>
  <c r="AH395" i="1"/>
  <c r="D397" i="2"/>
  <c r="W397" s="1"/>
  <c r="X397" s="1"/>
  <c r="AH393" i="1"/>
  <c r="D395" i="2"/>
  <c r="W395" s="1"/>
  <c r="AH391" i="1"/>
  <c r="D393" i="2"/>
  <c r="W393" s="1"/>
  <c r="X393" s="1"/>
  <c r="AH389" i="1"/>
  <c r="D391" i="2"/>
  <c r="W391" s="1"/>
  <c r="AH387" i="1"/>
  <c r="D389" i="2"/>
  <c r="W389" s="1"/>
  <c r="X389" s="1"/>
  <c r="AH385" i="1"/>
  <c r="D387" i="2"/>
  <c r="W387" s="1"/>
  <c r="AH383" i="1"/>
  <c r="P418" i="2"/>
  <c r="Q418" s="1"/>
  <c r="AD414" i="1"/>
  <c r="AH414" s="1"/>
  <c r="P414" i="2"/>
  <c r="Q414" s="1"/>
  <c r="AD410" i="1"/>
  <c r="AH410" s="1"/>
  <c r="P410" i="2"/>
  <c r="Q410" s="1"/>
  <c r="AD406" i="1"/>
  <c r="AH406" s="1"/>
  <c r="P406" i="2"/>
  <c r="Q406" s="1"/>
  <c r="AD402" i="1"/>
  <c r="AH402" s="1"/>
  <c r="P402" i="2"/>
  <c r="Q402" s="1"/>
  <c r="AD398" i="1"/>
  <c r="AH398" s="1"/>
  <c r="P398" i="2"/>
  <c r="Q398" s="1"/>
  <c r="AD394" i="1"/>
  <c r="AH394" s="1"/>
  <c r="P394" i="2"/>
  <c r="Q394" s="1"/>
  <c r="AD390" i="1"/>
  <c r="AH390" s="1"/>
  <c r="P390" i="2"/>
  <c r="Q390" s="1"/>
  <c r="AD386" i="1"/>
  <c r="AH386" s="1"/>
  <c r="P386" i="2"/>
  <c r="Q386" s="1"/>
  <c r="AC382" i="1"/>
  <c r="AD382"/>
  <c r="Y487" i="2"/>
  <c r="Z487" s="1"/>
  <c r="X487"/>
  <c r="Y483"/>
  <c r="Z483" s="1"/>
  <c r="X483"/>
  <c r="Y479"/>
  <c r="Z479" s="1"/>
  <c r="X479"/>
  <c r="Y475"/>
  <c r="Z475" s="1"/>
  <c r="X475"/>
  <c r="Y471"/>
  <c r="Z471" s="1"/>
  <c r="X471"/>
  <c r="Y467"/>
  <c r="Z467" s="1"/>
  <c r="X467"/>
  <c r="Y464"/>
  <c r="Z464" s="1"/>
  <c r="X464"/>
  <c r="Y460"/>
  <c r="Z460" s="1"/>
  <c r="X460"/>
  <c r="Y456"/>
  <c r="Z456" s="1"/>
  <c r="X456"/>
  <c r="Y452"/>
  <c r="Z452" s="1"/>
  <c r="X452"/>
  <c r="Y448"/>
  <c r="Z448" s="1"/>
  <c r="X448"/>
  <c r="Y444"/>
  <c r="Z444" s="1"/>
  <c r="X444"/>
  <c r="Y440"/>
  <c r="Z440" s="1"/>
  <c r="X440"/>
  <c r="Y436"/>
  <c r="Z436" s="1"/>
  <c r="X436"/>
  <c r="Y432"/>
  <c r="Z432" s="1"/>
  <c r="X432"/>
  <c r="Y428"/>
  <c r="Z428" s="1"/>
  <c r="X428"/>
  <c r="Y424"/>
  <c r="Z424" s="1"/>
  <c r="X424"/>
  <c r="Y419"/>
  <c r="Z419" s="1"/>
  <c r="X419"/>
  <c r="Y415"/>
  <c r="Z415" s="1"/>
  <c r="X415"/>
  <c r="Y411"/>
  <c r="Z411" s="1"/>
  <c r="X411"/>
  <c r="Y407"/>
  <c r="Z407" s="1"/>
  <c r="X407"/>
  <c r="Y403"/>
  <c r="Z403" s="1"/>
  <c r="X403"/>
  <c r="Y399"/>
  <c r="Z399" s="1"/>
  <c r="X399"/>
  <c r="Y395"/>
  <c r="Z395" s="1"/>
  <c r="X395"/>
  <c r="Y391"/>
  <c r="Z391" s="1"/>
  <c r="X391"/>
  <c r="Y387"/>
  <c r="Z387" s="1"/>
  <c r="X387"/>
  <c r="Y383"/>
  <c r="Z383" s="1"/>
  <c r="M382"/>
  <c r="S382" s="1"/>
  <c r="AB378" i="1"/>
  <c r="M380" i="2"/>
  <c r="AB376" i="1"/>
  <c r="AC376"/>
  <c r="M378" i="2"/>
  <c r="AB374" i="1"/>
  <c r="M376" i="2"/>
  <c r="AB372" i="1"/>
  <c r="AC372"/>
  <c r="M374" i="2"/>
  <c r="AB370" i="1"/>
  <c r="M372" i="2"/>
  <c r="AB368" i="1"/>
  <c r="AC368"/>
  <c r="M370" i="2"/>
  <c r="AB366" i="1"/>
  <c r="M368" i="2"/>
  <c r="AB364" i="1"/>
  <c r="AC364"/>
  <c r="M366" i="2"/>
  <c r="AB362" i="1"/>
  <c r="M364" i="2"/>
  <c r="AB360" i="1"/>
  <c r="AC360"/>
  <c r="M362" i="2"/>
  <c r="AB358" i="1"/>
  <c r="M360" i="2"/>
  <c r="AB356" i="1"/>
  <c r="AC356"/>
  <c r="M358" i="2"/>
  <c r="AB354" i="1"/>
  <c r="M356" i="2"/>
  <c r="AB352" i="1"/>
  <c r="AC352"/>
  <c r="M354" i="2"/>
  <c r="AB350" i="1"/>
  <c r="M352" i="2"/>
  <c r="AB348" i="1"/>
  <c r="AC348"/>
  <c r="M350" i="2"/>
  <c r="AB346" i="1"/>
  <c r="M348" i="2"/>
  <c r="AB344" i="1"/>
  <c r="AC344"/>
  <c r="M346" i="2"/>
  <c r="AB342" i="1"/>
  <c r="M344" i="2"/>
  <c r="AB340" i="1"/>
  <c r="AC340"/>
  <c r="M342" i="2"/>
  <c r="AB338" i="1"/>
  <c r="M340" i="2"/>
  <c r="AB336" i="1"/>
  <c r="AC336"/>
  <c r="M338" i="2"/>
  <c r="AB334" i="1"/>
  <c r="M336" i="2"/>
  <c r="AB332" i="1"/>
  <c r="AC332"/>
  <c r="M334" i="2"/>
  <c r="AB330" i="1"/>
  <c r="M332" i="2"/>
  <c r="AB328" i="1"/>
  <c r="AC328"/>
  <c r="M330" i="2"/>
  <c r="AB326" i="1"/>
  <c r="M328" i="2"/>
  <c r="AB324" i="1"/>
  <c r="AC324"/>
  <c r="M326" i="2"/>
  <c r="AB322" i="1"/>
  <c r="M324" i="2"/>
  <c r="AB320" i="1"/>
  <c r="AC320"/>
  <c r="M322" i="2"/>
  <c r="AB318" i="1"/>
  <c r="M320" i="2"/>
  <c r="AB316" i="1"/>
  <c r="AC316"/>
  <c r="M318" i="2"/>
  <c r="AB314" i="1"/>
  <c r="M316" i="2"/>
  <c r="AB312" i="1"/>
  <c r="AC312"/>
  <c r="M314" i="2"/>
  <c r="AB310" i="1"/>
  <c r="M312" i="2"/>
  <c r="AB308" i="1"/>
  <c r="AC308"/>
  <c r="M310" i="2"/>
  <c r="AB306" i="1"/>
  <c r="M308" i="2"/>
  <c r="AB304" i="1"/>
  <c r="AC304"/>
  <c r="M306" i="2"/>
  <c r="AB302" i="1"/>
  <c r="M304" i="2"/>
  <c r="AB300" i="1"/>
  <c r="AC300"/>
  <c r="M302" i="2"/>
  <c r="AB298" i="1"/>
  <c r="M300" i="2"/>
  <c r="AB296" i="1"/>
  <c r="AC296"/>
  <c r="M298" i="2"/>
  <c r="AB294" i="1"/>
  <c r="M296" i="2"/>
  <c r="AB292" i="1"/>
  <c r="AC292"/>
  <c r="M294" i="2"/>
  <c r="AB290" i="1"/>
  <c r="M292" i="2"/>
  <c r="AB288" i="1"/>
  <c r="AC288"/>
  <c r="M290" i="2"/>
  <c r="AB286" i="1"/>
  <c r="M288" i="2"/>
  <c r="AB284" i="1"/>
  <c r="AC284"/>
  <c r="M286" i="2"/>
  <c r="AB282" i="1"/>
  <c r="M284" i="2"/>
  <c r="AB280" i="1"/>
  <c r="AC280"/>
  <c r="M282" i="2"/>
  <c r="AB278" i="1"/>
  <c r="M280" i="2"/>
  <c r="AB276" i="1"/>
  <c r="AC276"/>
  <c r="M278" i="2"/>
  <c r="AB274" i="1"/>
  <c r="M276" i="2"/>
  <c r="AB272" i="1"/>
  <c r="AC272"/>
  <c r="M274" i="2"/>
  <c r="AB270" i="1"/>
  <c r="M272" i="2"/>
  <c r="AB268" i="1"/>
  <c r="AC268"/>
  <c r="M270" i="2"/>
  <c r="AB266" i="1"/>
  <c r="M268" i="2"/>
  <c r="AB264" i="1"/>
  <c r="AC264"/>
  <c r="M266" i="2"/>
  <c r="AB262" i="1"/>
  <c r="M264" i="2"/>
  <c r="AB260" i="1"/>
  <c r="AC260"/>
  <c r="M262" i="2"/>
  <c r="AB258" i="1"/>
  <c r="M260" i="2"/>
  <c r="AB256" i="1"/>
  <c r="AC256"/>
  <c r="M258" i="2"/>
  <c r="AB254" i="1"/>
  <c r="M256" i="2"/>
  <c r="AB252" i="1"/>
  <c r="AC252"/>
  <c r="M254" i="2"/>
  <c r="AB250" i="1"/>
  <c r="T491" i="2"/>
  <c r="V491"/>
  <c r="AD484" i="1"/>
  <c r="AH484" s="1"/>
  <c r="AD482"/>
  <c r="AH482" s="1"/>
  <c r="AD480"/>
  <c r="AH480" s="1"/>
  <c r="AD478"/>
  <c r="AH478" s="1"/>
  <c r="AD476"/>
  <c r="AH476" s="1"/>
  <c r="AD474"/>
  <c r="AH474" s="1"/>
  <c r="AD472"/>
  <c r="AH472" s="1"/>
  <c r="AD470"/>
  <c r="AH470" s="1"/>
  <c r="AD468"/>
  <c r="AH468" s="1"/>
  <c r="AD466"/>
  <c r="AH466" s="1"/>
  <c r="AD464"/>
  <c r="AH464" s="1"/>
  <c r="AD462"/>
  <c r="AH462" s="1"/>
  <c r="AD460"/>
  <c r="AH460" s="1"/>
  <c r="AD458"/>
  <c r="AH458" s="1"/>
  <c r="AD456"/>
  <c r="AH456" s="1"/>
  <c r="AD454"/>
  <c r="AH454" s="1"/>
  <c r="AD452"/>
  <c r="AH452" s="1"/>
  <c r="AD450"/>
  <c r="AH450" s="1"/>
  <c r="AD448"/>
  <c r="AH448" s="1"/>
  <c r="AD446"/>
  <c r="AH446" s="1"/>
  <c r="AD444"/>
  <c r="AH444" s="1"/>
  <c r="AD442"/>
  <c r="AH442" s="1"/>
  <c r="AD440"/>
  <c r="AH440" s="1"/>
  <c r="AD438"/>
  <c r="AH438" s="1"/>
  <c r="AD436"/>
  <c r="AH436" s="1"/>
  <c r="AD434"/>
  <c r="AH434" s="1"/>
  <c r="AD432"/>
  <c r="AH432" s="1"/>
  <c r="AD430"/>
  <c r="AH430" s="1"/>
  <c r="AD428"/>
  <c r="AH428" s="1"/>
  <c r="AD426"/>
  <c r="AH426" s="1"/>
  <c r="AD424"/>
  <c r="AH424" s="1"/>
  <c r="AD422"/>
  <c r="AH422" s="1"/>
  <c r="AD420"/>
  <c r="AH420" s="1"/>
  <c r="AD418"/>
  <c r="AH418" s="1"/>
  <c r="AD416"/>
  <c r="AH416" s="1"/>
  <c r="Y488" i="2"/>
  <c r="Z488" s="1"/>
  <c r="X486"/>
  <c r="Y486"/>
  <c r="Z486" s="1"/>
  <c r="Y484"/>
  <c r="Z484" s="1"/>
  <c r="X482"/>
  <c r="Y482"/>
  <c r="Z482" s="1"/>
  <c r="Y480"/>
  <c r="Z480" s="1"/>
  <c r="Y478"/>
  <c r="Z478" s="1"/>
  <c r="X476"/>
  <c r="Y476"/>
  <c r="Z476" s="1"/>
  <c r="Y474"/>
  <c r="Z474" s="1"/>
  <c r="X472"/>
  <c r="Y472"/>
  <c r="Z472" s="1"/>
  <c r="Y470"/>
  <c r="Z470" s="1"/>
  <c r="X468"/>
  <c r="Y468"/>
  <c r="Z468" s="1"/>
  <c r="Y465"/>
  <c r="Z465" s="1"/>
  <c r="Y463"/>
  <c r="Z463" s="1"/>
  <c r="Y461"/>
  <c r="Z461" s="1"/>
  <c r="Y459"/>
  <c r="Z459" s="1"/>
  <c r="Y457"/>
  <c r="Z457" s="1"/>
  <c r="Y455"/>
  <c r="Z455" s="1"/>
  <c r="Y453"/>
  <c r="Z453" s="1"/>
  <c r="Y451"/>
  <c r="Z451" s="1"/>
  <c r="Y449"/>
  <c r="Z449" s="1"/>
  <c r="Y447"/>
  <c r="Z447" s="1"/>
  <c r="Y445"/>
  <c r="Z445" s="1"/>
  <c r="Y443"/>
  <c r="Z443" s="1"/>
  <c r="Y441"/>
  <c r="Z441" s="1"/>
  <c r="Y439"/>
  <c r="Z439" s="1"/>
  <c r="Y437"/>
  <c r="Z437" s="1"/>
  <c r="Y435"/>
  <c r="Z435" s="1"/>
  <c r="Y433"/>
  <c r="Z433" s="1"/>
  <c r="Y431"/>
  <c r="Z431" s="1"/>
  <c r="Y429"/>
  <c r="Z429" s="1"/>
  <c r="Y427"/>
  <c r="Z427" s="1"/>
  <c r="Y425"/>
  <c r="Z425" s="1"/>
  <c r="Y423"/>
  <c r="Z423" s="1"/>
  <c r="Y421"/>
  <c r="Z421" s="1"/>
  <c r="Y420"/>
  <c r="Z420" s="1"/>
  <c r="X420"/>
  <c r="Y418"/>
  <c r="Z418" s="1"/>
  <c r="X416"/>
  <c r="Y416"/>
  <c r="Z416" s="1"/>
  <c r="Y414"/>
  <c r="Z414" s="1"/>
  <c r="Y412"/>
  <c r="Z412" s="1"/>
  <c r="X410"/>
  <c r="Y410"/>
  <c r="Z410" s="1"/>
  <c r="Y408"/>
  <c r="Z408" s="1"/>
  <c r="X406"/>
  <c r="Y406"/>
  <c r="Z406" s="1"/>
  <c r="X404"/>
  <c r="Y404"/>
  <c r="Z404" s="1"/>
  <c r="Y402"/>
  <c r="Z402" s="1"/>
  <c r="X400"/>
  <c r="Y400"/>
  <c r="Z400" s="1"/>
  <c r="Y398"/>
  <c r="Z398" s="1"/>
  <c r="Y396"/>
  <c r="Z396" s="1"/>
  <c r="X394"/>
  <c r="Y394"/>
  <c r="Z394" s="1"/>
  <c r="Y392"/>
  <c r="Z392" s="1"/>
  <c r="X390"/>
  <c r="Y390"/>
  <c r="Z390" s="1"/>
  <c r="Y388"/>
  <c r="Z388" s="1"/>
  <c r="Y386"/>
  <c r="Z386" s="1"/>
  <c r="Y384"/>
  <c r="Z384" s="1"/>
  <c r="R382"/>
  <c r="L491"/>
  <c r="Y378"/>
  <c r="Z378" s="1"/>
  <c r="Y374"/>
  <c r="Z374" s="1"/>
  <c r="Y370"/>
  <c r="Z370" s="1"/>
  <c r="Y365"/>
  <c r="Z365" s="1"/>
  <c r="Y361"/>
  <c r="Z361" s="1"/>
  <c r="Y357"/>
  <c r="Z357" s="1"/>
  <c r="Y353"/>
  <c r="Z353" s="1"/>
  <c r="Y349"/>
  <c r="Z349" s="1"/>
  <c r="Y345"/>
  <c r="Z345" s="1"/>
  <c r="Y341"/>
  <c r="Z341" s="1"/>
  <c r="Y337"/>
  <c r="Z337" s="1"/>
  <c r="AC379" i="1"/>
  <c r="AC235"/>
  <c r="AC219"/>
  <c r="AC203"/>
  <c r="AC190"/>
  <c r="AC173"/>
  <c r="AC165"/>
  <c r="AC157"/>
  <c r="AC149"/>
  <c r="AC141"/>
  <c r="AC133"/>
  <c r="AC125"/>
  <c r="AC117"/>
  <c r="AC109"/>
  <c r="AC102"/>
  <c r="AC97"/>
  <c r="AC90"/>
  <c r="AC82"/>
  <c r="AC74"/>
  <c r="AC66"/>
  <c r="AC61"/>
  <c r="AC53"/>
  <c r="AC43"/>
  <c r="AB184"/>
  <c r="AB173"/>
  <c r="AB169"/>
  <c r="AB165"/>
  <c r="AB161"/>
  <c r="AB157"/>
  <c r="AB153"/>
  <c r="AB149"/>
  <c r="AB145"/>
  <c r="AB141"/>
  <c r="AB137"/>
  <c r="AB133"/>
  <c r="AB129"/>
  <c r="AB125"/>
  <c r="AB121"/>
  <c r="AB117"/>
  <c r="AB113"/>
  <c r="AB109"/>
  <c r="AB105"/>
  <c r="AB102"/>
  <c r="AB98"/>
  <c r="AB61"/>
  <c r="AB57"/>
  <c r="AB53"/>
  <c r="AB50"/>
  <c r="M252" i="2"/>
  <c r="AB248" i="1"/>
  <c r="S251" i="2"/>
  <c r="M250"/>
  <c r="AB246" i="1"/>
  <c r="M249" i="2"/>
  <c r="AB245" i="1"/>
  <c r="M248" i="2"/>
  <c r="AB244" i="1"/>
  <c r="S247" i="2"/>
  <c r="M246"/>
  <c r="AB242" i="1"/>
  <c r="M245" i="2"/>
  <c r="AB241" i="1"/>
  <c r="M244" i="2"/>
  <c r="AB240" i="1"/>
  <c r="S243" i="2"/>
  <c r="M242"/>
  <c r="AB238" i="1"/>
  <c r="M241" i="2"/>
  <c r="AB237" i="1"/>
  <c r="M240" i="2"/>
  <c r="AB236" i="1"/>
  <c r="S239" i="2"/>
  <c r="M238"/>
  <c r="AB234" i="1"/>
  <c r="AC234" s="1"/>
  <c r="M237" i="2"/>
  <c r="AB233" i="1"/>
  <c r="M236" i="2"/>
  <c r="AB232" i="1"/>
  <c r="S235" i="2"/>
  <c r="M234"/>
  <c r="AB230" i="1"/>
  <c r="M233" i="2"/>
  <c r="AB229" i="1"/>
  <c r="M232" i="2"/>
  <c r="AB228" i="1"/>
  <c r="S231" i="2"/>
  <c r="M230"/>
  <c r="AB226" i="1"/>
  <c r="M229" i="2"/>
  <c r="AB225" i="1"/>
  <c r="M228" i="2"/>
  <c r="AB224" i="1"/>
  <c r="S227" i="2"/>
  <c r="M226"/>
  <c r="AB222" i="1"/>
  <c r="M225" i="2"/>
  <c r="AB221" i="1"/>
  <c r="M224" i="2"/>
  <c r="AB220" i="1"/>
  <c r="S223" i="2"/>
  <c r="M222"/>
  <c r="AB218" i="1"/>
  <c r="M221" i="2"/>
  <c r="AB217" i="1"/>
  <c r="M220" i="2"/>
  <c r="AB216" i="1"/>
  <c r="S219" i="2"/>
  <c r="M218"/>
  <c r="AB214" i="1"/>
  <c r="M217" i="2"/>
  <c r="AB213" i="1"/>
  <c r="M216" i="2"/>
  <c r="AB212" i="1"/>
  <c r="S215" i="2"/>
  <c r="M214"/>
  <c r="AB210" i="1"/>
  <c r="M213" i="2"/>
  <c r="AB209" i="1"/>
  <c r="M212" i="2"/>
  <c r="AB208" i="1"/>
  <c r="S211" i="2"/>
  <c r="M210"/>
  <c r="AB206" i="1"/>
  <c r="M209" i="2"/>
  <c r="AB205" i="1"/>
  <c r="M208" i="2"/>
  <c r="AB204" i="1"/>
  <c r="S207" i="2"/>
  <c r="M206"/>
  <c r="AB202" i="1"/>
  <c r="AC202" s="1"/>
  <c r="M205" i="2"/>
  <c r="AB201" i="1"/>
  <c r="M204" i="2"/>
  <c r="AB200" i="1"/>
  <c r="S203" i="2"/>
  <c r="M202"/>
  <c r="AB198" i="1"/>
  <c r="S201" i="2"/>
  <c r="M200"/>
  <c r="AB196" i="1"/>
  <c r="M199" i="2"/>
  <c r="AB195" i="1"/>
  <c r="S198" i="2"/>
  <c r="M197"/>
  <c r="AB193" i="1"/>
  <c r="M196" i="2"/>
  <c r="AB192" i="1"/>
  <c r="AC192" s="1"/>
  <c r="M195" i="2"/>
  <c r="AB191" i="1"/>
  <c r="S194" i="2"/>
  <c r="M193"/>
  <c r="AB189" i="1"/>
  <c r="M192" i="2"/>
  <c r="AB188" i="1"/>
  <c r="S191" i="2"/>
  <c r="M190"/>
  <c r="AB186" i="1"/>
  <c r="M189" i="2"/>
  <c r="AB185" i="1"/>
  <c r="S188" i="2"/>
  <c r="M187"/>
  <c r="AB183" i="1"/>
  <c r="M186" i="2"/>
  <c r="AB182" i="1"/>
  <c r="M185" i="2"/>
  <c r="AB181" i="1"/>
  <c r="M184" i="2"/>
  <c r="AB180" i="1"/>
  <c r="AC180" s="1"/>
  <c r="S183" i="2"/>
  <c r="M182"/>
  <c r="AB178" i="1"/>
  <c r="M181" i="2"/>
  <c r="AB177" i="1"/>
  <c r="M180" i="2"/>
  <c r="AB176" i="1"/>
  <c r="AC176" s="1"/>
  <c r="M179" i="2"/>
  <c r="AB175" i="1"/>
  <c r="M178" i="2"/>
  <c r="AB174" i="1"/>
  <c r="S177" i="2"/>
  <c r="M176"/>
  <c r="AB172" i="1"/>
  <c r="M175" i="2"/>
  <c r="AB171" i="1"/>
  <c r="M174" i="2"/>
  <c r="AB170" i="1"/>
  <c r="S173" i="2"/>
  <c r="M172"/>
  <c r="AB168" i="1"/>
  <c r="M171" i="2"/>
  <c r="AB167" i="1"/>
  <c r="M170" i="2"/>
  <c r="AB166" i="1"/>
  <c r="S169" i="2"/>
  <c r="M168"/>
  <c r="AB164" i="1"/>
  <c r="M167" i="2"/>
  <c r="AB163" i="1"/>
  <c r="M166" i="2"/>
  <c r="AB162" i="1"/>
  <c r="S165" i="2"/>
  <c r="M164"/>
  <c r="AB160" i="1"/>
  <c r="M163" i="2"/>
  <c r="AB159" i="1"/>
  <c r="M162" i="2"/>
  <c r="AB158" i="1"/>
  <c r="S161" i="2"/>
  <c r="M160"/>
  <c r="AB156" i="1"/>
  <c r="M159" i="2"/>
  <c r="AB155" i="1"/>
  <c r="M158" i="2"/>
  <c r="AB154" i="1"/>
  <c r="S157" i="2"/>
  <c r="M156"/>
  <c r="AB152" i="1"/>
  <c r="M155" i="2"/>
  <c r="AB151" i="1"/>
  <c r="M154" i="2"/>
  <c r="AB150" i="1"/>
  <c r="S153" i="2"/>
  <c r="M152"/>
  <c r="AB148" i="1"/>
  <c r="AC148" s="1"/>
  <c r="M151" i="2"/>
  <c r="AB147" i="1"/>
  <c r="M150" i="2"/>
  <c r="AB146" i="1"/>
  <c r="S149" i="2"/>
  <c r="M148"/>
  <c r="AB144" i="1"/>
  <c r="AC144" s="1"/>
  <c r="M147" i="2"/>
  <c r="AB143" i="1"/>
  <c r="M146" i="2"/>
  <c r="AB142" i="1"/>
  <c r="S145" i="2"/>
  <c r="M144"/>
  <c r="AB140" i="1"/>
  <c r="AC140" s="1"/>
  <c r="M143" i="2"/>
  <c r="AB139" i="1"/>
  <c r="M142" i="2"/>
  <c r="AB138" i="1"/>
  <c r="S141" i="2"/>
  <c r="M140"/>
  <c r="AB136" i="1"/>
  <c r="M139" i="2"/>
  <c r="AB135" i="1"/>
  <c r="M138" i="2"/>
  <c r="AB134" i="1"/>
  <c r="S137" i="2"/>
  <c r="M136"/>
  <c r="AB132" i="1"/>
  <c r="M135" i="2"/>
  <c r="AB131" i="1"/>
  <c r="M134" i="2"/>
  <c r="AB130" i="1"/>
  <c r="S133" i="2"/>
  <c r="M132"/>
  <c r="AB128" i="1"/>
  <c r="M131" i="2"/>
  <c r="AB127" i="1"/>
  <c r="M130" i="2"/>
  <c r="AB126" i="1"/>
  <c r="S129" i="2"/>
  <c r="M128"/>
  <c r="AB124" i="1"/>
  <c r="M127" i="2"/>
  <c r="AB123" i="1"/>
  <c r="M126" i="2"/>
  <c r="AB122" i="1"/>
  <c r="S125" i="2"/>
  <c r="M124"/>
  <c r="AB120" i="1"/>
  <c r="M123" i="2"/>
  <c r="AB119" i="1"/>
  <c r="M122" i="2"/>
  <c r="AB118" i="1"/>
  <c r="S121" i="2"/>
  <c r="M120"/>
  <c r="AB116" i="1"/>
  <c r="M119" i="2"/>
  <c r="AB115" i="1"/>
  <c r="M118" i="2"/>
  <c r="AB114" i="1"/>
  <c r="S117" i="2"/>
  <c r="M116"/>
  <c r="AB112" i="1"/>
  <c r="M115" i="2"/>
  <c r="AB111" i="1"/>
  <c r="M114" i="2"/>
  <c r="AB110" i="1"/>
  <c r="S113" i="2"/>
  <c r="M112"/>
  <c r="AB108" i="1"/>
  <c r="M111" i="2"/>
  <c r="AB107" i="1"/>
  <c r="M110" i="2"/>
  <c r="AB106" i="1"/>
  <c r="S109" i="2"/>
  <c r="M108"/>
  <c r="AB104" i="1"/>
  <c r="M107" i="2"/>
  <c r="AB103" i="1"/>
  <c r="S106" i="2"/>
  <c r="M105"/>
  <c r="AB101" i="1"/>
  <c r="M104" i="2"/>
  <c r="AB100" i="1"/>
  <c r="M103" i="2"/>
  <c r="AB99" i="1"/>
  <c r="S102" i="2"/>
  <c r="S101"/>
  <c r="M100"/>
  <c r="AB96" i="1"/>
  <c r="AC96" s="1"/>
  <c r="M99" i="2"/>
  <c r="AB95" i="1"/>
  <c r="S98" i="2"/>
  <c r="M97"/>
  <c r="AB93" i="1"/>
  <c r="M96" i="2"/>
  <c r="AB92" i="1"/>
  <c r="M95" i="2"/>
  <c r="AB91" i="1"/>
  <c r="S94" i="2"/>
  <c r="M93"/>
  <c r="AB89" i="1"/>
  <c r="M92" i="2"/>
  <c r="AB88" i="1"/>
  <c r="M91" i="2"/>
  <c r="AB87" i="1"/>
  <c r="S90" i="2"/>
  <c r="M89"/>
  <c r="AB85" i="1"/>
  <c r="M88" i="2"/>
  <c r="AB84" i="1"/>
  <c r="M87" i="2"/>
  <c r="AB83" i="1"/>
  <c r="S86" i="2"/>
  <c r="M85"/>
  <c r="AB81" i="1"/>
  <c r="M84" i="2"/>
  <c r="AB80" i="1"/>
  <c r="M83" i="2"/>
  <c r="AB79" i="1"/>
  <c r="S82" i="2"/>
  <c r="M81"/>
  <c r="AB77" i="1"/>
  <c r="M80" i="2"/>
  <c r="AB76" i="1"/>
  <c r="M79" i="2"/>
  <c r="AB75" i="1"/>
  <c r="S78" i="2"/>
  <c r="M77"/>
  <c r="AB73" i="1"/>
  <c r="M76" i="2"/>
  <c r="AB72" i="1"/>
  <c r="M75" i="2"/>
  <c r="AB71" i="1"/>
  <c r="S74" i="2"/>
  <c r="M73"/>
  <c r="AB69" i="1"/>
  <c r="M72" i="2"/>
  <c r="AB68" i="1"/>
  <c r="M71" i="2"/>
  <c r="AB67" i="1"/>
  <c r="S70" i="2"/>
  <c r="M69"/>
  <c r="AB65" i="1"/>
  <c r="S68" i="2"/>
  <c r="M67"/>
  <c r="AB63" i="1"/>
  <c r="M66" i="2"/>
  <c r="AB62" i="1"/>
  <c r="AC62" s="1"/>
  <c r="S65" i="2"/>
  <c r="M64"/>
  <c r="AB60" i="1"/>
  <c r="M63" i="2"/>
  <c r="AB59" i="1"/>
  <c r="M62" i="2"/>
  <c r="AB58" i="1"/>
  <c r="AC58" s="1"/>
  <c r="S61" i="2"/>
  <c r="M60"/>
  <c r="AB56" i="1"/>
  <c r="M59" i="2"/>
  <c r="AB55" i="1"/>
  <c r="M58" i="2"/>
  <c r="AB54" i="1"/>
  <c r="S57" i="2"/>
  <c r="M56"/>
  <c r="AB52" i="1"/>
  <c r="M55" i="2"/>
  <c r="AB51" i="1"/>
  <c r="S54" i="2"/>
  <c r="M53"/>
  <c r="AB49" i="1"/>
  <c r="M52" i="2"/>
  <c r="AB48" i="1"/>
  <c r="M51" i="2"/>
  <c r="AB47" i="1"/>
  <c r="M50" i="2"/>
  <c r="AB46" i="1"/>
  <c r="M49" i="2"/>
  <c r="AB45" i="1"/>
  <c r="M48" i="2"/>
  <c r="AB44" i="1"/>
  <c r="S47" i="2"/>
  <c r="M46"/>
  <c r="AB42" i="1"/>
  <c r="M45" i="2"/>
  <c r="AB41" i="1"/>
  <c r="S44" i="2"/>
  <c r="M43"/>
  <c r="AB39" i="1"/>
  <c r="M42" i="2"/>
  <c r="AB38" i="1"/>
  <c r="AC38" s="1"/>
  <c r="M41" i="2"/>
  <c r="AB37" i="1"/>
  <c r="S40" i="2"/>
  <c r="M39"/>
  <c r="AB35" i="1"/>
  <c r="M38" i="2"/>
  <c r="AB34" i="1"/>
  <c r="M37" i="2"/>
  <c r="AB33" i="1"/>
  <c r="S36" i="2"/>
  <c r="M35"/>
  <c r="AB31" i="1"/>
  <c r="M34" i="2"/>
  <c r="AB30" i="1"/>
  <c r="M33" i="2"/>
  <c r="AB29" i="1"/>
  <c r="S32" i="2"/>
  <c r="M31"/>
  <c r="AB27" i="1"/>
  <c r="S30" i="2"/>
  <c r="M29"/>
  <c r="AB25" i="1"/>
  <c r="S28" i="2"/>
  <c r="M27"/>
  <c r="AB23" i="1"/>
  <c r="M26" i="2"/>
  <c r="AB22" i="1"/>
  <c r="M25" i="2"/>
  <c r="AB21" i="1"/>
  <c r="M24" i="2"/>
  <c r="AB20" i="1"/>
  <c r="S23" i="2"/>
  <c r="M22"/>
  <c r="AB18" i="1"/>
  <c r="M21" i="2"/>
  <c r="AB17" i="1"/>
  <c r="M20" i="2"/>
  <c r="AB16" i="1"/>
  <c r="S19" i="2"/>
  <c r="M18"/>
  <c r="AB14" i="1"/>
  <c r="M17" i="2"/>
  <c r="AB13" i="1"/>
  <c r="S16" i="2"/>
  <c r="M15"/>
  <c r="AB11" i="1"/>
  <c r="M14" i="2"/>
  <c r="AB10" i="1"/>
  <c r="M13" i="2"/>
  <c r="AB9" i="1"/>
  <c r="S12" i="2"/>
  <c r="M11"/>
  <c r="AB7" i="1"/>
  <c r="S10" i="2"/>
  <c r="M9"/>
  <c r="AB5" i="1"/>
  <c r="M8" i="2"/>
  <c r="AB4" i="1"/>
  <c r="Y380" i="2"/>
  <c r="Z380" s="1"/>
  <c r="Y376"/>
  <c r="Z376" s="1"/>
  <c r="Y372"/>
  <c r="Z372" s="1"/>
  <c r="Y367"/>
  <c r="Z367" s="1"/>
  <c r="Y363"/>
  <c r="Z363" s="1"/>
  <c r="Y359"/>
  <c r="Z359" s="1"/>
  <c r="Y355"/>
  <c r="Z355" s="1"/>
  <c r="Y351"/>
  <c r="Z351" s="1"/>
  <c r="Y347"/>
  <c r="Z347" s="1"/>
  <c r="Y343"/>
  <c r="Z343" s="1"/>
  <c r="Y339"/>
  <c r="Z339" s="1"/>
  <c r="AB247" i="1"/>
  <c r="AB243"/>
  <c r="AB239"/>
  <c r="AB235"/>
  <c r="AB231"/>
  <c r="AB227"/>
  <c r="AB223"/>
  <c r="AB219"/>
  <c r="AB215"/>
  <c r="AB211"/>
  <c r="AB207"/>
  <c r="AB203"/>
  <c r="AB199"/>
  <c r="AB197"/>
  <c r="AB194"/>
  <c r="AB190"/>
  <c r="AB187"/>
  <c r="AB179"/>
  <c r="AB97"/>
  <c r="AB94"/>
  <c r="AB90"/>
  <c r="AB86"/>
  <c r="AB82"/>
  <c r="AB78"/>
  <c r="AB74"/>
  <c r="AB70"/>
  <c r="AB66"/>
  <c r="AB64"/>
  <c r="AB43"/>
  <c r="AB40"/>
  <c r="AB36"/>
  <c r="AB32"/>
  <c r="AB28"/>
  <c r="AB26"/>
  <c r="AB24"/>
  <c r="AB19"/>
  <c r="AB15"/>
  <c r="AB12"/>
  <c r="AB8"/>
  <c r="AB6"/>
  <c r="Y335" i="2"/>
  <c r="Z335" s="1"/>
  <c r="Y333"/>
  <c r="Z333" s="1"/>
  <c r="Y331"/>
  <c r="Z331" s="1"/>
  <c r="Y329"/>
  <c r="Z329" s="1"/>
  <c r="Y327"/>
  <c r="Z327" s="1"/>
  <c r="Y325"/>
  <c r="Z325" s="1"/>
  <c r="Y323"/>
  <c r="Z323" s="1"/>
  <c r="Y321"/>
  <c r="Z321" s="1"/>
  <c r="Y319"/>
  <c r="Z319" s="1"/>
  <c r="Y317"/>
  <c r="Z317" s="1"/>
  <c r="Y315"/>
  <c r="Z315" s="1"/>
  <c r="Y313"/>
  <c r="Z313" s="1"/>
  <c r="Y311"/>
  <c r="Z311" s="1"/>
  <c r="Y309"/>
  <c r="Z309" s="1"/>
  <c r="Y307"/>
  <c r="Z307" s="1"/>
  <c r="Y305"/>
  <c r="Z305" s="1"/>
  <c r="Y303"/>
  <c r="Z303" s="1"/>
  <c r="Y301"/>
  <c r="Z301" s="1"/>
  <c r="Y299"/>
  <c r="Z299" s="1"/>
  <c r="Y297"/>
  <c r="Z297" s="1"/>
  <c r="Y295"/>
  <c r="Z295" s="1"/>
  <c r="Y293"/>
  <c r="Z293" s="1"/>
  <c r="Y291"/>
  <c r="Z291" s="1"/>
  <c r="Y289"/>
  <c r="Z289" s="1"/>
  <c r="Y287"/>
  <c r="Z287" s="1"/>
  <c r="Y285"/>
  <c r="Z285" s="1"/>
  <c r="Y283"/>
  <c r="Z283" s="1"/>
  <c r="Y281"/>
  <c r="Z281" s="1"/>
  <c r="Y279"/>
  <c r="Z279" s="1"/>
  <c r="Y277"/>
  <c r="Z277" s="1"/>
  <c r="Y275"/>
  <c r="Z275" s="1"/>
  <c r="Y273"/>
  <c r="Z273" s="1"/>
  <c r="Y271"/>
  <c r="Z271" s="1"/>
  <c r="Y269"/>
  <c r="Z269" s="1"/>
  <c r="Y267"/>
  <c r="Z267" s="1"/>
  <c r="Y265"/>
  <c r="Z265" s="1"/>
  <c r="Y263"/>
  <c r="Z263" s="1"/>
  <c r="Y261"/>
  <c r="Z261" s="1"/>
  <c r="Y259"/>
  <c r="Z259" s="1"/>
  <c r="Y257"/>
  <c r="Z257" s="1"/>
  <c r="Y255"/>
  <c r="Z255" s="1"/>
  <c r="Y253"/>
  <c r="Z253" s="1"/>
  <c r="Y251"/>
  <c r="Z251" s="1"/>
  <c r="Y249"/>
  <c r="Z249" s="1"/>
  <c r="Y247"/>
  <c r="Z247" s="1"/>
  <c r="Y245"/>
  <c r="Z245" s="1"/>
  <c r="Y243"/>
  <c r="Z243" s="1"/>
  <c r="Y241"/>
  <c r="Z241" s="1"/>
  <c r="Y239"/>
  <c r="Z239" s="1"/>
  <c r="Y237"/>
  <c r="Z237" s="1"/>
  <c r="Y235"/>
  <c r="Z235" s="1"/>
  <c r="Y233"/>
  <c r="Z233" s="1"/>
  <c r="Y231"/>
  <c r="Z231" s="1"/>
  <c r="Y229"/>
  <c r="Z229" s="1"/>
  <c r="Y227"/>
  <c r="Z227" s="1"/>
  <c r="Y225"/>
  <c r="Z225" s="1"/>
  <c r="Y223"/>
  <c r="Z223" s="1"/>
  <c r="Y221"/>
  <c r="Z221" s="1"/>
  <c r="Y219"/>
  <c r="Z219" s="1"/>
  <c r="Y217"/>
  <c r="Z217" s="1"/>
  <c r="Y215"/>
  <c r="Z215" s="1"/>
  <c r="Y213"/>
  <c r="Z213" s="1"/>
  <c r="Y211"/>
  <c r="Z211" s="1"/>
  <c r="Y209"/>
  <c r="Z209" s="1"/>
  <c r="Y207"/>
  <c r="Z207" s="1"/>
  <c r="Y205"/>
  <c r="Z205" s="1"/>
  <c r="Y203"/>
  <c r="Z203" s="1"/>
  <c r="Y185"/>
  <c r="Z185" s="1"/>
  <c r="Y183"/>
  <c r="Z183" s="1"/>
  <c r="Y181"/>
  <c r="Z181" s="1"/>
  <c r="Y179"/>
  <c r="Z179" s="1"/>
  <c r="Y177"/>
  <c r="Z177" s="1"/>
  <c r="Y175"/>
  <c r="Z175" s="1"/>
  <c r="Y173"/>
  <c r="Z173" s="1"/>
  <c r="Y171"/>
  <c r="Z171" s="1"/>
  <c r="Y169"/>
  <c r="Z169" s="1"/>
  <c r="Y167"/>
  <c r="Z167" s="1"/>
  <c r="Y165"/>
  <c r="Z165" s="1"/>
  <c r="Y163"/>
  <c r="Z163" s="1"/>
  <c r="Y161"/>
  <c r="Z161" s="1"/>
  <c r="Y159"/>
  <c r="Z159" s="1"/>
  <c r="Y157"/>
  <c r="Z157" s="1"/>
  <c r="Y155"/>
  <c r="Z155" s="1"/>
  <c r="Y153"/>
  <c r="Z153" s="1"/>
  <c r="Y151"/>
  <c r="Z151" s="1"/>
  <c r="Y149"/>
  <c r="Z149" s="1"/>
  <c r="Y147"/>
  <c r="Z147" s="1"/>
  <c r="Y145"/>
  <c r="Z145" s="1"/>
  <c r="Y143"/>
  <c r="Z143" s="1"/>
  <c r="Y141"/>
  <c r="Z141" s="1"/>
  <c r="Y139"/>
  <c r="Z139" s="1"/>
  <c r="Y137"/>
  <c r="Z137" s="1"/>
  <c r="Y135"/>
  <c r="Z135" s="1"/>
  <c r="Y133"/>
  <c r="Z133" s="1"/>
  <c r="Y131"/>
  <c r="Z131" s="1"/>
  <c r="Y129"/>
  <c r="Z129" s="1"/>
  <c r="Y127"/>
  <c r="Z127" s="1"/>
  <c r="Y125"/>
  <c r="Z125" s="1"/>
  <c r="Y123"/>
  <c r="Z123" s="1"/>
  <c r="Y121"/>
  <c r="Z121" s="1"/>
  <c r="Y119"/>
  <c r="Z119" s="1"/>
  <c r="Y117"/>
  <c r="Z117" s="1"/>
  <c r="Y115"/>
  <c r="Z115" s="1"/>
  <c r="Y113"/>
  <c r="Z113" s="1"/>
  <c r="Y111"/>
  <c r="Z111" s="1"/>
  <c r="Y109"/>
  <c r="Z109" s="1"/>
  <c r="Y63"/>
  <c r="Z63" s="1"/>
  <c r="Y61"/>
  <c r="Z61" s="1"/>
  <c r="Y59"/>
  <c r="Z59" s="1"/>
  <c r="Y57"/>
  <c r="Z57" s="1"/>
  <c r="Y51"/>
  <c r="Z51" s="1"/>
  <c r="Y49"/>
  <c r="Z49" s="1"/>
  <c r="Y47"/>
  <c r="Z47" s="1"/>
  <c r="Y35"/>
  <c r="Z35" s="1"/>
  <c r="Y27"/>
  <c r="Z27" s="1"/>
  <c r="Y25"/>
  <c r="Z25" s="1"/>
  <c r="Y23"/>
  <c r="Z23" s="1"/>
  <c r="Y21"/>
  <c r="Z21" s="1"/>
  <c r="Y19"/>
  <c r="Z19" s="1"/>
  <c r="Y9"/>
  <c r="Z9" s="1"/>
  <c r="Y371"/>
  <c r="Z371" s="1"/>
  <c r="Y368"/>
  <c r="Z368" s="1"/>
  <c r="Y366"/>
  <c r="Z366" s="1"/>
  <c r="Y364"/>
  <c r="Z364" s="1"/>
  <c r="Y362"/>
  <c r="Z362" s="1"/>
  <c r="Y360"/>
  <c r="Z360" s="1"/>
  <c r="Y358"/>
  <c r="Z358" s="1"/>
  <c r="Y356"/>
  <c r="Z356" s="1"/>
  <c r="Y354"/>
  <c r="Z354" s="1"/>
  <c r="Y352"/>
  <c r="Z352" s="1"/>
  <c r="Y350"/>
  <c r="Z350" s="1"/>
  <c r="Y348"/>
  <c r="Z348" s="1"/>
  <c r="Y346"/>
  <c r="Z346" s="1"/>
  <c r="Y344"/>
  <c r="Z344" s="1"/>
  <c r="Y342"/>
  <c r="Z342" s="1"/>
  <c r="Y340"/>
  <c r="Z340" s="1"/>
  <c r="Y338"/>
  <c r="Z338" s="1"/>
  <c r="Y336"/>
  <c r="Z336" s="1"/>
  <c r="Y334"/>
  <c r="Z334" s="1"/>
  <c r="Y330"/>
  <c r="Z330" s="1"/>
  <c r="Y328"/>
  <c r="Z328" s="1"/>
  <c r="Y326"/>
  <c r="Z326" s="1"/>
  <c r="Y324"/>
  <c r="Z324" s="1"/>
  <c r="Y322"/>
  <c r="Z322" s="1"/>
  <c r="Y320"/>
  <c r="Z320" s="1"/>
  <c r="Y318"/>
  <c r="Z318" s="1"/>
  <c r="Y316"/>
  <c r="Z316" s="1"/>
  <c r="Y314"/>
  <c r="Z314" s="1"/>
  <c r="Y312"/>
  <c r="Z312" s="1"/>
  <c r="Y310"/>
  <c r="Z310" s="1"/>
  <c r="Y308"/>
  <c r="Z308" s="1"/>
  <c r="Y304"/>
  <c r="Z304" s="1"/>
  <c r="Y302"/>
  <c r="Z302" s="1"/>
  <c r="Y300"/>
  <c r="Z300" s="1"/>
  <c r="Y298"/>
  <c r="Z298" s="1"/>
  <c r="Y296"/>
  <c r="Z296" s="1"/>
  <c r="Y294"/>
  <c r="Z294" s="1"/>
  <c r="Y292"/>
  <c r="Z292" s="1"/>
  <c r="Y290"/>
  <c r="Z290" s="1"/>
  <c r="Y288"/>
  <c r="Z288" s="1"/>
  <c r="Y286"/>
  <c r="Z286" s="1"/>
  <c r="Y284"/>
  <c r="Z284" s="1"/>
  <c r="Y282"/>
  <c r="Z282" s="1"/>
  <c r="Y280"/>
  <c r="Z280" s="1"/>
  <c r="Y278"/>
  <c r="Z278" s="1"/>
  <c r="Y276"/>
  <c r="Z276" s="1"/>
  <c r="Y274"/>
  <c r="Z274" s="1"/>
  <c r="Y272"/>
  <c r="Z272" s="1"/>
  <c r="Y270"/>
  <c r="Z270" s="1"/>
  <c r="Y268"/>
  <c r="Z268" s="1"/>
  <c r="Y266"/>
  <c r="Z266" s="1"/>
  <c r="Y264"/>
  <c r="Z264" s="1"/>
  <c r="Y262"/>
  <c r="Z262" s="1"/>
  <c r="Y260"/>
  <c r="Z260" s="1"/>
  <c r="Y258"/>
  <c r="Z258" s="1"/>
  <c r="Y256"/>
  <c r="Z256" s="1"/>
  <c r="Y254"/>
  <c r="Z254" s="1"/>
  <c r="Y252"/>
  <c r="Z252" s="1"/>
  <c r="Y250"/>
  <c r="Z250" s="1"/>
  <c r="Y248"/>
  <c r="Z248" s="1"/>
  <c r="Y246"/>
  <c r="Z246" s="1"/>
  <c r="Y244"/>
  <c r="Z244" s="1"/>
  <c r="Y242"/>
  <c r="Z242" s="1"/>
  <c r="Y240"/>
  <c r="Z240" s="1"/>
  <c r="Y238"/>
  <c r="Z238" s="1"/>
  <c r="Y236"/>
  <c r="Z236" s="1"/>
  <c r="Y234"/>
  <c r="Z234" s="1"/>
  <c r="Y232"/>
  <c r="Z232" s="1"/>
  <c r="Y230"/>
  <c r="Z230" s="1"/>
  <c r="Y228"/>
  <c r="Z228" s="1"/>
  <c r="Y226"/>
  <c r="Z226" s="1"/>
  <c r="Y224"/>
  <c r="Z224" s="1"/>
  <c r="Y222"/>
  <c r="Z222" s="1"/>
  <c r="Y220"/>
  <c r="Z220" s="1"/>
  <c r="Y218"/>
  <c r="Z218" s="1"/>
  <c r="Y216"/>
  <c r="Z216" s="1"/>
  <c r="Y214"/>
  <c r="Z214" s="1"/>
  <c r="Y212"/>
  <c r="Z212" s="1"/>
  <c r="Y210"/>
  <c r="Z210" s="1"/>
  <c r="Y208"/>
  <c r="Z208" s="1"/>
  <c r="Y206"/>
  <c r="Z206" s="1"/>
  <c r="Y204"/>
  <c r="Z204" s="1"/>
  <c r="Y202"/>
  <c r="Z202" s="1"/>
  <c r="Y184"/>
  <c r="Z184" s="1"/>
  <c r="Y182"/>
  <c r="Z182" s="1"/>
  <c r="Y180"/>
  <c r="Z180" s="1"/>
  <c r="Y178"/>
  <c r="Z178" s="1"/>
  <c r="Y176"/>
  <c r="Z176" s="1"/>
  <c r="Y174"/>
  <c r="Z174" s="1"/>
  <c r="Y172"/>
  <c r="Z172" s="1"/>
  <c r="Y170"/>
  <c r="Z170" s="1"/>
  <c r="Y168"/>
  <c r="Z168" s="1"/>
  <c r="Y166"/>
  <c r="Z166" s="1"/>
  <c r="Y164"/>
  <c r="Z164" s="1"/>
  <c r="Y162"/>
  <c r="Z162" s="1"/>
  <c r="Y160"/>
  <c r="Z160" s="1"/>
  <c r="Y158"/>
  <c r="Z158" s="1"/>
  <c r="Y156"/>
  <c r="Z156" s="1"/>
  <c r="Y154"/>
  <c r="Z154" s="1"/>
  <c r="Y152"/>
  <c r="Z152" s="1"/>
  <c r="Y150"/>
  <c r="Z150" s="1"/>
  <c r="Y148"/>
  <c r="Z148" s="1"/>
  <c r="Y146"/>
  <c r="Z146" s="1"/>
  <c r="Y144"/>
  <c r="Z144" s="1"/>
  <c r="Y142"/>
  <c r="Z142" s="1"/>
  <c r="Y140"/>
  <c r="Z140" s="1"/>
  <c r="Y138"/>
  <c r="Z138" s="1"/>
  <c r="Y136"/>
  <c r="Z136" s="1"/>
  <c r="Y134"/>
  <c r="Z134" s="1"/>
  <c r="Y132"/>
  <c r="Z132" s="1"/>
  <c r="Y130"/>
  <c r="Z130" s="1"/>
  <c r="Y128"/>
  <c r="Z128" s="1"/>
  <c r="Y126"/>
  <c r="Z126" s="1"/>
  <c r="Y124"/>
  <c r="Z124" s="1"/>
  <c r="Y122"/>
  <c r="Z122" s="1"/>
  <c r="Y120"/>
  <c r="Z120" s="1"/>
  <c r="Y118"/>
  <c r="Z118" s="1"/>
  <c r="Y116"/>
  <c r="Z116" s="1"/>
  <c r="Y114"/>
  <c r="Z114" s="1"/>
  <c r="Y112"/>
  <c r="Z112" s="1"/>
  <c r="Y110"/>
  <c r="Z110" s="1"/>
  <c r="Y108"/>
  <c r="Z108" s="1"/>
  <c r="Y62"/>
  <c r="Z62" s="1"/>
  <c r="Y60"/>
  <c r="Z60" s="1"/>
  <c r="Y58"/>
  <c r="Z58" s="1"/>
  <c r="Y56"/>
  <c r="Z56" s="1"/>
  <c r="Y50"/>
  <c r="Z50" s="1"/>
  <c r="Y48"/>
  <c r="Z48" s="1"/>
  <c r="Y46"/>
  <c r="Z46" s="1"/>
  <c r="Y34"/>
  <c r="Z34" s="1"/>
  <c r="Y26"/>
  <c r="Z26" s="1"/>
  <c r="Y24"/>
  <c r="Z24" s="1"/>
  <c r="Y22"/>
  <c r="Z22" s="1"/>
  <c r="Y20"/>
  <c r="Z20" s="1"/>
  <c r="Y18"/>
  <c r="Z18" s="1"/>
  <c r="R491"/>
  <c r="Y8"/>
  <c r="Y381"/>
  <c r="Z381" s="1"/>
  <c r="Y379"/>
  <c r="Z379" s="1"/>
  <c r="Y377"/>
  <c r="Z377" s="1"/>
  <c r="Y375"/>
  <c r="Z375" s="1"/>
  <c r="Y373"/>
  <c r="Z373" s="1"/>
  <c r="Y369"/>
  <c r="Z369" s="1"/>
  <c r="Y332"/>
  <c r="Z332" s="1"/>
  <c r="Y306"/>
  <c r="Z306" s="1"/>
  <c r="Y200"/>
  <c r="Z200" s="1"/>
  <c r="Y198"/>
  <c r="Z198" s="1"/>
  <c r="Y196"/>
  <c r="Z196" s="1"/>
  <c r="Y194"/>
  <c r="Z194" s="1"/>
  <c r="Y192"/>
  <c r="Z192" s="1"/>
  <c r="Y190"/>
  <c r="Z190" s="1"/>
  <c r="Y188"/>
  <c r="Z188" s="1"/>
  <c r="Y186"/>
  <c r="Z186" s="1"/>
  <c r="Y106"/>
  <c r="Z106" s="1"/>
  <c r="Y104"/>
  <c r="Z104" s="1"/>
  <c r="Y102"/>
  <c r="Z102" s="1"/>
  <c r="Y100"/>
  <c r="Z100" s="1"/>
  <c r="Y98"/>
  <c r="Z98" s="1"/>
  <c r="Y96"/>
  <c r="Z96" s="1"/>
  <c r="Y94"/>
  <c r="Z94" s="1"/>
  <c r="Y92"/>
  <c r="Z92" s="1"/>
  <c r="Y90"/>
  <c r="Z90" s="1"/>
  <c r="Y88"/>
  <c r="Z88" s="1"/>
  <c r="Y86"/>
  <c r="Z86" s="1"/>
  <c r="Y84"/>
  <c r="Z84" s="1"/>
  <c r="Y82"/>
  <c r="Z82" s="1"/>
  <c r="Y80"/>
  <c r="Z80" s="1"/>
  <c r="Y78"/>
  <c r="Z78" s="1"/>
  <c r="Y76"/>
  <c r="Z76" s="1"/>
  <c r="Y74"/>
  <c r="Z74" s="1"/>
  <c r="Y72"/>
  <c r="Z72" s="1"/>
  <c r="Y70"/>
  <c r="Z70" s="1"/>
  <c r="Y68"/>
  <c r="Z68" s="1"/>
  <c r="Y66"/>
  <c r="Z66" s="1"/>
  <c r="Y64"/>
  <c r="Z64" s="1"/>
  <c r="Y54"/>
  <c r="Z54" s="1"/>
  <c r="Y52"/>
  <c r="Z52" s="1"/>
  <c r="Y44"/>
  <c r="Z44" s="1"/>
  <c r="Y42"/>
  <c r="Z42" s="1"/>
  <c r="Y40"/>
  <c r="Z40" s="1"/>
  <c r="Y38"/>
  <c r="Z38" s="1"/>
  <c r="Y36"/>
  <c r="Z36" s="1"/>
  <c r="Y32"/>
  <c r="Z32" s="1"/>
  <c r="Y30"/>
  <c r="Z30" s="1"/>
  <c r="Y28"/>
  <c r="Z28" s="1"/>
  <c r="Y16"/>
  <c r="Z16" s="1"/>
  <c r="Y14"/>
  <c r="Z14" s="1"/>
  <c r="Y12"/>
  <c r="Z12" s="1"/>
  <c r="Y10"/>
  <c r="Z10" s="1"/>
  <c r="Y201"/>
  <c r="Z201" s="1"/>
  <c r="Y199"/>
  <c r="Z199" s="1"/>
  <c r="Y197"/>
  <c r="Z197" s="1"/>
  <c r="Y195"/>
  <c r="Z195" s="1"/>
  <c r="Y193"/>
  <c r="Z193" s="1"/>
  <c r="Y191"/>
  <c r="Z191" s="1"/>
  <c r="Y189"/>
  <c r="Z189" s="1"/>
  <c r="Y187"/>
  <c r="Z187" s="1"/>
  <c r="Y107"/>
  <c r="Z107" s="1"/>
  <c r="Y105"/>
  <c r="Z105" s="1"/>
  <c r="Y103"/>
  <c r="Z103" s="1"/>
  <c r="Y101"/>
  <c r="Z101" s="1"/>
  <c r="Y99"/>
  <c r="Z99" s="1"/>
  <c r="Y97"/>
  <c r="Z97" s="1"/>
  <c r="Y95"/>
  <c r="Z95" s="1"/>
  <c r="Y93"/>
  <c r="Z93" s="1"/>
  <c r="Y91"/>
  <c r="Z91" s="1"/>
  <c r="Y89"/>
  <c r="Z89" s="1"/>
  <c r="Y87"/>
  <c r="Z87" s="1"/>
  <c r="Y85"/>
  <c r="Z85" s="1"/>
  <c r="Y83"/>
  <c r="Z83" s="1"/>
  <c r="Y81"/>
  <c r="Z81" s="1"/>
  <c r="Y79"/>
  <c r="Z79" s="1"/>
  <c r="Y77"/>
  <c r="Z77" s="1"/>
  <c r="Y75"/>
  <c r="Z75" s="1"/>
  <c r="Y73"/>
  <c r="Z73" s="1"/>
  <c r="Y71"/>
  <c r="Z71" s="1"/>
  <c r="Y69"/>
  <c r="Z69" s="1"/>
  <c r="Y67"/>
  <c r="Z67" s="1"/>
  <c r="Y65"/>
  <c r="Z65" s="1"/>
  <c r="Y55"/>
  <c r="Z55" s="1"/>
  <c r="Y53"/>
  <c r="Z53" s="1"/>
  <c r="Y45"/>
  <c r="Z45" s="1"/>
  <c r="Y43"/>
  <c r="Z43" s="1"/>
  <c r="Y41"/>
  <c r="Z41" s="1"/>
  <c r="Y39"/>
  <c r="Z39" s="1"/>
  <c r="Y37"/>
  <c r="Z37" s="1"/>
  <c r="Y33"/>
  <c r="Z33" s="1"/>
  <c r="Y31"/>
  <c r="Z31" s="1"/>
  <c r="Y29"/>
  <c r="Z29" s="1"/>
  <c r="Y17"/>
  <c r="Z17" s="1"/>
  <c r="Y15"/>
  <c r="Z15" s="1"/>
  <c r="Y13"/>
  <c r="Z13" s="1"/>
  <c r="Y11"/>
  <c r="Z11" s="1"/>
  <c r="D62" l="1"/>
  <c r="W62" s="1"/>
  <c r="D100"/>
  <c r="W100" s="1"/>
  <c r="D144"/>
  <c r="W144" s="1"/>
  <c r="D152"/>
  <c r="W152" s="1"/>
  <c r="D184"/>
  <c r="W184" s="1"/>
  <c r="D206"/>
  <c r="W206" s="1"/>
  <c r="D238"/>
  <c r="W238" s="1"/>
  <c r="D42"/>
  <c r="W42" s="1"/>
  <c r="D66"/>
  <c r="W66" s="1"/>
  <c r="D148"/>
  <c r="W148" s="1"/>
  <c r="D180"/>
  <c r="W180" s="1"/>
  <c r="D196"/>
  <c r="W196" s="1"/>
  <c r="AI13"/>
  <c r="AB13"/>
  <c r="AI17"/>
  <c r="AB17"/>
  <c r="AI31"/>
  <c r="AB31"/>
  <c r="AG31" s="1"/>
  <c r="AI33"/>
  <c r="AB33"/>
  <c r="AG33" s="1"/>
  <c r="AI39"/>
  <c r="AB39"/>
  <c r="AI43"/>
  <c r="AB43"/>
  <c r="AG43" s="1"/>
  <c r="AI53"/>
  <c r="AB53"/>
  <c r="AG53" s="1"/>
  <c r="AI65"/>
  <c r="AB65"/>
  <c r="AI69"/>
  <c r="AB69"/>
  <c r="AI73"/>
  <c r="AB73"/>
  <c r="AG73" s="1"/>
  <c r="AI77"/>
  <c r="AB77"/>
  <c r="AG77" s="1"/>
  <c r="AI81"/>
  <c r="AB81"/>
  <c r="AG81" s="1"/>
  <c r="AI85"/>
  <c r="AB85"/>
  <c r="AI89"/>
  <c r="AB89"/>
  <c r="AI93"/>
  <c r="AB93"/>
  <c r="AI97"/>
  <c r="AB97"/>
  <c r="AG97" s="1"/>
  <c r="AI101"/>
  <c r="AB101"/>
  <c r="AG101" s="1"/>
  <c r="AI107"/>
  <c r="AB107"/>
  <c r="AI187"/>
  <c r="AB187"/>
  <c r="AG187" s="1"/>
  <c r="AI191"/>
  <c r="AB191"/>
  <c r="AG191" s="1"/>
  <c r="AI195"/>
  <c r="AB195"/>
  <c r="AG195" s="1"/>
  <c r="AI199"/>
  <c r="AB199"/>
  <c r="AG199" s="1"/>
  <c r="AI20"/>
  <c r="AB20"/>
  <c r="AG20" s="1"/>
  <c r="AI24"/>
  <c r="AB24"/>
  <c r="AG24" s="1"/>
  <c r="AI34"/>
  <c r="AB34"/>
  <c r="AG34" s="1"/>
  <c r="AI48"/>
  <c r="AB48"/>
  <c r="AG48" s="1"/>
  <c r="AI56"/>
  <c r="AB56"/>
  <c r="AI58"/>
  <c r="AB58"/>
  <c r="AG58" s="1"/>
  <c r="AI62"/>
  <c r="AB62"/>
  <c r="AI110"/>
  <c r="AB110"/>
  <c r="AI114"/>
  <c r="AB114"/>
  <c r="AI118"/>
  <c r="AB118"/>
  <c r="AG118" s="1"/>
  <c r="AI122"/>
  <c r="AB122"/>
  <c r="AI126"/>
  <c r="AB126"/>
  <c r="AI130"/>
  <c r="AB130"/>
  <c r="AG130" s="1"/>
  <c r="AI134"/>
  <c r="AB134"/>
  <c r="AI138"/>
  <c r="AB138"/>
  <c r="AI142"/>
  <c r="AB142"/>
  <c r="AG142" s="1"/>
  <c r="AI146"/>
  <c r="AB146"/>
  <c r="AI150"/>
  <c r="AB150"/>
  <c r="AI154"/>
  <c r="AB154"/>
  <c r="AG154" s="1"/>
  <c r="AI156"/>
  <c r="AB156"/>
  <c r="AI160"/>
  <c r="AB160"/>
  <c r="AI164"/>
  <c r="AB164"/>
  <c r="AG164" s="1"/>
  <c r="AI170"/>
  <c r="AB170"/>
  <c r="AI23"/>
  <c r="AB23"/>
  <c r="AG23" s="1"/>
  <c r="AI27"/>
  <c r="AB27"/>
  <c r="AG27" s="1"/>
  <c r="AI51"/>
  <c r="AB51"/>
  <c r="AG51" s="1"/>
  <c r="AI63"/>
  <c r="AB63"/>
  <c r="AI115"/>
  <c r="AB115"/>
  <c r="AG115" s="1"/>
  <c r="AI123"/>
  <c r="AB123"/>
  <c r="AG123" s="1"/>
  <c r="AI131"/>
  <c r="AB131"/>
  <c r="AI139"/>
  <c r="AB139"/>
  <c r="AG139" s="1"/>
  <c r="AI147"/>
  <c r="AB147"/>
  <c r="AG147" s="1"/>
  <c r="AI155"/>
  <c r="AB155"/>
  <c r="AI163"/>
  <c r="AB163"/>
  <c r="AG163" s="1"/>
  <c r="AI171"/>
  <c r="AB171"/>
  <c r="AG171" s="1"/>
  <c r="AI175"/>
  <c r="AB175"/>
  <c r="AG175" s="1"/>
  <c r="AI183"/>
  <c r="AB183"/>
  <c r="AI207"/>
  <c r="AB207"/>
  <c r="AI219"/>
  <c r="AB219"/>
  <c r="AG219" s="1"/>
  <c r="AI227"/>
  <c r="AB227"/>
  <c r="AI235"/>
  <c r="AB235"/>
  <c r="AG235" s="1"/>
  <c r="AI243"/>
  <c r="AB243"/>
  <c r="AG243" s="1"/>
  <c r="AI247"/>
  <c r="AB247"/>
  <c r="AG247" s="1"/>
  <c r="AI255"/>
  <c r="AB255"/>
  <c r="AI263"/>
  <c r="AB263"/>
  <c r="AG263" s="1"/>
  <c r="AI271"/>
  <c r="AB271"/>
  <c r="AG271" s="1"/>
  <c r="AI279"/>
  <c r="AB279"/>
  <c r="AI287"/>
  <c r="AB287"/>
  <c r="AG287" s="1"/>
  <c r="AI295"/>
  <c r="AB295"/>
  <c r="AG295" s="1"/>
  <c r="AI303"/>
  <c r="AB303"/>
  <c r="AI311"/>
  <c r="AB311"/>
  <c r="AG311" s="1"/>
  <c r="AI319"/>
  <c r="AB319"/>
  <c r="AG319" s="1"/>
  <c r="AI327"/>
  <c r="AB327"/>
  <c r="AI331"/>
  <c r="AB331"/>
  <c r="AG331" s="1"/>
  <c r="AI343"/>
  <c r="AB343"/>
  <c r="AG343" s="1"/>
  <c r="AI359"/>
  <c r="AB359"/>
  <c r="AG359" s="1"/>
  <c r="AI376"/>
  <c r="AB376"/>
  <c r="P9"/>
  <c r="AD5" i="1"/>
  <c r="AC5"/>
  <c r="P11" i="2"/>
  <c r="AD7" i="1"/>
  <c r="AC7"/>
  <c r="P14" i="2"/>
  <c r="AD10" i="1"/>
  <c r="AC10"/>
  <c r="P17" i="2"/>
  <c r="AD13" i="1"/>
  <c r="AC13"/>
  <c r="P20" i="2"/>
  <c r="AD16" i="1"/>
  <c r="AC16"/>
  <c r="P22" i="2"/>
  <c r="AD18" i="1"/>
  <c r="AC18"/>
  <c r="P24" i="2"/>
  <c r="AD20" i="1"/>
  <c r="AC20"/>
  <c r="P25" i="2"/>
  <c r="AD21" i="1"/>
  <c r="AC21"/>
  <c r="P27" i="2"/>
  <c r="AD23" i="1"/>
  <c r="AC23"/>
  <c r="P29" i="2"/>
  <c r="AD25" i="1"/>
  <c r="AC25"/>
  <c r="P31" i="2"/>
  <c r="AD27" i="1"/>
  <c r="AC27"/>
  <c r="P33" i="2"/>
  <c r="AD29" i="1"/>
  <c r="AC29"/>
  <c r="P35" i="2"/>
  <c r="AD31" i="1"/>
  <c r="AC31"/>
  <c r="P37" i="2"/>
  <c r="AD33" i="1"/>
  <c r="AC33"/>
  <c r="P39" i="2"/>
  <c r="AD35" i="1"/>
  <c r="AC35"/>
  <c r="P41" i="2"/>
  <c r="AD37" i="1"/>
  <c r="AC37"/>
  <c r="P43" i="2"/>
  <c r="AD39" i="1"/>
  <c r="AC39"/>
  <c r="P46" i="2"/>
  <c r="AD42" i="1"/>
  <c r="AC42"/>
  <c r="P48" i="2"/>
  <c r="AD44" i="1"/>
  <c r="P50" i="2"/>
  <c r="AD46" i="1"/>
  <c r="AC46"/>
  <c r="P52" i="2"/>
  <c r="AD48" i="1"/>
  <c r="P56" i="2"/>
  <c r="AD52" i="1"/>
  <c r="AC52"/>
  <c r="P58" i="2"/>
  <c r="AD54" i="1"/>
  <c r="P60" i="2"/>
  <c r="AD56" i="1"/>
  <c r="AC56"/>
  <c r="P63" i="2"/>
  <c r="AD59" i="1"/>
  <c r="AC59"/>
  <c r="P67" i="2"/>
  <c r="AD63" i="1"/>
  <c r="AC63"/>
  <c r="P69" i="2"/>
  <c r="AD65" i="1"/>
  <c r="AC65"/>
  <c r="P71" i="2"/>
  <c r="AD67" i="1"/>
  <c r="AC67"/>
  <c r="P73" i="2"/>
  <c r="AD69" i="1"/>
  <c r="AC69"/>
  <c r="P75" i="2"/>
  <c r="AD71" i="1"/>
  <c r="AC71"/>
  <c r="P77" i="2"/>
  <c r="AD73" i="1"/>
  <c r="AC73"/>
  <c r="P79" i="2"/>
  <c r="AD75" i="1"/>
  <c r="AC75"/>
  <c r="P81" i="2"/>
  <c r="AD77" i="1"/>
  <c r="AC77"/>
  <c r="P84" i="2"/>
  <c r="AD80" i="1"/>
  <c r="P89" i="2"/>
  <c r="AD85" i="1"/>
  <c r="AC85"/>
  <c r="P92" i="2"/>
  <c r="AD88" i="1"/>
  <c r="P95" i="2"/>
  <c r="AD91" i="1"/>
  <c r="AC91"/>
  <c r="P97" i="2"/>
  <c r="AD93" i="1"/>
  <c r="AC93"/>
  <c r="P99" i="2"/>
  <c r="AD95" i="1"/>
  <c r="AC95"/>
  <c r="P103" i="2"/>
  <c r="AD99" i="1"/>
  <c r="AC99"/>
  <c r="P105" i="2"/>
  <c r="AD101" i="1"/>
  <c r="AC101"/>
  <c r="P107" i="2"/>
  <c r="AD103" i="1"/>
  <c r="AC103"/>
  <c r="P110" i="2"/>
  <c r="AD106" i="1"/>
  <c r="AC106"/>
  <c r="P112" i="2"/>
  <c r="AD108" i="1"/>
  <c r="P114" i="2"/>
  <c r="AD110" i="1"/>
  <c r="AC110"/>
  <c r="P116" i="2"/>
  <c r="AD112" i="1"/>
  <c r="P118" i="2"/>
  <c r="AD114" i="1"/>
  <c r="AC114"/>
  <c r="P120" i="2"/>
  <c r="AD116" i="1"/>
  <c r="P122" i="2"/>
  <c r="AD118" i="1"/>
  <c r="AC118"/>
  <c r="P124" i="2"/>
  <c r="AD120" i="1"/>
  <c r="P126" i="2"/>
  <c r="AD122" i="1"/>
  <c r="AC122"/>
  <c r="P128" i="2"/>
  <c r="AD124" i="1"/>
  <c r="P130" i="2"/>
  <c r="AD126" i="1"/>
  <c r="AC126"/>
  <c r="P132" i="2"/>
  <c r="AD128" i="1"/>
  <c r="P134" i="2"/>
  <c r="AD130" i="1"/>
  <c r="AC130"/>
  <c r="P136" i="2"/>
  <c r="AD132" i="1"/>
  <c r="P140" i="2"/>
  <c r="AD136" i="1"/>
  <c r="P143" i="2"/>
  <c r="AD139" i="1"/>
  <c r="AC139"/>
  <c r="P147" i="2"/>
  <c r="AD143" i="1"/>
  <c r="AC143"/>
  <c r="P151" i="2"/>
  <c r="AD147" i="1"/>
  <c r="AC147"/>
  <c r="P154" i="2"/>
  <c r="AD150" i="1"/>
  <c r="AC150"/>
  <c r="P156" i="2"/>
  <c r="AD152" i="1"/>
  <c r="P158" i="2"/>
  <c r="AD154" i="1"/>
  <c r="AC154"/>
  <c r="P160" i="2"/>
  <c r="AD156" i="1"/>
  <c r="P162" i="2"/>
  <c r="AD158" i="1"/>
  <c r="AC158"/>
  <c r="P164" i="2"/>
  <c r="AD160" i="1"/>
  <c r="P166" i="2"/>
  <c r="AD162" i="1"/>
  <c r="AC162"/>
  <c r="P168" i="2"/>
  <c r="AD164" i="1"/>
  <c r="P171" i="2"/>
  <c r="AD167" i="1"/>
  <c r="AC167"/>
  <c r="P174" i="2"/>
  <c r="AD170" i="1"/>
  <c r="AC170"/>
  <c r="P176" i="2"/>
  <c r="AD172" i="1"/>
  <c r="P179" i="2"/>
  <c r="AD175" i="1"/>
  <c r="AC175"/>
  <c r="P181" i="2"/>
  <c r="AD177" i="1"/>
  <c r="AC177"/>
  <c r="P185" i="2"/>
  <c r="AD181" i="1"/>
  <c r="AC181"/>
  <c r="P187" i="2"/>
  <c r="AD183" i="1"/>
  <c r="AC183"/>
  <c r="P190" i="2"/>
  <c r="AD186" i="1"/>
  <c r="P192" i="2"/>
  <c r="AD188" i="1"/>
  <c r="AC188"/>
  <c r="P195" i="2"/>
  <c r="AD191" i="1"/>
  <c r="AC191"/>
  <c r="P197" i="2"/>
  <c r="AD193" i="1"/>
  <c r="AC193"/>
  <c r="P199" i="2"/>
  <c r="AD195" i="1"/>
  <c r="AC195"/>
  <c r="P202" i="2"/>
  <c r="AD198" i="1"/>
  <c r="P205" i="2"/>
  <c r="AD201" i="1"/>
  <c r="AC201"/>
  <c r="P209" i="2"/>
  <c r="AD205" i="1"/>
  <c r="AC205"/>
  <c r="P212" i="2"/>
  <c r="AD208" i="1"/>
  <c r="AC208"/>
  <c r="P214" i="2"/>
  <c r="AD210" i="1"/>
  <c r="P216" i="2"/>
  <c r="AD212" i="1"/>
  <c r="AC212"/>
  <c r="P218" i="2"/>
  <c r="AD214" i="1"/>
  <c r="P220" i="2"/>
  <c r="AD216" i="1"/>
  <c r="AC216"/>
  <c r="P222" i="2"/>
  <c r="AD218" i="1"/>
  <c r="P224" i="2"/>
  <c r="AD220" i="1"/>
  <c r="AC220"/>
  <c r="P226" i="2"/>
  <c r="AD222" i="1"/>
  <c r="P228" i="2"/>
  <c r="AD224" i="1"/>
  <c r="AC224"/>
  <c r="P230" i="2"/>
  <c r="AD226" i="1"/>
  <c r="P232" i="2"/>
  <c r="AD228" i="1"/>
  <c r="AC228"/>
  <c r="P234" i="2"/>
  <c r="AD230" i="1"/>
  <c r="P237" i="2"/>
  <c r="AD233" i="1"/>
  <c r="AC233"/>
  <c r="P240" i="2"/>
  <c r="AD236" i="1"/>
  <c r="AC236"/>
  <c r="P242" i="2"/>
  <c r="AD238" i="1"/>
  <c r="P244" i="2"/>
  <c r="AD240" i="1"/>
  <c r="AC240"/>
  <c r="P246" i="2"/>
  <c r="AD242" i="1"/>
  <c r="P248" i="2"/>
  <c r="AD244" i="1"/>
  <c r="AC244"/>
  <c r="P250" i="2"/>
  <c r="AD246" i="1"/>
  <c r="P54" i="2"/>
  <c r="Q54" s="1"/>
  <c r="AD50" i="1"/>
  <c r="AC50"/>
  <c r="P102" i="2"/>
  <c r="Q102" s="1"/>
  <c r="AD98" i="1"/>
  <c r="AC98"/>
  <c r="P117" i="2"/>
  <c r="Q117" s="1"/>
  <c r="AD113" i="1"/>
  <c r="AC113"/>
  <c r="P133" i="2"/>
  <c r="Q133" s="1"/>
  <c r="AD129" i="1"/>
  <c r="AC129"/>
  <c r="P149" i="2"/>
  <c r="Q149" s="1"/>
  <c r="AD145" i="1"/>
  <c r="AC145"/>
  <c r="P165" i="2"/>
  <c r="Q165" s="1"/>
  <c r="AD161" i="1"/>
  <c r="AC161"/>
  <c r="P188" i="2"/>
  <c r="Q188" s="1"/>
  <c r="AD184" i="1"/>
  <c r="D70" i="2"/>
  <c r="W70" s="1"/>
  <c r="X70" s="1"/>
  <c r="D101"/>
  <c r="W101" s="1"/>
  <c r="X101" s="1"/>
  <c r="D129"/>
  <c r="W129" s="1"/>
  <c r="X129" s="1"/>
  <c r="D145"/>
  <c r="W145" s="1"/>
  <c r="X145" s="1"/>
  <c r="D177"/>
  <c r="W177" s="1"/>
  <c r="X177" s="1"/>
  <c r="D207"/>
  <c r="W207" s="1"/>
  <c r="X207" s="1"/>
  <c r="D239"/>
  <c r="W239" s="1"/>
  <c r="X239" s="1"/>
  <c r="AI384"/>
  <c r="AB384"/>
  <c r="AG384" s="1"/>
  <c r="AI394"/>
  <c r="AB394"/>
  <c r="AG394" s="1"/>
  <c r="AI400"/>
  <c r="AB400"/>
  <c r="AI410"/>
  <c r="AB410"/>
  <c r="AI412"/>
  <c r="AB412"/>
  <c r="AG412" s="1"/>
  <c r="AI418"/>
  <c r="AB418"/>
  <c r="AG418" s="1"/>
  <c r="AI427"/>
  <c r="AB427"/>
  <c r="AG427" s="1"/>
  <c r="AI435"/>
  <c r="AB435"/>
  <c r="AG435" s="1"/>
  <c r="AI443"/>
  <c r="AB443"/>
  <c r="AI451"/>
  <c r="AB451"/>
  <c r="AG451" s="1"/>
  <c r="AI459"/>
  <c r="AB459"/>
  <c r="AG459" s="1"/>
  <c r="AI468"/>
  <c r="AB468"/>
  <c r="AI476"/>
  <c r="AB476"/>
  <c r="AG476" s="1"/>
  <c r="AI482"/>
  <c r="AB482"/>
  <c r="P254"/>
  <c r="AD250" i="1"/>
  <c r="AC250"/>
  <c r="D256" i="2"/>
  <c r="W256" s="1"/>
  <c r="S264"/>
  <c r="S272"/>
  <c r="P278"/>
  <c r="AD274" i="1"/>
  <c r="AC274"/>
  <c r="D280" i="2"/>
  <c r="W280" s="1"/>
  <c r="S288"/>
  <c r="P294"/>
  <c r="AD290" i="1"/>
  <c r="AC290"/>
  <c r="D296" i="2"/>
  <c r="W296" s="1"/>
  <c r="S304"/>
  <c r="P310"/>
  <c r="AD306" i="1"/>
  <c r="AC306"/>
  <c r="D312" i="2"/>
  <c r="W312" s="1"/>
  <c r="P318"/>
  <c r="AD314" i="1"/>
  <c r="AC314"/>
  <c r="S320" i="2"/>
  <c r="P326"/>
  <c r="AD322" i="1"/>
  <c r="AC322"/>
  <c r="D328" i="2"/>
  <c r="W328" s="1"/>
  <c r="S336"/>
  <c r="P342"/>
  <c r="AD338" i="1"/>
  <c r="AC338"/>
  <c r="D344" i="2"/>
  <c r="W344" s="1"/>
  <c r="P350"/>
  <c r="AD346" i="1"/>
  <c r="AC346"/>
  <c r="S352" i="2"/>
  <c r="P358"/>
  <c r="AD354" i="1"/>
  <c r="AC354"/>
  <c r="D360" i="2"/>
  <c r="W360" s="1"/>
  <c r="S376"/>
  <c r="AA399"/>
  <c r="AA424"/>
  <c r="AA440"/>
  <c r="AA448"/>
  <c r="AA464"/>
  <c r="AA467"/>
  <c r="AA471"/>
  <c r="AI10"/>
  <c r="AB10"/>
  <c r="AG10" s="1"/>
  <c r="AI12"/>
  <c r="AB12"/>
  <c r="AI14"/>
  <c r="AB14"/>
  <c r="AI16"/>
  <c r="AB16"/>
  <c r="AI28"/>
  <c r="AB28"/>
  <c r="AG28" s="1"/>
  <c r="AI30"/>
  <c r="AB30"/>
  <c r="AI32"/>
  <c r="AB32"/>
  <c r="AI36"/>
  <c r="AB36"/>
  <c r="AI38"/>
  <c r="AB38"/>
  <c r="AI40"/>
  <c r="AB40"/>
  <c r="AI42"/>
  <c r="AB42"/>
  <c r="AI44"/>
  <c r="AB44"/>
  <c r="AG44" s="1"/>
  <c r="AI52"/>
  <c r="AB52"/>
  <c r="AG52" s="1"/>
  <c r="AI54"/>
  <c r="AB54"/>
  <c r="AI64"/>
  <c r="AB64"/>
  <c r="AI66"/>
  <c r="AB66"/>
  <c r="AI68"/>
  <c r="AB68"/>
  <c r="AG68" s="1"/>
  <c r="AI70"/>
  <c r="AB70"/>
  <c r="AG70" s="1"/>
  <c r="AI72"/>
  <c r="AB72"/>
  <c r="AG72" s="1"/>
  <c r="AI74"/>
  <c r="AB74"/>
  <c r="AI76"/>
  <c r="AB76"/>
  <c r="AG76" s="1"/>
  <c r="AI78"/>
  <c r="AB78"/>
  <c r="AI80"/>
  <c r="AB80"/>
  <c r="AI82"/>
  <c r="AB82"/>
  <c r="AG82" s="1"/>
  <c r="AI84"/>
  <c r="AB84"/>
  <c r="AI86"/>
  <c r="AB86"/>
  <c r="AI88"/>
  <c r="AB88"/>
  <c r="AI90"/>
  <c r="AB90"/>
  <c r="AI92"/>
  <c r="AB92"/>
  <c r="AG92" s="1"/>
  <c r="AI94"/>
  <c r="AB94"/>
  <c r="AG94" s="1"/>
  <c r="AI96"/>
  <c r="AB96"/>
  <c r="AG96" s="1"/>
  <c r="AI98"/>
  <c r="AB98"/>
  <c r="AI100"/>
  <c r="AB100"/>
  <c r="AG100" s="1"/>
  <c r="AI102"/>
  <c r="AB102"/>
  <c r="AI104"/>
  <c r="AB104"/>
  <c r="AI106"/>
  <c r="AB106"/>
  <c r="AG106" s="1"/>
  <c r="AI186"/>
  <c r="AB186"/>
  <c r="AI188"/>
  <c r="AB188"/>
  <c r="AG188" s="1"/>
  <c r="AI190"/>
  <c r="AB190"/>
  <c r="AG190" s="1"/>
  <c r="AI192"/>
  <c r="AB192"/>
  <c r="AG192" s="1"/>
  <c r="AI194"/>
  <c r="AB194"/>
  <c r="AI196"/>
  <c r="AB196"/>
  <c r="AG196" s="1"/>
  <c r="AI198"/>
  <c r="AB198"/>
  <c r="AI200"/>
  <c r="AB200"/>
  <c r="AI306"/>
  <c r="AB306"/>
  <c r="AI332"/>
  <c r="AB332"/>
  <c r="AG332" s="1"/>
  <c r="AI369"/>
  <c r="AB369"/>
  <c r="AG369" s="1"/>
  <c r="AI373"/>
  <c r="AB373"/>
  <c r="AI375"/>
  <c r="AB375"/>
  <c r="AI377"/>
  <c r="AB377"/>
  <c r="AI379"/>
  <c r="AB379"/>
  <c r="AG379" s="1"/>
  <c r="AI381"/>
  <c r="AB381"/>
  <c r="Z8"/>
  <c r="AI9"/>
  <c r="AB9"/>
  <c r="AG9" s="1"/>
  <c r="AI21"/>
  <c r="AB21"/>
  <c r="AI25"/>
  <c r="AB25"/>
  <c r="AG25" s="1"/>
  <c r="AI35"/>
  <c r="AB35"/>
  <c r="AI49"/>
  <c r="AB49"/>
  <c r="AG49" s="1"/>
  <c r="AI57"/>
  <c r="AB57"/>
  <c r="AG57" s="1"/>
  <c r="AI61"/>
  <c r="AB61"/>
  <c r="AI109"/>
  <c r="AB109"/>
  <c r="AI113"/>
  <c r="AB113"/>
  <c r="AI117"/>
  <c r="AB117"/>
  <c r="AI121"/>
  <c r="AB121"/>
  <c r="AG121" s="1"/>
  <c r="AI125"/>
  <c r="AB125"/>
  <c r="AG125" s="1"/>
  <c r="AI129"/>
  <c r="AB129"/>
  <c r="AG129" s="1"/>
  <c r="AI133"/>
  <c r="AB133"/>
  <c r="AI137"/>
  <c r="AB137"/>
  <c r="AI141"/>
  <c r="AB141"/>
  <c r="AI145"/>
  <c r="AB145"/>
  <c r="AG145" s="1"/>
  <c r="AI149"/>
  <c r="AB149"/>
  <c r="AG149" s="1"/>
  <c r="AI153"/>
  <c r="AB153"/>
  <c r="AG153" s="1"/>
  <c r="AI157"/>
  <c r="AB157"/>
  <c r="AI161"/>
  <c r="AB161"/>
  <c r="AI165"/>
  <c r="AB165"/>
  <c r="AI169"/>
  <c r="AB169"/>
  <c r="AG169" s="1"/>
  <c r="AI173"/>
  <c r="AB173"/>
  <c r="AG173" s="1"/>
  <c r="AI177"/>
  <c r="AB177"/>
  <c r="AG177" s="1"/>
  <c r="AI181"/>
  <c r="AB181"/>
  <c r="AI185"/>
  <c r="AB185"/>
  <c r="AI205"/>
  <c r="AB205"/>
  <c r="AI209"/>
  <c r="AB209"/>
  <c r="AI213"/>
  <c r="AB213"/>
  <c r="AI217"/>
  <c r="AB217"/>
  <c r="AG217" s="1"/>
  <c r="AI221"/>
  <c r="AB221"/>
  <c r="AG221" s="1"/>
  <c r="AI225"/>
  <c r="AB225"/>
  <c r="AG225" s="1"/>
  <c r="AI229"/>
  <c r="AB229"/>
  <c r="AI233"/>
  <c r="AB233"/>
  <c r="AI237"/>
  <c r="AB237"/>
  <c r="AI241"/>
  <c r="AB241"/>
  <c r="AG241" s="1"/>
  <c r="AI245"/>
  <c r="AB245"/>
  <c r="AG245" s="1"/>
  <c r="AI249"/>
  <c r="AB249"/>
  <c r="AG249" s="1"/>
  <c r="AI253"/>
  <c r="AB253"/>
  <c r="AI257"/>
  <c r="AB257"/>
  <c r="AI261"/>
  <c r="AB261"/>
  <c r="AI265"/>
  <c r="AB265"/>
  <c r="AG265" s="1"/>
  <c r="AI269"/>
  <c r="AB269"/>
  <c r="AG269" s="1"/>
  <c r="AI273"/>
  <c r="AB273"/>
  <c r="AG273" s="1"/>
  <c r="AI277"/>
  <c r="AB277"/>
  <c r="AI281"/>
  <c r="AB281"/>
  <c r="AI285"/>
  <c r="AB285"/>
  <c r="AI289"/>
  <c r="AB289"/>
  <c r="AG289" s="1"/>
  <c r="AI293"/>
  <c r="AB293"/>
  <c r="AG293" s="1"/>
  <c r="AI297"/>
  <c r="AB297"/>
  <c r="AG297" s="1"/>
  <c r="AI301"/>
  <c r="AB301"/>
  <c r="AI305"/>
  <c r="AB305"/>
  <c r="AI309"/>
  <c r="AB309"/>
  <c r="AI313"/>
  <c r="AB313"/>
  <c r="AG313" s="1"/>
  <c r="AI317"/>
  <c r="AB317"/>
  <c r="AG317" s="1"/>
  <c r="AI321"/>
  <c r="AB321"/>
  <c r="AG321" s="1"/>
  <c r="AI325"/>
  <c r="AB325"/>
  <c r="AI329"/>
  <c r="AB329"/>
  <c r="AI333"/>
  <c r="AB333"/>
  <c r="P10"/>
  <c r="Q10" s="1"/>
  <c r="AD6" i="1"/>
  <c r="AC6"/>
  <c r="P16" i="2"/>
  <c r="Q16" s="1"/>
  <c r="AD12" i="1"/>
  <c r="AC12"/>
  <c r="P23" i="2"/>
  <c r="Q23" s="1"/>
  <c r="AD19" i="1"/>
  <c r="AC19"/>
  <c r="P30" i="2"/>
  <c r="Q30" s="1"/>
  <c r="AD26" i="1"/>
  <c r="AC26"/>
  <c r="P36" i="2"/>
  <c r="Q36" s="1"/>
  <c r="AD32" i="1"/>
  <c r="AC32"/>
  <c r="P44" i="2"/>
  <c r="Q44" s="1"/>
  <c r="AD40" i="1"/>
  <c r="AC40"/>
  <c r="P68" i="2"/>
  <c r="Q68" s="1"/>
  <c r="AD64" i="1"/>
  <c r="AC64"/>
  <c r="P74" i="2"/>
  <c r="Q74" s="1"/>
  <c r="AD70" i="1"/>
  <c r="AC70"/>
  <c r="P82" i="2"/>
  <c r="Q82" s="1"/>
  <c r="AD78" i="1"/>
  <c r="AC78"/>
  <c r="P90" i="2"/>
  <c r="Q90" s="1"/>
  <c r="AD86" i="1"/>
  <c r="AC86"/>
  <c r="P98" i="2"/>
  <c r="Q98" s="1"/>
  <c r="AD94" i="1"/>
  <c r="AC94"/>
  <c r="P183" i="2"/>
  <c r="Q183" s="1"/>
  <c r="AD179" i="1"/>
  <c r="AC179"/>
  <c r="P194" i="2"/>
  <c r="Q194" s="1"/>
  <c r="AD190" i="1"/>
  <c r="P201" i="2"/>
  <c r="Q201" s="1"/>
  <c r="AD197" i="1"/>
  <c r="P207" i="2"/>
  <c r="Q207" s="1"/>
  <c r="AD203" i="1"/>
  <c r="AH203" s="1"/>
  <c r="P215" i="2"/>
  <c r="Q215" s="1"/>
  <c r="AD211" i="1"/>
  <c r="P223" i="2"/>
  <c r="Q223" s="1"/>
  <c r="AD219" i="1"/>
  <c r="P231" i="2"/>
  <c r="Q231" s="1"/>
  <c r="AD227" i="1"/>
  <c r="P239" i="2"/>
  <c r="Q239" s="1"/>
  <c r="AD235" i="1"/>
  <c r="AH235" s="1"/>
  <c r="P247" i="2"/>
  <c r="Q247" s="1"/>
  <c r="AD243" i="1"/>
  <c r="AI339" i="2"/>
  <c r="AB339"/>
  <c r="AG339" s="1"/>
  <c r="AI347"/>
  <c r="AB347"/>
  <c r="AI355"/>
  <c r="AB355"/>
  <c r="AG355" s="1"/>
  <c r="AI363"/>
  <c r="AB363"/>
  <c r="AG363" s="1"/>
  <c r="AI372"/>
  <c r="AB372"/>
  <c r="AI380"/>
  <c r="AB380"/>
  <c r="AG380" s="1"/>
  <c r="D47"/>
  <c r="W47" s="1"/>
  <c r="X47" s="1"/>
  <c r="D65"/>
  <c r="W65" s="1"/>
  <c r="X65" s="1"/>
  <c r="D78"/>
  <c r="W78" s="1"/>
  <c r="X78" s="1"/>
  <c r="D94"/>
  <c r="W94" s="1"/>
  <c r="X94" s="1"/>
  <c r="D106"/>
  <c r="W106" s="1"/>
  <c r="X106" s="1"/>
  <c r="D121"/>
  <c r="W121" s="1"/>
  <c r="X121" s="1"/>
  <c r="D137"/>
  <c r="W137" s="1"/>
  <c r="X137" s="1"/>
  <c r="D153"/>
  <c r="W153" s="1"/>
  <c r="X153" s="1"/>
  <c r="D169"/>
  <c r="W169" s="1"/>
  <c r="X169" s="1"/>
  <c r="AI386"/>
  <c r="AB386"/>
  <c r="AI390"/>
  <c r="AB390"/>
  <c r="AI392"/>
  <c r="AB392"/>
  <c r="AI398"/>
  <c r="AB398"/>
  <c r="AI404"/>
  <c r="AB404"/>
  <c r="AG404" s="1"/>
  <c r="AI406"/>
  <c r="AB406"/>
  <c r="AG406" s="1"/>
  <c r="AI408"/>
  <c r="AB408"/>
  <c r="AG408" s="1"/>
  <c r="AI414"/>
  <c r="AB414"/>
  <c r="AA420"/>
  <c r="AI421"/>
  <c r="AB421"/>
  <c r="AI425"/>
  <c r="AB425"/>
  <c r="AI429"/>
  <c r="AB429"/>
  <c r="AI433"/>
  <c r="AB433"/>
  <c r="AG433" s="1"/>
  <c r="AI437"/>
  <c r="AB437"/>
  <c r="AG437" s="1"/>
  <c r="AI441"/>
  <c r="AB441"/>
  <c r="AG441" s="1"/>
  <c r="AI445"/>
  <c r="AB445"/>
  <c r="AI449"/>
  <c r="AB449"/>
  <c r="AI453"/>
  <c r="AB453"/>
  <c r="AI457"/>
  <c r="AB457"/>
  <c r="AG457" s="1"/>
  <c r="AI461"/>
  <c r="AB461"/>
  <c r="AG461" s="1"/>
  <c r="AI465"/>
  <c r="AB465"/>
  <c r="AG465" s="1"/>
  <c r="AI472"/>
  <c r="AB472"/>
  <c r="AI474"/>
  <c r="AB474"/>
  <c r="AI480"/>
  <c r="AB480"/>
  <c r="AG480" s="1"/>
  <c r="AI486"/>
  <c r="AB486"/>
  <c r="AI488"/>
  <c r="AB488"/>
  <c r="P258"/>
  <c r="AD254" i="1"/>
  <c r="AC254"/>
  <c r="D260" i="2"/>
  <c r="W260" s="1"/>
  <c r="S260"/>
  <c r="X260" s="1"/>
  <c r="P266"/>
  <c r="AD262" i="1"/>
  <c r="AC262"/>
  <c r="D268" i="2"/>
  <c r="W268" s="1"/>
  <c r="S268"/>
  <c r="X268" s="1"/>
  <c r="P274"/>
  <c r="AD270" i="1"/>
  <c r="AC270"/>
  <c r="D276" i="2"/>
  <c r="W276" s="1"/>
  <c r="S276"/>
  <c r="X276" s="1"/>
  <c r="P282"/>
  <c r="AD278" i="1"/>
  <c r="AC278"/>
  <c r="D284" i="2"/>
  <c r="W284" s="1"/>
  <c r="S284"/>
  <c r="X284" s="1"/>
  <c r="P290"/>
  <c r="AD286" i="1"/>
  <c r="AC286"/>
  <c r="D292" i="2"/>
  <c r="W292" s="1"/>
  <c r="S292"/>
  <c r="X292" s="1"/>
  <c r="P298"/>
  <c r="AD294" i="1"/>
  <c r="AC294"/>
  <c r="D300" i="2"/>
  <c r="W300" s="1"/>
  <c r="S300"/>
  <c r="X300" s="1"/>
  <c r="P306"/>
  <c r="AD302" i="1"/>
  <c r="AC302"/>
  <c r="D308" i="2"/>
  <c r="W308" s="1"/>
  <c r="S308"/>
  <c r="X308" s="1"/>
  <c r="P314"/>
  <c r="AD310" i="1"/>
  <c r="AC310"/>
  <c r="D316" i="2"/>
  <c r="W316" s="1"/>
  <c r="S316"/>
  <c r="X316" s="1"/>
  <c r="P322"/>
  <c r="AD318" i="1"/>
  <c r="AC318"/>
  <c r="D324" i="2"/>
  <c r="W324" s="1"/>
  <c r="S324"/>
  <c r="X324" s="1"/>
  <c r="P330"/>
  <c r="AD326" i="1"/>
  <c r="AC326"/>
  <c r="D332" i="2"/>
  <c r="W332" s="1"/>
  <c r="S332"/>
  <c r="X332" s="1"/>
  <c r="P338"/>
  <c r="AD334" i="1"/>
  <c r="AC334"/>
  <c r="D340" i="2"/>
  <c r="W340" s="1"/>
  <c r="S340"/>
  <c r="X340" s="1"/>
  <c r="P346"/>
  <c r="AD342" i="1"/>
  <c r="AC342"/>
  <c r="D348" i="2"/>
  <c r="W348" s="1"/>
  <c r="S348"/>
  <c r="X348" s="1"/>
  <c r="P354"/>
  <c r="AD350" i="1"/>
  <c r="AC350"/>
  <c r="D356" i="2"/>
  <c r="W356" s="1"/>
  <c r="S356"/>
  <c r="X356" s="1"/>
  <c r="P362"/>
  <c r="AD358" i="1"/>
  <c r="AC358"/>
  <c r="D364" i="2"/>
  <c r="W364" s="1"/>
  <c r="S364"/>
  <c r="X364" s="1"/>
  <c r="P370"/>
  <c r="AD366" i="1"/>
  <c r="AC366"/>
  <c r="D372" i="2"/>
  <c r="W372" s="1"/>
  <c r="S372"/>
  <c r="X372" s="1"/>
  <c r="P378"/>
  <c r="AD374" i="1"/>
  <c r="AC374"/>
  <c r="D380" i="2"/>
  <c r="W380" s="1"/>
  <c r="S380"/>
  <c r="X380" s="1"/>
  <c r="AA398"/>
  <c r="AA414"/>
  <c r="AA422"/>
  <c r="AA438"/>
  <c r="AA446"/>
  <c r="AA470"/>
  <c r="AC88" i="1"/>
  <c r="AC112"/>
  <c r="AC128"/>
  <c r="AC160"/>
  <c r="AC198"/>
  <c r="AC214"/>
  <c r="AC222"/>
  <c r="AC238"/>
  <c r="AC184"/>
  <c r="AC197"/>
  <c r="AC211"/>
  <c r="AC227"/>
  <c r="AC243"/>
  <c r="AC44"/>
  <c r="AC54"/>
  <c r="AC80"/>
  <c r="AC108"/>
  <c r="AC116"/>
  <c r="AC124"/>
  <c r="AC132"/>
  <c r="AC156"/>
  <c r="AC164"/>
  <c r="AC172"/>
  <c r="AC210"/>
  <c r="AC218"/>
  <c r="AC226"/>
  <c r="AC242"/>
  <c r="AI11" i="2"/>
  <c r="AB11"/>
  <c r="AI15"/>
  <c r="AB15"/>
  <c r="AI29"/>
  <c r="AB29"/>
  <c r="AG29" s="1"/>
  <c r="AI37"/>
  <c r="AB37"/>
  <c r="AI41"/>
  <c r="AB41"/>
  <c r="AI45"/>
  <c r="AB45"/>
  <c r="AI55"/>
  <c r="AB55"/>
  <c r="AG55" s="1"/>
  <c r="AI67"/>
  <c r="AB67"/>
  <c r="AG67" s="1"/>
  <c r="AI71"/>
  <c r="AB71"/>
  <c r="AG71" s="1"/>
  <c r="AI75"/>
  <c r="AB75"/>
  <c r="AG75" s="1"/>
  <c r="AI79"/>
  <c r="AB79"/>
  <c r="AG79" s="1"/>
  <c r="AI83"/>
  <c r="AB83"/>
  <c r="AI87"/>
  <c r="AB87"/>
  <c r="AI91"/>
  <c r="AB91"/>
  <c r="AG91" s="1"/>
  <c r="AI95"/>
  <c r="AB95"/>
  <c r="AG95" s="1"/>
  <c r="AI99"/>
  <c r="AB99"/>
  <c r="AG99" s="1"/>
  <c r="AI103"/>
  <c r="AB103"/>
  <c r="AG103" s="1"/>
  <c r="AI105"/>
  <c r="AB105"/>
  <c r="AG105" s="1"/>
  <c r="AI189"/>
  <c r="AB189"/>
  <c r="AI193"/>
  <c r="AB193"/>
  <c r="AG193" s="1"/>
  <c r="AI197"/>
  <c r="AB197"/>
  <c r="AG197" s="1"/>
  <c r="AI201"/>
  <c r="AB201"/>
  <c r="AG201" s="1"/>
  <c r="AI18"/>
  <c r="AB18"/>
  <c r="AI22"/>
  <c r="AB22"/>
  <c r="AG22" s="1"/>
  <c r="AI26"/>
  <c r="AB26"/>
  <c r="AI46"/>
  <c r="AB46"/>
  <c r="AG46" s="1"/>
  <c r="AI50"/>
  <c r="AB50"/>
  <c r="AI60"/>
  <c r="AB60"/>
  <c r="AI108"/>
  <c r="AB108"/>
  <c r="AI112"/>
  <c r="AB112"/>
  <c r="AI116"/>
  <c r="AB116"/>
  <c r="AG116" s="1"/>
  <c r="AI120"/>
  <c r="AB120"/>
  <c r="AG120" s="1"/>
  <c r="AI124"/>
  <c r="AB124"/>
  <c r="AG124" s="1"/>
  <c r="AI128"/>
  <c r="AB128"/>
  <c r="AI132"/>
  <c r="AB132"/>
  <c r="AI136"/>
  <c r="AB136"/>
  <c r="AI140"/>
  <c r="AB140"/>
  <c r="AG140" s="1"/>
  <c r="AI144"/>
  <c r="AB144"/>
  <c r="AG144" s="1"/>
  <c r="AI148"/>
  <c r="AB148"/>
  <c r="AG148" s="1"/>
  <c r="AI152"/>
  <c r="AB152"/>
  <c r="AI158"/>
  <c r="AB158"/>
  <c r="AI162"/>
  <c r="AB162"/>
  <c r="AI166"/>
  <c r="AB166"/>
  <c r="AG166" s="1"/>
  <c r="AI168"/>
  <c r="AB168"/>
  <c r="AG168" s="1"/>
  <c r="AI19"/>
  <c r="AB19"/>
  <c r="AG19" s="1"/>
  <c r="AI47"/>
  <c r="AB47"/>
  <c r="AG47" s="1"/>
  <c r="AI59"/>
  <c r="AB59"/>
  <c r="AI111"/>
  <c r="AB111"/>
  <c r="AI119"/>
  <c r="AB119"/>
  <c r="AG119" s="1"/>
  <c r="AI127"/>
  <c r="AB127"/>
  <c r="AG127" s="1"/>
  <c r="AI135"/>
  <c r="AB135"/>
  <c r="AI143"/>
  <c r="AB143"/>
  <c r="AG143" s="1"/>
  <c r="AI151"/>
  <c r="AB151"/>
  <c r="AG151" s="1"/>
  <c r="AI159"/>
  <c r="AB159"/>
  <c r="AI167"/>
  <c r="AB167"/>
  <c r="AG167" s="1"/>
  <c r="AI179"/>
  <c r="AB179"/>
  <c r="AI203"/>
  <c r="AB203"/>
  <c r="AI211"/>
  <c r="AB211"/>
  <c r="AG211" s="1"/>
  <c r="AI215"/>
  <c r="AB215"/>
  <c r="AG215" s="1"/>
  <c r="AI223"/>
  <c r="AB223"/>
  <c r="AG223" s="1"/>
  <c r="AI231"/>
  <c r="AB231"/>
  <c r="AI239"/>
  <c r="AB239"/>
  <c r="AG239" s="1"/>
  <c r="AI251"/>
  <c r="AB251"/>
  <c r="AI259"/>
  <c r="AB259"/>
  <c r="AG259" s="1"/>
  <c r="AI267"/>
  <c r="AB267"/>
  <c r="AG267" s="1"/>
  <c r="AI275"/>
  <c r="AB275"/>
  <c r="AI283"/>
  <c r="AB283"/>
  <c r="AG283" s="1"/>
  <c r="AI291"/>
  <c r="AB291"/>
  <c r="AG291" s="1"/>
  <c r="AI299"/>
  <c r="AB299"/>
  <c r="AI307"/>
  <c r="AB307"/>
  <c r="AG307" s="1"/>
  <c r="AI315"/>
  <c r="AB315"/>
  <c r="AG315" s="1"/>
  <c r="AI323"/>
  <c r="AB323"/>
  <c r="AI335"/>
  <c r="AB335"/>
  <c r="AG335" s="1"/>
  <c r="AI351"/>
  <c r="AB351"/>
  <c r="AI367"/>
  <c r="AB367"/>
  <c r="AG367" s="1"/>
  <c r="P8"/>
  <c r="AD4" i="1"/>
  <c r="AC4"/>
  <c r="P13" i="2"/>
  <c r="AD9" i="1"/>
  <c r="AC9"/>
  <c r="P15" i="2"/>
  <c r="AD11" i="1"/>
  <c r="AC11"/>
  <c r="P18" i="2"/>
  <c r="AD14" i="1"/>
  <c r="AC14"/>
  <c r="P21" i="2"/>
  <c r="AD17" i="1"/>
  <c r="AC17"/>
  <c r="P26" i="2"/>
  <c r="AD22" i="1"/>
  <c r="AC22"/>
  <c r="P34" i="2"/>
  <c r="AD30" i="1"/>
  <c r="AC30"/>
  <c r="P38" i="2"/>
  <c r="AD34" i="1"/>
  <c r="AC34"/>
  <c r="P42" i="2"/>
  <c r="AD38" i="1"/>
  <c r="AH38" s="1"/>
  <c r="P45" i="2"/>
  <c r="AD41" i="1"/>
  <c r="AC41"/>
  <c r="P49" i="2"/>
  <c r="AD45" i="1"/>
  <c r="AC45"/>
  <c r="P51" i="2"/>
  <c r="AD47" i="1"/>
  <c r="AC47"/>
  <c r="P53" i="2"/>
  <c r="AD49" i="1"/>
  <c r="AC49"/>
  <c r="P55" i="2"/>
  <c r="AD51" i="1"/>
  <c r="AC51"/>
  <c r="P59" i="2"/>
  <c r="AD55" i="1"/>
  <c r="AC55"/>
  <c r="P62" i="2"/>
  <c r="AD58" i="1"/>
  <c r="AH58" s="1"/>
  <c r="P64" i="2"/>
  <c r="AD60" i="1"/>
  <c r="AC60"/>
  <c r="P66" i="2"/>
  <c r="AD62" i="1"/>
  <c r="AH62" s="1"/>
  <c r="P72" i="2"/>
  <c r="AD68" i="1"/>
  <c r="AC68"/>
  <c r="P76" i="2"/>
  <c r="AD72" i="1"/>
  <c r="P80" i="2"/>
  <c r="AD76" i="1"/>
  <c r="AC76"/>
  <c r="P83" i="2"/>
  <c r="AD79" i="1"/>
  <c r="AC79"/>
  <c r="P85" i="2"/>
  <c r="AD81" i="1"/>
  <c r="AC81"/>
  <c r="P87" i="2"/>
  <c r="AD83" i="1"/>
  <c r="AC83"/>
  <c r="P88" i="2"/>
  <c r="AD84" i="1"/>
  <c r="AC84"/>
  <c r="P91" i="2"/>
  <c r="AD87" i="1"/>
  <c r="AC87"/>
  <c r="P93" i="2"/>
  <c r="AD89" i="1"/>
  <c r="AC89"/>
  <c r="P96" i="2"/>
  <c r="AD92" i="1"/>
  <c r="AC92"/>
  <c r="P100" i="2"/>
  <c r="AD96" i="1"/>
  <c r="AH96" s="1"/>
  <c r="P104" i="2"/>
  <c r="AD100" i="1"/>
  <c r="AC100"/>
  <c r="P108" i="2"/>
  <c r="AD104" i="1"/>
  <c r="P111" i="2"/>
  <c r="AD107" i="1"/>
  <c r="AC107"/>
  <c r="P115" i="2"/>
  <c r="AD111" i="1"/>
  <c r="AC111"/>
  <c r="P119" i="2"/>
  <c r="AD115" i="1"/>
  <c r="AC115"/>
  <c r="P123" i="2"/>
  <c r="AD119" i="1"/>
  <c r="AC119"/>
  <c r="P127" i="2"/>
  <c r="AD123" i="1"/>
  <c r="AC123"/>
  <c r="P131" i="2"/>
  <c r="AD127" i="1"/>
  <c r="AC127"/>
  <c r="P135" i="2"/>
  <c r="AD131" i="1"/>
  <c r="AC131"/>
  <c r="P138" i="2"/>
  <c r="AD134" i="1"/>
  <c r="AC134"/>
  <c r="P139" i="2"/>
  <c r="AD135" i="1"/>
  <c r="AC135"/>
  <c r="P142" i="2"/>
  <c r="AD138" i="1"/>
  <c r="AC138"/>
  <c r="P144" i="2"/>
  <c r="AD140" i="1"/>
  <c r="AH140" s="1"/>
  <c r="P146" i="2"/>
  <c r="AD142" i="1"/>
  <c r="AC142"/>
  <c r="P148" i="2"/>
  <c r="AD144" i="1"/>
  <c r="AH144" s="1"/>
  <c r="P150" i="2"/>
  <c r="AD146" i="1"/>
  <c r="AC146"/>
  <c r="P152" i="2"/>
  <c r="AD148" i="1"/>
  <c r="AH148" s="1"/>
  <c r="P155" i="2"/>
  <c r="AD151" i="1"/>
  <c r="AC151"/>
  <c r="P159" i="2"/>
  <c r="AD155" i="1"/>
  <c r="AC155"/>
  <c r="P163" i="2"/>
  <c r="AD159" i="1"/>
  <c r="AC159"/>
  <c r="P167" i="2"/>
  <c r="AD163" i="1"/>
  <c r="AC163"/>
  <c r="P170" i="2"/>
  <c r="AD166" i="1"/>
  <c r="AC166"/>
  <c r="P172" i="2"/>
  <c r="AD168" i="1"/>
  <c r="P175" i="2"/>
  <c r="AD171" i="1"/>
  <c r="AC171"/>
  <c r="P178" i="2"/>
  <c r="AD174" i="1"/>
  <c r="AC174"/>
  <c r="P180" i="2"/>
  <c r="AD176" i="1"/>
  <c r="AH176" s="1"/>
  <c r="P182" i="2"/>
  <c r="AD178" i="1"/>
  <c r="AC178"/>
  <c r="P184" i="2"/>
  <c r="AD180" i="1"/>
  <c r="AH180" s="1"/>
  <c r="P186" i="2"/>
  <c r="AD182" i="1"/>
  <c r="AC182"/>
  <c r="P189" i="2"/>
  <c r="AD185" i="1"/>
  <c r="AC185"/>
  <c r="P193" i="2"/>
  <c r="AD189" i="1"/>
  <c r="AC189"/>
  <c r="P196" i="2"/>
  <c r="AD192" i="1"/>
  <c r="AH192" s="1"/>
  <c r="P200" i="2"/>
  <c r="AD196" i="1"/>
  <c r="AC196"/>
  <c r="P204" i="2"/>
  <c r="AD200" i="1"/>
  <c r="AC200"/>
  <c r="P206" i="2"/>
  <c r="AD202" i="1"/>
  <c r="AH202" s="1"/>
  <c r="P208" i="2"/>
  <c r="AD204" i="1"/>
  <c r="AC204"/>
  <c r="P210" i="2"/>
  <c r="AD206" i="1"/>
  <c r="P213" i="2"/>
  <c r="AD209" i="1"/>
  <c r="AC209"/>
  <c r="P217" i="2"/>
  <c r="AD213" i="1"/>
  <c r="AC213"/>
  <c r="P221" i="2"/>
  <c r="AD217" i="1"/>
  <c r="AC217"/>
  <c r="P225" i="2"/>
  <c r="AD221" i="1"/>
  <c r="AC221"/>
  <c r="P229" i="2"/>
  <c r="AD225" i="1"/>
  <c r="AC225"/>
  <c r="P233" i="2"/>
  <c r="AD229" i="1"/>
  <c r="AC229"/>
  <c r="P236" i="2"/>
  <c r="AD232" i="1"/>
  <c r="AC232"/>
  <c r="P238" i="2"/>
  <c r="AD234" i="1"/>
  <c r="AH234" s="1"/>
  <c r="P241" i="2"/>
  <c r="AD237" i="1"/>
  <c r="AC237"/>
  <c r="P245" i="2"/>
  <c r="AD241" i="1"/>
  <c r="AC241"/>
  <c r="P249" i="2"/>
  <c r="AD245" i="1"/>
  <c r="AC245"/>
  <c r="P252" i="2"/>
  <c r="AD248" i="1"/>
  <c r="AC248"/>
  <c r="P61" i="2"/>
  <c r="Q61" s="1"/>
  <c r="AD57" i="1"/>
  <c r="AC57"/>
  <c r="P109" i="2"/>
  <c r="Q109" s="1"/>
  <c r="AD105" i="1"/>
  <c r="AC105"/>
  <c r="P125" i="2"/>
  <c r="Q125" s="1"/>
  <c r="AD121" i="1"/>
  <c r="AC121"/>
  <c r="P141" i="2"/>
  <c r="Q141" s="1"/>
  <c r="AD137" i="1"/>
  <c r="AC137"/>
  <c r="P157" i="2"/>
  <c r="Q157" s="1"/>
  <c r="AD153" i="1"/>
  <c r="AC153"/>
  <c r="P173" i="2"/>
  <c r="Q173" s="1"/>
  <c r="AD169" i="1"/>
  <c r="AC169"/>
  <c r="D57" i="2"/>
  <c r="W57" s="1"/>
  <c r="X57" s="1"/>
  <c r="D86"/>
  <c r="W86" s="1"/>
  <c r="X86" s="1"/>
  <c r="D113"/>
  <c r="W113" s="1"/>
  <c r="X113" s="1"/>
  <c r="D161"/>
  <c r="W161" s="1"/>
  <c r="X161" s="1"/>
  <c r="D194"/>
  <c r="W194" s="1"/>
  <c r="X194" s="1"/>
  <c r="AH190" i="1"/>
  <c r="D223" i="2"/>
  <c r="W223" s="1"/>
  <c r="X223" s="1"/>
  <c r="AH219" i="1"/>
  <c r="D383" i="2"/>
  <c r="W383" s="1"/>
  <c r="X383" s="1"/>
  <c r="AH379" i="1"/>
  <c r="AI388" i="2"/>
  <c r="AB388"/>
  <c r="AG388" s="1"/>
  <c r="AI396"/>
  <c r="AB396"/>
  <c r="AI402"/>
  <c r="AB402"/>
  <c r="AI416"/>
  <c r="AB416"/>
  <c r="AI423"/>
  <c r="AB423"/>
  <c r="AI431"/>
  <c r="AB431"/>
  <c r="AG431" s="1"/>
  <c r="AI439"/>
  <c r="AB439"/>
  <c r="AG439" s="1"/>
  <c r="AI447"/>
  <c r="AB447"/>
  <c r="AI455"/>
  <c r="AB455"/>
  <c r="AG455" s="1"/>
  <c r="AI463"/>
  <c r="AB463"/>
  <c r="AG463" s="1"/>
  <c r="AI470"/>
  <c r="AB470"/>
  <c r="AI478"/>
  <c r="AK478" s="1"/>
  <c r="AB478"/>
  <c r="AG478" s="1"/>
  <c r="AH478" s="1"/>
  <c r="AI484"/>
  <c r="AK484" s="1"/>
  <c r="AB484"/>
  <c r="AG484" s="1"/>
  <c r="AH484" s="1"/>
  <c r="S256"/>
  <c r="X256" s="1"/>
  <c r="P262"/>
  <c r="AD258" i="1"/>
  <c r="AC258"/>
  <c r="D264" i="2"/>
  <c r="W264" s="1"/>
  <c r="P270"/>
  <c r="AD266" i="1"/>
  <c r="AC266"/>
  <c r="D272" i="2"/>
  <c r="W272" s="1"/>
  <c r="S280"/>
  <c r="X280" s="1"/>
  <c r="P286"/>
  <c r="AD282" i="1"/>
  <c r="AC282"/>
  <c r="D288" i="2"/>
  <c r="W288" s="1"/>
  <c r="S296"/>
  <c r="X296" s="1"/>
  <c r="P302"/>
  <c r="AD298" i="1"/>
  <c r="AC298"/>
  <c r="D304" i="2"/>
  <c r="W304" s="1"/>
  <c r="S312"/>
  <c r="X312" s="1"/>
  <c r="D320"/>
  <c r="W320" s="1"/>
  <c r="S328"/>
  <c r="X328" s="1"/>
  <c r="P334"/>
  <c r="AD330" i="1"/>
  <c r="AC330"/>
  <c r="D336" i="2"/>
  <c r="W336" s="1"/>
  <c r="S344"/>
  <c r="X344" s="1"/>
  <c r="D352"/>
  <c r="W352" s="1"/>
  <c r="S360"/>
  <c r="X360" s="1"/>
  <c r="P366"/>
  <c r="AD362" i="1"/>
  <c r="AC362"/>
  <c r="D368" i="2"/>
  <c r="W368" s="1"/>
  <c r="S368"/>
  <c r="X368" s="1"/>
  <c r="P374"/>
  <c r="AD370" i="1"/>
  <c r="AC370"/>
  <c r="D376" i="2"/>
  <c r="W376" s="1"/>
  <c r="P382"/>
  <c r="Q382" s="1"/>
  <c r="AD378" i="1"/>
  <c r="AC378"/>
  <c r="AA395" i="2"/>
  <c r="AA419"/>
  <c r="AA444"/>
  <c r="AA397"/>
  <c r="AA401"/>
  <c r="AA405"/>
  <c r="AA421"/>
  <c r="AA423"/>
  <c r="AA425"/>
  <c r="AK427"/>
  <c r="AH427"/>
  <c r="AA429"/>
  <c r="AK431"/>
  <c r="AH431"/>
  <c r="AK433"/>
  <c r="AH433"/>
  <c r="AK435"/>
  <c r="AH435"/>
  <c r="AK437"/>
  <c r="AH437"/>
  <c r="AK439"/>
  <c r="AH439"/>
  <c r="AK441"/>
  <c r="AH441"/>
  <c r="AA443"/>
  <c r="AA445"/>
  <c r="AA447"/>
  <c r="AA449"/>
  <c r="AK451"/>
  <c r="AH451"/>
  <c r="AA453"/>
  <c r="AK455"/>
  <c r="AH455"/>
  <c r="AK457"/>
  <c r="AH457"/>
  <c r="AK459"/>
  <c r="AH459"/>
  <c r="AK461"/>
  <c r="AH461"/>
  <c r="AK463"/>
  <c r="AH463"/>
  <c r="AK465"/>
  <c r="AH465"/>
  <c r="AA469"/>
  <c r="AA473"/>
  <c r="AA477"/>
  <c r="AK388"/>
  <c r="AH388"/>
  <c r="AA392"/>
  <c r="AA396"/>
  <c r="AA402"/>
  <c r="AK408"/>
  <c r="AH408"/>
  <c r="AK412"/>
  <c r="AH412"/>
  <c r="AK418"/>
  <c r="AH418"/>
  <c r="AA426"/>
  <c r="AA434"/>
  <c r="AA474"/>
  <c r="AK480"/>
  <c r="AH480"/>
  <c r="AA488"/>
  <c r="AC48" i="1"/>
  <c r="AC72"/>
  <c r="AC104"/>
  <c r="AC120"/>
  <c r="AC136"/>
  <c r="AC152"/>
  <c r="AC168"/>
  <c r="AC186"/>
  <c r="AC206"/>
  <c r="AC230"/>
  <c r="AC246"/>
  <c r="P253" i="2"/>
  <c r="AD249" i="1"/>
  <c r="D255" i="2"/>
  <c r="W255" s="1"/>
  <c r="S255"/>
  <c r="X255" s="1"/>
  <c r="P257"/>
  <c r="AD253" i="1"/>
  <c r="D259" i="2"/>
  <c r="W259" s="1"/>
  <c r="S259"/>
  <c r="X259" s="1"/>
  <c r="P261"/>
  <c r="AD257" i="1"/>
  <c r="D263" i="2"/>
  <c r="W263" s="1"/>
  <c r="S263"/>
  <c r="X263" s="1"/>
  <c r="P265"/>
  <c r="AD261" i="1"/>
  <c r="D267" i="2"/>
  <c r="W267" s="1"/>
  <c r="S267"/>
  <c r="X267" s="1"/>
  <c r="P269"/>
  <c r="AD265" i="1"/>
  <c r="D271" i="2"/>
  <c r="W271" s="1"/>
  <c r="S271"/>
  <c r="X271" s="1"/>
  <c r="P273"/>
  <c r="AD269" i="1"/>
  <c r="D275" i="2"/>
  <c r="W275" s="1"/>
  <c r="S275"/>
  <c r="X275" s="1"/>
  <c r="P277"/>
  <c r="AD273" i="1"/>
  <c r="D279" i="2"/>
  <c r="W279" s="1"/>
  <c r="S279"/>
  <c r="X279" s="1"/>
  <c r="P281"/>
  <c r="AD277" i="1"/>
  <c r="D283" i="2"/>
  <c r="W283" s="1"/>
  <c r="S283"/>
  <c r="X283" s="1"/>
  <c r="P285"/>
  <c r="AD281" i="1"/>
  <c r="D287" i="2"/>
  <c r="W287" s="1"/>
  <c r="S287"/>
  <c r="X287" s="1"/>
  <c r="P289"/>
  <c r="AD285" i="1"/>
  <c r="D291" i="2"/>
  <c r="W291" s="1"/>
  <c r="S291"/>
  <c r="X291" s="1"/>
  <c r="P293"/>
  <c r="AD289" i="1"/>
  <c r="D295" i="2"/>
  <c r="W295" s="1"/>
  <c r="S295"/>
  <c r="X295" s="1"/>
  <c r="P297"/>
  <c r="AD293" i="1"/>
  <c r="D299" i="2"/>
  <c r="W299" s="1"/>
  <c r="S299"/>
  <c r="X299" s="1"/>
  <c r="P301"/>
  <c r="AD297" i="1"/>
  <c r="D303" i="2"/>
  <c r="W303" s="1"/>
  <c r="S303"/>
  <c r="X303" s="1"/>
  <c r="P305"/>
  <c r="AD301" i="1"/>
  <c r="D307" i="2"/>
  <c r="W307" s="1"/>
  <c r="S307"/>
  <c r="X307" s="1"/>
  <c r="P309"/>
  <c r="AD305" i="1"/>
  <c r="D311" i="2"/>
  <c r="W311" s="1"/>
  <c r="S311"/>
  <c r="X311" s="1"/>
  <c r="P313"/>
  <c r="AD309" i="1"/>
  <c r="D315" i="2"/>
  <c r="W315" s="1"/>
  <c r="S315"/>
  <c r="X315" s="1"/>
  <c r="P317"/>
  <c r="AD313" i="1"/>
  <c r="D319" i="2"/>
  <c r="W319" s="1"/>
  <c r="S319"/>
  <c r="X319" s="1"/>
  <c r="P321"/>
  <c r="AD317" i="1"/>
  <c r="D323" i="2"/>
  <c r="W323" s="1"/>
  <c r="S323"/>
  <c r="X323" s="1"/>
  <c r="P325"/>
  <c r="AD321" i="1"/>
  <c r="D327" i="2"/>
  <c r="W327" s="1"/>
  <c r="S327"/>
  <c r="X327" s="1"/>
  <c r="P329"/>
  <c r="AD325" i="1"/>
  <c r="D331" i="2"/>
  <c r="W331" s="1"/>
  <c r="S331"/>
  <c r="X331" s="1"/>
  <c r="P333"/>
  <c r="AD329" i="1"/>
  <c r="D335" i="2"/>
  <c r="W335" s="1"/>
  <c r="S335"/>
  <c r="X335" s="1"/>
  <c r="P337"/>
  <c r="AD333" i="1"/>
  <c r="D339" i="2"/>
  <c r="W339" s="1"/>
  <c r="S339"/>
  <c r="X339" s="1"/>
  <c r="P341"/>
  <c r="AD337" i="1"/>
  <c r="D343" i="2"/>
  <c r="W343" s="1"/>
  <c r="S343"/>
  <c r="X343" s="1"/>
  <c r="P345"/>
  <c r="AD341" i="1"/>
  <c r="D347" i="2"/>
  <c r="W347" s="1"/>
  <c r="S347"/>
  <c r="X347" s="1"/>
  <c r="P349"/>
  <c r="AD345" i="1"/>
  <c r="D351" i="2"/>
  <c r="W351" s="1"/>
  <c r="S351"/>
  <c r="X351" s="1"/>
  <c r="P353"/>
  <c r="AD349" i="1"/>
  <c r="D355" i="2"/>
  <c r="W355" s="1"/>
  <c r="S355"/>
  <c r="X355" s="1"/>
  <c r="P357"/>
  <c r="AD353" i="1"/>
  <c r="D359" i="2"/>
  <c r="W359" s="1"/>
  <c r="S359"/>
  <c r="X359" s="1"/>
  <c r="P361"/>
  <c r="AD357" i="1"/>
  <c r="D363" i="2"/>
  <c r="W363" s="1"/>
  <c r="S363"/>
  <c r="X363" s="1"/>
  <c r="P365"/>
  <c r="AD361" i="1"/>
  <c r="D367" i="2"/>
  <c r="W367" s="1"/>
  <c r="S367"/>
  <c r="X367" s="1"/>
  <c r="P369"/>
  <c r="AD365" i="1"/>
  <c r="D371" i="2"/>
  <c r="W371" s="1"/>
  <c r="S371"/>
  <c r="X371" s="1"/>
  <c r="P373"/>
  <c r="AD369" i="1"/>
  <c r="D375" i="2"/>
  <c r="W375" s="1"/>
  <c r="S375"/>
  <c r="X375" s="1"/>
  <c r="P377"/>
  <c r="AD373" i="1"/>
  <c r="D379" i="2"/>
  <c r="W379" s="1"/>
  <c r="S379"/>
  <c r="X379" s="1"/>
  <c r="P381"/>
  <c r="AD377" i="1"/>
  <c r="AA450" i="2"/>
  <c r="AA458"/>
  <c r="AA462"/>
  <c r="AI172"/>
  <c r="AB172"/>
  <c r="AG172" s="1"/>
  <c r="AI174"/>
  <c r="AB174"/>
  <c r="AI176"/>
  <c r="AB176"/>
  <c r="AI178"/>
  <c r="AB178"/>
  <c r="AG178" s="1"/>
  <c r="AI180"/>
  <c r="AB180"/>
  <c r="AI182"/>
  <c r="AB182"/>
  <c r="AI184"/>
  <c r="AB184"/>
  <c r="AI202"/>
  <c r="AB202"/>
  <c r="AG202" s="1"/>
  <c r="AI204"/>
  <c r="AB204"/>
  <c r="AI206"/>
  <c r="AB206"/>
  <c r="AI208"/>
  <c r="AB208"/>
  <c r="AI210"/>
  <c r="AB210"/>
  <c r="AI212"/>
  <c r="AB212"/>
  <c r="AG212" s="1"/>
  <c r="AI214"/>
  <c r="AB214"/>
  <c r="AG214" s="1"/>
  <c r="AI216"/>
  <c r="AB216"/>
  <c r="AG216" s="1"/>
  <c r="AI218"/>
  <c r="AB218"/>
  <c r="AI220"/>
  <c r="AB220"/>
  <c r="AG220" s="1"/>
  <c r="AI222"/>
  <c r="AB222"/>
  <c r="AI224"/>
  <c r="AB224"/>
  <c r="AI226"/>
  <c r="AB226"/>
  <c r="AG226" s="1"/>
  <c r="AI228"/>
  <c r="AB228"/>
  <c r="AI230"/>
  <c r="AB230"/>
  <c r="AI232"/>
  <c r="AB232"/>
  <c r="AI234"/>
  <c r="AB234"/>
  <c r="AI236"/>
  <c r="AB236"/>
  <c r="AG236" s="1"/>
  <c r="AI238"/>
  <c r="AB238"/>
  <c r="AG238" s="1"/>
  <c r="AI240"/>
  <c r="AB240"/>
  <c r="AG240" s="1"/>
  <c r="AI242"/>
  <c r="AB242"/>
  <c r="AI244"/>
  <c r="AB244"/>
  <c r="AG244" s="1"/>
  <c r="AI246"/>
  <c r="AB246"/>
  <c r="AI248"/>
  <c r="AB248"/>
  <c r="AI250"/>
  <c r="AB250"/>
  <c r="AG250" s="1"/>
  <c r="AI252"/>
  <c r="AB252"/>
  <c r="AI254"/>
  <c r="AB254"/>
  <c r="AI256"/>
  <c r="AB256"/>
  <c r="AI258"/>
  <c r="AB258"/>
  <c r="AI260"/>
  <c r="AB260"/>
  <c r="AG260" s="1"/>
  <c r="AI262"/>
  <c r="AB262"/>
  <c r="AG262" s="1"/>
  <c r="AI264"/>
  <c r="AB264"/>
  <c r="AG264" s="1"/>
  <c r="AI266"/>
  <c r="AB266"/>
  <c r="AI268"/>
  <c r="AB268"/>
  <c r="AG268" s="1"/>
  <c r="AI270"/>
  <c r="AB270"/>
  <c r="AI272"/>
  <c r="AB272"/>
  <c r="AI274"/>
  <c r="AB274"/>
  <c r="AG274" s="1"/>
  <c r="AI276"/>
  <c r="AB276"/>
  <c r="AI278"/>
  <c r="AB278"/>
  <c r="AI280"/>
  <c r="AB280"/>
  <c r="AI282"/>
  <c r="AB282"/>
  <c r="AI284"/>
  <c r="AB284"/>
  <c r="AG284" s="1"/>
  <c r="AI286"/>
  <c r="AB286"/>
  <c r="AG286" s="1"/>
  <c r="AI288"/>
  <c r="AB288"/>
  <c r="AG288" s="1"/>
  <c r="AI290"/>
  <c r="AB290"/>
  <c r="AI292"/>
  <c r="AB292"/>
  <c r="AG292" s="1"/>
  <c r="AI294"/>
  <c r="AB294"/>
  <c r="AI296"/>
  <c r="AB296"/>
  <c r="AI298"/>
  <c r="AB298"/>
  <c r="AG298" s="1"/>
  <c r="AI300"/>
  <c r="AB300"/>
  <c r="AI302"/>
  <c r="AB302"/>
  <c r="AI304"/>
  <c r="AB304"/>
  <c r="AI308"/>
  <c r="AB308"/>
  <c r="AG308" s="1"/>
  <c r="AI310"/>
  <c r="AB310"/>
  <c r="AG310" s="1"/>
  <c r="AI312"/>
  <c r="AB312"/>
  <c r="AG312" s="1"/>
  <c r="AI314"/>
  <c r="AB314"/>
  <c r="AI316"/>
  <c r="AB316"/>
  <c r="AG316" s="1"/>
  <c r="AI318"/>
  <c r="AB318"/>
  <c r="AI320"/>
  <c r="AB320"/>
  <c r="AI322"/>
  <c r="AB322"/>
  <c r="AG322" s="1"/>
  <c r="AI324"/>
  <c r="AB324"/>
  <c r="AI326"/>
  <c r="AB326"/>
  <c r="AI328"/>
  <c r="AB328"/>
  <c r="AI330"/>
  <c r="AB330"/>
  <c r="AI334"/>
  <c r="AB334"/>
  <c r="AG334" s="1"/>
  <c r="AI336"/>
  <c r="AB336"/>
  <c r="AG336" s="1"/>
  <c r="AI338"/>
  <c r="AB338"/>
  <c r="AI340"/>
  <c r="AB340"/>
  <c r="AG340" s="1"/>
  <c r="AI342"/>
  <c r="AB342"/>
  <c r="AI344"/>
  <c r="AB344"/>
  <c r="AI346"/>
  <c r="AB346"/>
  <c r="AG346" s="1"/>
  <c r="AI348"/>
  <c r="AB348"/>
  <c r="AI350"/>
  <c r="AB350"/>
  <c r="AI352"/>
  <c r="AB352"/>
  <c r="AI354"/>
  <c r="AB354"/>
  <c r="AI356"/>
  <c r="AB356"/>
  <c r="AG356" s="1"/>
  <c r="AI358"/>
  <c r="AB358"/>
  <c r="AG358" s="1"/>
  <c r="AI360"/>
  <c r="AB360"/>
  <c r="AG360" s="1"/>
  <c r="AI362"/>
  <c r="AB362"/>
  <c r="AI364"/>
  <c r="AB364"/>
  <c r="AG364" s="1"/>
  <c r="AI366"/>
  <c r="AB366"/>
  <c r="AI368"/>
  <c r="AB368"/>
  <c r="AI371"/>
  <c r="AB371"/>
  <c r="P12"/>
  <c r="Q12" s="1"/>
  <c r="AD8" i="1"/>
  <c r="AC8"/>
  <c r="P19" i="2"/>
  <c r="Q19" s="1"/>
  <c r="AD15" i="1"/>
  <c r="AC15"/>
  <c r="P28" i="2"/>
  <c r="Q28" s="1"/>
  <c r="AD24" i="1"/>
  <c r="AC24"/>
  <c r="P32" i="2"/>
  <c r="Q32" s="1"/>
  <c r="AD28" i="1"/>
  <c r="AC28"/>
  <c r="P40" i="2"/>
  <c r="Q40" s="1"/>
  <c r="AD36" i="1"/>
  <c r="AC36"/>
  <c r="P47" i="2"/>
  <c r="Q47" s="1"/>
  <c r="AD43" i="1"/>
  <c r="AH43" s="1"/>
  <c r="P70" i="2"/>
  <c r="Q70" s="1"/>
  <c r="AD66" i="1"/>
  <c r="AH66" s="1"/>
  <c r="P78" i="2"/>
  <c r="Q78" s="1"/>
  <c r="AD74" i="1"/>
  <c r="AH74" s="1"/>
  <c r="P86" i="2"/>
  <c r="Q86" s="1"/>
  <c r="AD82" i="1"/>
  <c r="AH82" s="1"/>
  <c r="P94" i="2"/>
  <c r="Q94" s="1"/>
  <c r="AD90" i="1"/>
  <c r="AH90" s="1"/>
  <c r="P101" i="2"/>
  <c r="Q101" s="1"/>
  <c r="AD97" i="1"/>
  <c r="AH97" s="1"/>
  <c r="P191" i="2"/>
  <c r="Q191" s="1"/>
  <c r="AD187" i="1"/>
  <c r="P198" i="2"/>
  <c r="Q198" s="1"/>
  <c r="AD194" i="1"/>
  <c r="P203" i="2"/>
  <c r="Q203" s="1"/>
  <c r="AD199" i="1"/>
  <c r="P211" i="2"/>
  <c r="Q211" s="1"/>
  <c r="AD207" i="1"/>
  <c r="P219" i="2"/>
  <c r="Q219" s="1"/>
  <c r="AD215" i="1"/>
  <c r="P227" i="2"/>
  <c r="Q227" s="1"/>
  <c r="AD223" i="1"/>
  <c r="P235" i="2"/>
  <c r="Q235" s="1"/>
  <c r="AD231" i="1"/>
  <c r="P243" i="2"/>
  <c r="Q243" s="1"/>
  <c r="AD239" i="1"/>
  <c r="P251" i="2"/>
  <c r="Q251" s="1"/>
  <c r="AD247" i="1"/>
  <c r="M491" i="2"/>
  <c r="S8"/>
  <c r="Q8"/>
  <c r="S9"/>
  <c r="Q9"/>
  <c r="S11"/>
  <c r="Q11"/>
  <c r="S13"/>
  <c r="Q13"/>
  <c r="S14"/>
  <c r="Q14"/>
  <c r="S15"/>
  <c r="Q15"/>
  <c r="S17"/>
  <c r="Q17"/>
  <c r="S18"/>
  <c r="Q18"/>
  <c r="S20"/>
  <c r="Q20"/>
  <c r="S21"/>
  <c r="Q21"/>
  <c r="S22"/>
  <c r="Q22"/>
  <c r="S24"/>
  <c r="Q24"/>
  <c r="S25"/>
  <c r="Q25"/>
  <c r="S26"/>
  <c r="Q26"/>
  <c r="S27"/>
  <c r="Q27"/>
  <c r="S29"/>
  <c r="Q29"/>
  <c r="S31"/>
  <c r="Q31"/>
  <c r="S33"/>
  <c r="Q33"/>
  <c r="S34"/>
  <c r="Q34"/>
  <c r="S35"/>
  <c r="Q35"/>
  <c r="S37"/>
  <c r="Q37"/>
  <c r="S38"/>
  <c r="Q38"/>
  <c r="S39"/>
  <c r="Q39"/>
  <c r="S41"/>
  <c r="Q41"/>
  <c r="S42"/>
  <c r="X42" s="1"/>
  <c r="Q42"/>
  <c r="S43"/>
  <c r="Q43"/>
  <c r="S45"/>
  <c r="Q45"/>
  <c r="S46"/>
  <c r="Q46"/>
  <c r="S48"/>
  <c r="Q48"/>
  <c r="S49"/>
  <c r="Q49"/>
  <c r="S50"/>
  <c r="Q50"/>
  <c r="S51"/>
  <c r="Q51"/>
  <c r="S52"/>
  <c r="Q52"/>
  <c r="S53"/>
  <c r="Q53"/>
  <c r="S55"/>
  <c r="Q55"/>
  <c r="S56"/>
  <c r="Q56"/>
  <c r="S58"/>
  <c r="Q58"/>
  <c r="S59"/>
  <c r="Q59"/>
  <c r="S60"/>
  <c r="Q60"/>
  <c r="S62"/>
  <c r="X62" s="1"/>
  <c r="Q62"/>
  <c r="S63"/>
  <c r="Q63"/>
  <c r="S64"/>
  <c r="Q64"/>
  <c r="S66"/>
  <c r="X66" s="1"/>
  <c r="Q66"/>
  <c r="S67"/>
  <c r="Q67"/>
  <c r="S69"/>
  <c r="Q69"/>
  <c r="S71"/>
  <c r="Q71"/>
  <c r="S72"/>
  <c r="Q72"/>
  <c r="S73"/>
  <c r="Q73"/>
  <c r="S75"/>
  <c r="Q75"/>
  <c r="S76"/>
  <c r="Q76"/>
  <c r="S77"/>
  <c r="Q77"/>
  <c r="S79"/>
  <c r="Q79"/>
  <c r="S80"/>
  <c r="Q80"/>
  <c r="S81"/>
  <c r="Q81"/>
  <c r="S83"/>
  <c r="Q83"/>
  <c r="S84"/>
  <c r="Q84"/>
  <c r="S85"/>
  <c r="Q85"/>
  <c r="S87"/>
  <c r="Q87"/>
  <c r="S88"/>
  <c r="Q88"/>
  <c r="S89"/>
  <c r="Q89"/>
  <c r="S91"/>
  <c r="Q91"/>
  <c r="S92"/>
  <c r="Q92"/>
  <c r="S93"/>
  <c r="Q93"/>
  <c r="S95"/>
  <c r="Q95"/>
  <c r="S96"/>
  <c r="Q96"/>
  <c r="S97"/>
  <c r="Q97"/>
  <c r="S99"/>
  <c r="Q99"/>
  <c r="S100"/>
  <c r="X100" s="1"/>
  <c r="Q100"/>
  <c r="S103"/>
  <c r="Q103"/>
  <c r="S104"/>
  <c r="Q104"/>
  <c r="S105"/>
  <c r="Q105"/>
  <c r="S107"/>
  <c r="Q107"/>
  <c r="S108"/>
  <c r="Q108"/>
  <c r="S110"/>
  <c r="Q110"/>
  <c r="S111"/>
  <c r="Q111"/>
  <c r="S112"/>
  <c r="Q112"/>
  <c r="S114"/>
  <c r="Q114"/>
  <c r="S115"/>
  <c r="Q115"/>
  <c r="S116"/>
  <c r="Q116"/>
  <c r="S118"/>
  <c r="Q118"/>
  <c r="S119"/>
  <c r="Q119"/>
  <c r="S120"/>
  <c r="Q120"/>
  <c r="S122"/>
  <c r="Q122"/>
  <c r="S123"/>
  <c r="Q123"/>
  <c r="S124"/>
  <c r="Q124"/>
  <c r="S126"/>
  <c r="Q126"/>
  <c r="S127"/>
  <c r="Q127"/>
  <c r="S128"/>
  <c r="Q128"/>
  <c r="S130"/>
  <c r="Q130"/>
  <c r="S131"/>
  <c r="Q131"/>
  <c r="S132"/>
  <c r="Q132"/>
  <c r="S134"/>
  <c r="Q134"/>
  <c r="S135"/>
  <c r="Q135"/>
  <c r="S136"/>
  <c r="Q136"/>
  <c r="S138"/>
  <c r="Q138"/>
  <c r="S139"/>
  <c r="Q139"/>
  <c r="S140"/>
  <c r="Q140"/>
  <c r="S142"/>
  <c r="Q142"/>
  <c r="S143"/>
  <c r="Q143"/>
  <c r="S144"/>
  <c r="X144" s="1"/>
  <c r="Q144"/>
  <c r="S146"/>
  <c r="Q146"/>
  <c r="S147"/>
  <c r="Q147"/>
  <c r="S148"/>
  <c r="X148" s="1"/>
  <c r="Q148"/>
  <c r="S150"/>
  <c r="Q150"/>
  <c r="S151"/>
  <c r="Q151"/>
  <c r="S152"/>
  <c r="X152" s="1"/>
  <c r="Q152"/>
  <c r="S154"/>
  <c r="Q154"/>
  <c r="S155"/>
  <c r="Q155"/>
  <c r="S156"/>
  <c r="Q156"/>
  <c r="S158"/>
  <c r="Q158"/>
  <c r="S159"/>
  <c r="Q159"/>
  <c r="S160"/>
  <c r="Q160"/>
  <c r="S162"/>
  <c r="Q162"/>
  <c r="S163"/>
  <c r="Q163"/>
  <c r="S164"/>
  <c r="Q164"/>
  <c r="S166"/>
  <c r="Q166"/>
  <c r="S167"/>
  <c r="Q167"/>
  <c r="S168"/>
  <c r="Q168"/>
  <c r="S170"/>
  <c r="Q170"/>
  <c r="S171"/>
  <c r="Q171"/>
  <c r="S172"/>
  <c r="Q172"/>
  <c r="S174"/>
  <c r="Q174"/>
  <c r="S175"/>
  <c r="Q175"/>
  <c r="S176"/>
  <c r="Q176"/>
  <c r="S178"/>
  <c r="Q178"/>
  <c r="S179"/>
  <c r="Q179"/>
  <c r="S180"/>
  <c r="X180" s="1"/>
  <c r="Q180"/>
  <c r="S181"/>
  <c r="Q181"/>
  <c r="S182"/>
  <c r="Q182"/>
  <c r="S184"/>
  <c r="X184" s="1"/>
  <c r="Q184"/>
  <c r="S185"/>
  <c r="Q185"/>
  <c r="S186"/>
  <c r="Q186"/>
  <c r="S187"/>
  <c r="Q187"/>
  <c r="S189"/>
  <c r="Q189"/>
  <c r="S190"/>
  <c r="Q190"/>
  <c r="S192"/>
  <c r="Q192"/>
  <c r="S193"/>
  <c r="Q193"/>
  <c r="S195"/>
  <c r="Q195"/>
  <c r="S196"/>
  <c r="X196" s="1"/>
  <c r="Q196"/>
  <c r="S197"/>
  <c r="Q197"/>
  <c r="S199"/>
  <c r="Q199"/>
  <c r="S200"/>
  <c r="Q200"/>
  <c r="S202"/>
  <c r="Q202"/>
  <c r="S204"/>
  <c r="Q204"/>
  <c r="S205"/>
  <c r="Q205"/>
  <c r="S206"/>
  <c r="X206" s="1"/>
  <c r="Q206"/>
  <c r="S208"/>
  <c r="Q208"/>
  <c r="S209"/>
  <c r="Q209"/>
  <c r="S210"/>
  <c r="Q210"/>
  <c r="S212"/>
  <c r="Q212"/>
  <c r="S213"/>
  <c r="Q213"/>
  <c r="S214"/>
  <c r="Q214"/>
  <c r="S216"/>
  <c r="Q216"/>
  <c r="S217"/>
  <c r="Q217"/>
  <c r="S218"/>
  <c r="Q218"/>
  <c r="S220"/>
  <c r="Q220"/>
  <c r="S221"/>
  <c r="Q221"/>
  <c r="S222"/>
  <c r="Q222"/>
  <c r="S224"/>
  <c r="Q224"/>
  <c r="S225"/>
  <c r="Q225"/>
  <c r="S226"/>
  <c r="Q226"/>
  <c r="S228"/>
  <c r="Q228"/>
  <c r="S229"/>
  <c r="Q229"/>
  <c r="S230"/>
  <c r="Q230"/>
  <c r="S232"/>
  <c r="Q232"/>
  <c r="S233"/>
  <c r="Q233"/>
  <c r="S234"/>
  <c r="Q234"/>
  <c r="S236"/>
  <c r="Q236"/>
  <c r="S237"/>
  <c r="Q237"/>
  <c r="S238"/>
  <c r="X238" s="1"/>
  <c r="Q238"/>
  <c r="S240"/>
  <c r="Q240"/>
  <c r="S241"/>
  <c r="Q241"/>
  <c r="S242"/>
  <c r="Q242"/>
  <c r="S244"/>
  <c r="Q244"/>
  <c r="S245"/>
  <c r="Q245"/>
  <c r="S246"/>
  <c r="Q246"/>
  <c r="S248"/>
  <c r="Q248"/>
  <c r="S249"/>
  <c r="Q249"/>
  <c r="S250"/>
  <c r="Q250"/>
  <c r="S252"/>
  <c r="Q252"/>
  <c r="P57"/>
  <c r="Q57" s="1"/>
  <c r="AD53" i="1"/>
  <c r="AH53" s="1"/>
  <c r="P65" i="2"/>
  <c r="Q65" s="1"/>
  <c r="AD61" i="1"/>
  <c r="AH61" s="1"/>
  <c r="P106" i="2"/>
  <c r="Q106" s="1"/>
  <c r="AD102" i="1"/>
  <c r="AH102" s="1"/>
  <c r="P113" i="2"/>
  <c r="Q113" s="1"/>
  <c r="AD109" i="1"/>
  <c r="AH109" s="1"/>
  <c r="P121" i="2"/>
  <c r="Q121" s="1"/>
  <c r="AD117" i="1"/>
  <c r="AH117" s="1"/>
  <c r="P129" i="2"/>
  <c r="Q129" s="1"/>
  <c r="AD125" i="1"/>
  <c r="AH125" s="1"/>
  <c r="P137" i="2"/>
  <c r="Q137" s="1"/>
  <c r="AD133" i="1"/>
  <c r="AH133" s="1"/>
  <c r="P145" i="2"/>
  <c r="Q145" s="1"/>
  <c r="AD141" i="1"/>
  <c r="AH141" s="1"/>
  <c r="P153" i="2"/>
  <c r="Q153" s="1"/>
  <c r="AD149" i="1"/>
  <c r="AH149" s="1"/>
  <c r="P161" i="2"/>
  <c r="Q161" s="1"/>
  <c r="AD157" i="1"/>
  <c r="AH157" s="1"/>
  <c r="P169" i="2"/>
  <c r="Q169" s="1"/>
  <c r="AD165" i="1"/>
  <c r="AH165" s="1"/>
  <c r="P177" i="2"/>
  <c r="Q177" s="1"/>
  <c r="AD173" i="1"/>
  <c r="AH173" s="1"/>
  <c r="AI337" i="2"/>
  <c r="AB337"/>
  <c r="AG337" s="1"/>
  <c r="AI341"/>
  <c r="AB341"/>
  <c r="AG341" s="1"/>
  <c r="AI345"/>
  <c r="AB345"/>
  <c r="AG345" s="1"/>
  <c r="AI349"/>
  <c r="AB349"/>
  <c r="AI353"/>
  <c r="AB353"/>
  <c r="AI357"/>
  <c r="AB357"/>
  <c r="AI361"/>
  <c r="AB361"/>
  <c r="AG361" s="1"/>
  <c r="AI365"/>
  <c r="AB365"/>
  <c r="AG365" s="1"/>
  <c r="AI370"/>
  <c r="AB370"/>
  <c r="AG370" s="1"/>
  <c r="AI374"/>
  <c r="AB374"/>
  <c r="AI378"/>
  <c r="AB378"/>
  <c r="Y382"/>
  <c r="Z382" s="1"/>
  <c r="AA390"/>
  <c r="AK394"/>
  <c r="AH394"/>
  <c r="AA400"/>
  <c r="AK404"/>
  <c r="AH404"/>
  <c r="AK406"/>
  <c r="AH406"/>
  <c r="AA410"/>
  <c r="AA416"/>
  <c r="AI420"/>
  <c r="AB420"/>
  <c r="AA468"/>
  <c r="AA472"/>
  <c r="AK476"/>
  <c r="AH476"/>
  <c r="AA482"/>
  <c r="AA486"/>
  <c r="S254"/>
  <c r="Q254"/>
  <c r="P256"/>
  <c r="Q256" s="1"/>
  <c r="AD252" i="1"/>
  <c r="AH252" s="1"/>
  <c r="S258" i="2"/>
  <c r="Q258"/>
  <c r="P260"/>
  <c r="Q260" s="1"/>
  <c r="AD256" i="1"/>
  <c r="AH256" s="1"/>
  <c r="S262" i="2"/>
  <c r="Q262"/>
  <c r="P264"/>
  <c r="Q264" s="1"/>
  <c r="AD260" i="1"/>
  <c r="AH260" s="1"/>
  <c r="S266" i="2"/>
  <c r="Q266"/>
  <c r="P268"/>
  <c r="Q268" s="1"/>
  <c r="AD264" i="1"/>
  <c r="AH264" s="1"/>
  <c r="S270" i="2"/>
  <c r="Q270"/>
  <c r="P272"/>
  <c r="Q272" s="1"/>
  <c r="AD268" i="1"/>
  <c r="AH268" s="1"/>
  <c r="S274" i="2"/>
  <c r="Q274"/>
  <c r="P276"/>
  <c r="Q276" s="1"/>
  <c r="AD272" i="1"/>
  <c r="AH272" s="1"/>
  <c r="S278" i="2"/>
  <c r="Q278"/>
  <c r="P280"/>
  <c r="Q280" s="1"/>
  <c r="AD276" i="1"/>
  <c r="AH276" s="1"/>
  <c r="S282" i="2"/>
  <c r="Q282"/>
  <c r="P284"/>
  <c r="Q284" s="1"/>
  <c r="AD280" i="1"/>
  <c r="AH280" s="1"/>
  <c r="S286" i="2"/>
  <c r="Q286"/>
  <c r="P288"/>
  <c r="Q288" s="1"/>
  <c r="AD284" i="1"/>
  <c r="AH284" s="1"/>
  <c r="S290" i="2"/>
  <c r="Q290"/>
  <c r="P292"/>
  <c r="Q292" s="1"/>
  <c r="AD288" i="1"/>
  <c r="AH288" s="1"/>
  <c r="S294" i="2"/>
  <c r="Q294"/>
  <c r="P296"/>
  <c r="Q296" s="1"/>
  <c r="AD292" i="1"/>
  <c r="AH292" s="1"/>
  <c r="S298" i="2"/>
  <c r="Q298"/>
  <c r="P300"/>
  <c r="Q300" s="1"/>
  <c r="AD296" i="1"/>
  <c r="AH296" s="1"/>
  <c r="S302" i="2"/>
  <c r="Q302"/>
  <c r="P304"/>
  <c r="Q304" s="1"/>
  <c r="AD300" i="1"/>
  <c r="AH300" s="1"/>
  <c r="S306" i="2"/>
  <c r="Q306"/>
  <c r="P308"/>
  <c r="Q308" s="1"/>
  <c r="AD304" i="1"/>
  <c r="AH304" s="1"/>
  <c r="S310" i="2"/>
  <c r="Q310"/>
  <c r="P312"/>
  <c r="Q312" s="1"/>
  <c r="AD308" i="1"/>
  <c r="AH308" s="1"/>
  <c r="S314" i="2"/>
  <c r="Q314"/>
  <c r="P316"/>
  <c r="Q316" s="1"/>
  <c r="AD312" i="1"/>
  <c r="AH312" s="1"/>
  <c r="S318" i="2"/>
  <c r="Q318"/>
  <c r="P320"/>
  <c r="Q320" s="1"/>
  <c r="AD316" i="1"/>
  <c r="AH316" s="1"/>
  <c r="S322" i="2"/>
  <c r="Q322"/>
  <c r="P324"/>
  <c r="Q324" s="1"/>
  <c r="AD320" i="1"/>
  <c r="AH320" s="1"/>
  <c r="S326" i="2"/>
  <c r="Q326"/>
  <c r="P328"/>
  <c r="Q328" s="1"/>
  <c r="AD324" i="1"/>
  <c r="AH324" s="1"/>
  <c r="S330" i="2"/>
  <c r="Q330"/>
  <c r="P332"/>
  <c r="Q332" s="1"/>
  <c r="AD328" i="1"/>
  <c r="AH328" s="1"/>
  <c r="S334" i="2"/>
  <c r="Q334"/>
  <c r="P336"/>
  <c r="Q336" s="1"/>
  <c r="AD332" i="1"/>
  <c r="AH332" s="1"/>
  <c r="S338" i="2"/>
  <c r="Q338"/>
  <c r="P340"/>
  <c r="Q340" s="1"/>
  <c r="AD336" i="1"/>
  <c r="AH336" s="1"/>
  <c r="S342" i="2"/>
  <c r="Q342"/>
  <c r="P344"/>
  <c r="Q344" s="1"/>
  <c r="AD340" i="1"/>
  <c r="AH340" s="1"/>
  <c r="S346" i="2"/>
  <c r="Q346"/>
  <c r="P348"/>
  <c r="Q348" s="1"/>
  <c r="AD344" i="1"/>
  <c r="AH344" s="1"/>
  <c r="S350" i="2"/>
  <c r="Q350"/>
  <c r="P352"/>
  <c r="Q352" s="1"/>
  <c r="AD348" i="1"/>
  <c r="AH348" s="1"/>
  <c r="S354" i="2"/>
  <c r="Q354"/>
  <c r="P356"/>
  <c r="Q356" s="1"/>
  <c r="AD352" i="1"/>
  <c r="AH352" s="1"/>
  <c r="S358" i="2"/>
  <c r="Q358"/>
  <c r="P360"/>
  <c r="Q360" s="1"/>
  <c r="AD356" i="1"/>
  <c r="AH356" s="1"/>
  <c r="S362" i="2"/>
  <c r="Q362"/>
  <c r="P364"/>
  <c r="Q364" s="1"/>
  <c r="AD360" i="1"/>
  <c r="AH360" s="1"/>
  <c r="S366" i="2"/>
  <c r="Q366"/>
  <c r="P368"/>
  <c r="Q368" s="1"/>
  <c r="AD364" i="1"/>
  <c r="AH364" s="1"/>
  <c r="S370" i="2"/>
  <c r="Q370"/>
  <c r="P372"/>
  <c r="Q372" s="1"/>
  <c r="AD368" i="1"/>
  <c r="AH368" s="1"/>
  <c r="S374" i="2"/>
  <c r="Q374"/>
  <c r="P376"/>
  <c r="Q376" s="1"/>
  <c r="AD372" i="1"/>
  <c r="AH372" s="1"/>
  <c r="S378" i="2"/>
  <c r="Q378"/>
  <c r="P380"/>
  <c r="Q380" s="1"/>
  <c r="AD376" i="1"/>
  <c r="AH376" s="1"/>
  <c r="AI383" i="2"/>
  <c r="AB383"/>
  <c r="AG383" s="1"/>
  <c r="AI387"/>
  <c r="AK387" s="1"/>
  <c r="AB387"/>
  <c r="AG387" s="1"/>
  <c r="AH387" s="1"/>
  <c r="AI391"/>
  <c r="AK391" s="1"/>
  <c r="AB391"/>
  <c r="AG391" s="1"/>
  <c r="AH391" s="1"/>
  <c r="AI395"/>
  <c r="AB395"/>
  <c r="AI399"/>
  <c r="AB399"/>
  <c r="AI403"/>
  <c r="AK403" s="1"/>
  <c r="AB403"/>
  <c r="AG403" s="1"/>
  <c r="AH403" s="1"/>
  <c r="AI407"/>
  <c r="AK407" s="1"/>
  <c r="AB407"/>
  <c r="AG407" s="1"/>
  <c r="AH407" s="1"/>
  <c r="AI411"/>
  <c r="AK411" s="1"/>
  <c r="AB411"/>
  <c r="AG411" s="1"/>
  <c r="AH411" s="1"/>
  <c r="AI415"/>
  <c r="AK415" s="1"/>
  <c r="AB415"/>
  <c r="AG415" s="1"/>
  <c r="AH415" s="1"/>
  <c r="AI419"/>
  <c r="AB419"/>
  <c r="AI424"/>
  <c r="AB424"/>
  <c r="AI428"/>
  <c r="AK428" s="1"/>
  <c r="AB428"/>
  <c r="AG428" s="1"/>
  <c r="AH428" s="1"/>
  <c r="AI432"/>
  <c r="AK432" s="1"/>
  <c r="AB432"/>
  <c r="AG432" s="1"/>
  <c r="AH432" s="1"/>
  <c r="AI436"/>
  <c r="AK436" s="1"/>
  <c r="AB436"/>
  <c r="AG436" s="1"/>
  <c r="AH436" s="1"/>
  <c r="AI440"/>
  <c r="AB440"/>
  <c r="AI444"/>
  <c r="AB444"/>
  <c r="AI448"/>
  <c r="AB448"/>
  <c r="AI452"/>
  <c r="AK452" s="1"/>
  <c r="AB452"/>
  <c r="AG452" s="1"/>
  <c r="AH452" s="1"/>
  <c r="AI456"/>
  <c r="AK456" s="1"/>
  <c r="AB456"/>
  <c r="AG456" s="1"/>
  <c r="AH456" s="1"/>
  <c r="AI460"/>
  <c r="AK460" s="1"/>
  <c r="AB460"/>
  <c r="AG460" s="1"/>
  <c r="AH460" s="1"/>
  <c r="AI464"/>
  <c r="AB464"/>
  <c r="AI467"/>
  <c r="AB467"/>
  <c r="AI471"/>
  <c r="AB471"/>
  <c r="AI475"/>
  <c r="AK475" s="1"/>
  <c r="AB475"/>
  <c r="AG475" s="1"/>
  <c r="AH475" s="1"/>
  <c r="AI479"/>
  <c r="AK479" s="1"/>
  <c r="AB479"/>
  <c r="AG479" s="1"/>
  <c r="AH479" s="1"/>
  <c r="AI483"/>
  <c r="AK483" s="1"/>
  <c r="AB483"/>
  <c r="AG483" s="1"/>
  <c r="AH483" s="1"/>
  <c r="AI487"/>
  <c r="AK487" s="1"/>
  <c r="AB487"/>
  <c r="AG487" s="1"/>
  <c r="AH487" s="1"/>
  <c r="D386"/>
  <c r="W386" s="1"/>
  <c r="X386" s="1"/>
  <c r="AH382" i="1"/>
  <c r="S253" i="2"/>
  <c r="Q253"/>
  <c r="P255"/>
  <c r="Q255" s="1"/>
  <c r="AD251" i="1"/>
  <c r="AH251" s="1"/>
  <c r="S257" i="2"/>
  <c r="Q257"/>
  <c r="P259"/>
  <c r="Q259" s="1"/>
  <c r="AD255" i="1"/>
  <c r="AH255" s="1"/>
  <c r="S261" i="2"/>
  <c r="Q261"/>
  <c r="P263"/>
  <c r="Q263" s="1"/>
  <c r="AD259" i="1"/>
  <c r="AH259" s="1"/>
  <c r="S265" i="2"/>
  <c r="Q265"/>
  <c r="P267"/>
  <c r="Q267" s="1"/>
  <c r="AD263" i="1"/>
  <c r="AH263" s="1"/>
  <c r="S269" i="2"/>
  <c r="Q269"/>
  <c r="P271"/>
  <c r="Q271" s="1"/>
  <c r="AD267" i="1"/>
  <c r="AH267" s="1"/>
  <c r="S273" i="2"/>
  <c r="Q273"/>
  <c r="P275"/>
  <c r="Q275" s="1"/>
  <c r="AD271" i="1"/>
  <c r="AH271" s="1"/>
  <c r="S277" i="2"/>
  <c r="Q277"/>
  <c r="P279"/>
  <c r="Q279" s="1"/>
  <c r="AD275" i="1"/>
  <c r="AH275" s="1"/>
  <c r="S281" i="2"/>
  <c r="Q281"/>
  <c r="P283"/>
  <c r="Q283" s="1"/>
  <c r="AD279" i="1"/>
  <c r="AH279" s="1"/>
  <c r="S285" i="2"/>
  <c r="Q285"/>
  <c r="P287"/>
  <c r="Q287" s="1"/>
  <c r="AD283" i="1"/>
  <c r="AH283" s="1"/>
  <c r="S289" i="2"/>
  <c r="Q289"/>
  <c r="P291"/>
  <c r="Q291" s="1"/>
  <c r="AD287" i="1"/>
  <c r="AH287" s="1"/>
  <c r="S293" i="2"/>
  <c r="Q293"/>
  <c r="P295"/>
  <c r="Q295" s="1"/>
  <c r="AD291" i="1"/>
  <c r="AH291" s="1"/>
  <c r="S297" i="2"/>
  <c r="Q297"/>
  <c r="P299"/>
  <c r="Q299" s="1"/>
  <c r="AD295" i="1"/>
  <c r="AH295" s="1"/>
  <c r="S301" i="2"/>
  <c r="Q301"/>
  <c r="P303"/>
  <c r="Q303" s="1"/>
  <c r="AD299" i="1"/>
  <c r="AH299" s="1"/>
  <c r="S305" i="2"/>
  <c r="Q305"/>
  <c r="P307"/>
  <c r="Q307" s="1"/>
  <c r="AD303" i="1"/>
  <c r="AH303" s="1"/>
  <c r="S309" i="2"/>
  <c r="Q309"/>
  <c r="P311"/>
  <c r="Q311" s="1"/>
  <c r="AD307" i="1"/>
  <c r="AH307" s="1"/>
  <c r="S313" i="2"/>
  <c r="Q313"/>
  <c r="P315"/>
  <c r="Q315" s="1"/>
  <c r="AD311" i="1"/>
  <c r="AH311" s="1"/>
  <c r="S317" i="2"/>
  <c r="Q317"/>
  <c r="P319"/>
  <c r="Q319" s="1"/>
  <c r="AD315" i="1"/>
  <c r="AH315" s="1"/>
  <c r="S321" i="2"/>
  <c r="Q321"/>
  <c r="P323"/>
  <c r="Q323" s="1"/>
  <c r="AD319" i="1"/>
  <c r="AH319" s="1"/>
  <c r="S325" i="2"/>
  <c r="Q325"/>
  <c r="P327"/>
  <c r="Q327" s="1"/>
  <c r="AD323" i="1"/>
  <c r="AH323" s="1"/>
  <c r="S329" i="2"/>
  <c r="Q329"/>
  <c r="P331"/>
  <c r="Q331" s="1"/>
  <c r="AD327" i="1"/>
  <c r="AH327" s="1"/>
  <c r="S333" i="2"/>
  <c r="Q333"/>
  <c r="P335"/>
  <c r="Q335" s="1"/>
  <c r="AD331" i="1"/>
  <c r="AH331" s="1"/>
  <c r="S337" i="2"/>
  <c r="Q337"/>
  <c r="P339"/>
  <c r="Q339" s="1"/>
  <c r="AD335" i="1"/>
  <c r="AH335" s="1"/>
  <c r="S341" i="2"/>
  <c r="Q341"/>
  <c r="P343"/>
  <c r="Q343" s="1"/>
  <c r="AD339" i="1"/>
  <c r="AH339" s="1"/>
  <c r="S345" i="2"/>
  <c r="Q345"/>
  <c r="P347"/>
  <c r="Q347" s="1"/>
  <c r="AD343" i="1"/>
  <c r="AH343" s="1"/>
  <c r="S349" i="2"/>
  <c r="Q349"/>
  <c r="P351"/>
  <c r="Q351" s="1"/>
  <c r="AD347" i="1"/>
  <c r="AH347" s="1"/>
  <c r="S353" i="2"/>
  <c r="Q353"/>
  <c r="P355"/>
  <c r="Q355" s="1"/>
  <c r="AD351" i="1"/>
  <c r="AH351" s="1"/>
  <c r="S357" i="2"/>
  <c r="Q357"/>
  <c r="P359"/>
  <c r="Q359" s="1"/>
  <c r="AD355" i="1"/>
  <c r="AH355" s="1"/>
  <c r="S361" i="2"/>
  <c r="Q361"/>
  <c r="P363"/>
  <c r="Q363" s="1"/>
  <c r="AD359" i="1"/>
  <c r="AH359" s="1"/>
  <c r="S365" i="2"/>
  <c r="Q365"/>
  <c r="P367"/>
  <c r="Q367" s="1"/>
  <c r="AD363" i="1"/>
  <c r="AH363" s="1"/>
  <c r="S369" i="2"/>
  <c r="Q369"/>
  <c r="P371"/>
  <c r="Q371" s="1"/>
  <c r="AD367" i="1"/>
  <c r="AH367" s="1"/>
  <c r="S373" i="2"/>
  <c r="Q373"/>
  <c r="P375"/>
  <c r="Q375" s="1"/>
  <c r="AD371" i="1"/>
  <c r="AH371" s="1"/>
  <c r="S377" i="2"/>
  <c r="Q377"/>
  <c r="P379"/>
  <c r="Q379" s="1"/>
  <c r="AD375" i="1"/>
  <c r="AH375" s="1"/>
  <c r="S381" i="2"/>
  <c r="Q381"/>
  <c r="AI385"/>
  <c r="AK385" s="1"/>
  <c r="AB385"/>
  <c r="AG385" s="1"/>
  <c r="AH385" s="1"/>
  <c r="AI389"/>
  <c r="AK389" s="1"/>
  <c r="AB389"/>
  <c r="AG389" s="1"/>
  <c r="AH389" s="1"/>
  <c r="AI393"/>
  <c r="AK393" s="1"/>
  <c r="AB393"/>
  <c r="AG393" s="1"/>
  <c r="AH393" s="1"/>
  <c r="AI397"/>
  <c r="AB397"/>
  <c r="AI401"/>
  <c r="AB401"/>
  <c r="AI405"/>
  <c r="AB405"/>
  <c r="AI409"/>
  <c r="AK409" s="1"/>
  <c r="AB409"/>
  <c r="AG409" s="1"/>
  <c r="AH409" s="1"/>
  <c r="AI413"/>
  <c r="AK413" s="1"/>
  <c r="AB413"/>
  <c r="AG413" s="1"/>
  <c r="AH413" s="1"/>
  <c r="AI417"/>
  <c r="AK417" s="1"/>
  <c r="AB417"/>
  <c r="AG417" s="1"/>
  <c r="AH417" s="1"/>
  <c r="AI422"/>
  <c r="AB422"/>
  <c r="AI426"/>
  <c r="AB426"/>
  <c r="AI430"/>
  <c r="AK430" s="1"/>
  <c r="AB430"/>
  <c r="AG430" s="1"/>
  <c r="AH430" s="1"/>
  <c r="AI434"/>
  <c r="AB434"/>
  <c r="AI438"/>
  <c r="AB438"/>
  <c r="AI442"/>
  <c r="AK442" s="1"/>
  <c r="AB442"/>
  <c r="AG442" s="1"/>
  <c r="AH442" s="1"/>
  <c r="AI446"/>
  <c r="AB446"/>
  <c r="AI450"/>
  <c r="AB450"/>
  <c r="AI454"/>
  <c r="AK454" s="1"/>
  <c r="AB454"/>
  <c r="AG454" s="1"/>
  <c r="AH454" s="1"/>
  <c r="AI458"/>
  <c r="AB458"/>
  <c r="AI462"/>
  <c r="AB462"/>
  <c r="AI466"/>
  <c r="AK466" s="1"/>
  <c r="AB466"/>
  <c r="AG466" s="1"/>
  <c r="AH466" s="1"/>
  <c r="AI469"/>
  <c r="AB469"/>
  <c r="AI473"/>
  <c r="AB473"/>
  <c r="AI477"/>
  <c r="AB477"/>
  <c r="AI481"/>
  <c r="AK481" s="1"/>
  <c r="AB481"/>
  <c r="AG481" s="1"/>
  <c r="AH481" s="1"/>
  <c r="AI485"/>
  <c r="AK485" s="1"/>
  <c r="AB485"/>
  <c r="AG485" s="1"/>
  <c r="AH485" s="1"/>
  <c r="AI489"/>
  <c r="AK489" s="1"/>
  <c r="AB489"/>
  <c r="AG489" s="1"/>
  <c r="AH489" s="1"/>
  <c r="D384"/>
  <c r="W384" s="1"/>
  <c r="X384" s="1"/>
  <c r="AH380" i="1"/>
  <c r="AC187"/>
  <c r="AC194"/>
  <c r="AC199"/>
  <c r="AC207"/>
  <c r="AC215"/>
  <c r="AC223"/>
  <c r="AC231"/>
  <c r="AC239"/>
  <c r="AC247"/>
  <c r="AC249"/>
  <c r="AC253"/>
  <c r="AC257"/>
  <c r="AC261"/>
  <c r="AC265"/>
  <c r="AC269"/>
  <c r="AC273"/>
  <c r="AC277"/>
  <c r="AC281"/>
  <c r="AC285"/>
  <c r="AC289"/>
  <c r="AC293"/>
  <c r="AC297"/>
  <c r="AC301"/>
  <c r="AC305"/>
  <c r="AC309"/>
  <c r="AC313"/>
  <c r="AC317"/>
  <c r="AC321"/>
  <c r="AC325"/>
  <c r="AC329"/>
  <c r="AC333"/>
  <c r="AC337"/>
  <c r="AC341"/>
  <c r="AC345"/>
  <c r="AC349"/>
  <c r="AC353"/>
  <c r="AC357"/>
  <c r="AC361"/>
  <c r="AC365"/>
  <c r="AC369"/>
  <c r="AC373"/>
  <c r="AC377"/>
  <c r="D381" i="2" l="1"/>
  <c r="W381" s="1"/>
  <c r="AH377" i="1"/>
  <c r="D365" i="2"/>
  <c r="W365" s="1"/>
  <c r="AH361" i="1"/>
  <c r="D349" i="2"/>
  <c r="W349" s="1"/>
  <c r="AH345" i="1"/>
  <c r="D333" i="2"/>
  <c r="W333" s="1"/>
  <c r="AH329" i="1"/>
  <c r="D317" i="2"/>
  <c r="W317" s="1"/>
  <c r="AH313" i="1"/>
  <c r="D301" i="2"/>
  <c r="W301" s="1"/>
  <c r="AH297" i="1"/>
  <c r="D285" i="2"/>
  <c r="W285" s="1"/>
  <c r="AH281" i="1"/>
  <c r="D277" i="2"/>
  <c r="W277" s="1"/>
  <c r="AH273" i="1"/>
  <c r="D261" i="2"/>
  <c r="W261" s="1"/>
  <c r="AH257" i="1"/>
  <c r="D243" i="2"/>
  <c r="W243" s="1"/>
  <c r="X243" s="1"/>
  <c r="AH239" i="1"/>
  <c r="D211" i="2"/>
  <c r="W211" s="1"/>
  <c r="X211" s="1"/>
  <c r="AH207" i="1"/>
  <c r="AJ472" i="2"/>
  <c r="AK472" s="1"/>
  <c r="AC472"/>
  <c r="D377"/>
  <c r="W377" s="1"/>
  <c r="AH373" i="1"/>
  <c r="D369" i="2"/>
  <c r="W369" s="1"/>
  <c r="AH365" i="1"/>
  <c r="D361" i="2"/>
  <c r="W361" s="1"/>
  <c r="AH357" i="1"/>
  <c r="D353" i="2"/>
  <c r="W353" s="1"/>
  <c r="AH349" i="1"/>
  <c r="D345" i="2"/>
  <c r="W345" s="1"/>
  <c r="AH341" i="1"/>
  <c r="D337" i="2"/>
  <c r="W337" s="1"/>
  <c r="AH333" i="1"/>
  <c r="D329" i="2"/>
  <c r="W329" s="1"/>
  <c r="AH325" i="1"/>
  <c r="D321" i="2"/>
  <c r="W321" s="1"/>
  <c r="AH317" i="1"/>
  <c r="D313" i="2"/>
  <c r="W313" s="1"/>
  <c r="AH309" i="1"/>
  <c r="D305" i="2"/>
  <c r="W305" s="1"/>
  <c r="AH301" i="1"/>
  <c r="D297" i="2"/>
  <c r="W297" s="1"/>
  <c r="AH293" i="1"/>
  <c r="D289" i="2"/>
  <c r="W289" s="1"/>
  <c r="AH285" i="1"/>
  <c r="D281" i="2"/>
  <c r="W281" s="1"/>
  <c r="AH277" i="1"/>
  <c r="D273" i="2"/>
  <c r="W273" s="1"/>
  <c r="AH269" i="1"/>
  <c r="D265" i="2"/>
  <c r="W265" s="1"/>
  <c r="AH261" i="1"/>
  <c r="D257" i="2"/>
  <c r="W257" s="1"/>
  <c r="AH253" i="1"/>
  <c r="D251" i="2"/>
  <c r="W251" s="1"/>
  <c r="X251" s="1"/>
  <c r="AH247" i="1"/>
  <c r="D235" i="2"/>
  <c r="W235" s="1"/>
  <c r="X235" s="1"/>
  <c r="AH231" i="1"/>
  <c r="D219" i="2"/>
  <c r="W219" s="1"/>
  <c r="X219" s="1"/>
  <c r="AH215" i="1"/>
  <c r="D203" i="2"/>
  <c r="W203" s="1"/>
  <c r="X203" s="1"/>
  <c r="AH199" i="1"/>
  <c r="D191" i="2"/>
  <c r="W191" s="1"/>
  <c r="X191" s="1"/>
  <c r="AH187" i="1"/>
  <c r="AK384" i="2"/>
  <c r="AH384"/>
  <c r="AA386"/>
  <c r="AJ482"/>
  <c r="AK482" s="1"/>
  <c r="AC482"/>
  <c r="AJ468"/>
  <c r="AK468" s="1"/>
  <c r="AC468"/>
  <c r="AJ410"/>
  <c r="AK410" s="1"/>
  <c r="AC410"/>
  <c r="AJ390"/>
  <c r="AK390" s="1"/>
  <c r="AC390"/>
  <c r="AH238"/>
  <c r="AK238"/>
  <c r="AA206"/>
  <c r="AH196"/>
  <c r="AK196"/>
  <c r="AA184"/>
  <c r="AA180"/>
  <c r="AA152"/>
  <c r="AH148"/>
  <c r="AK148"/>
  <c r="AH144"/>
  <c r="AK144"/>
  <c r="AH100"/>
  <c r="AK100"/>
  <c r="AA66"/>
  <c r="AA62"/>
  <c r="AA42"/>
  <c r="S491"/>
  <c r="D40"/>
  <c r="W40" s="1"/>
  <c r="X40" s="1"/>
  <c r="AH36" i="1"/>
  <c r="D28" i="2"/>
  <c r="W28" s="1"/>
  <c r="X28" s="1"/>
  <c r="AH24" i="1"/>
  <c r="D12" i="2"/>
  <c r="W12" s="1"/>
  <c r="X12" s="1"/>
  <c r="AH8" i="1"/>
  <c r="AJ462" i="2"/>
  <c r="AK462" s="1"/>
  <c r="AC462"/>
  <c r="AJ450"/>
  <c r="AK450" s="1"/>
  <c r="AC450"/>
  <c r="D250"/>
  <c r="W250" s="1"/>
  <c r="AH246" i="1"/>
  <c r="D210" i="2"/>
  <c r="W210" s="1"/>
  <c r="X210" s="1"/>
  <c r="AH206" i="1"/>
  <c r="D172" i="2"/>
  <c r="W172" s="1"/>
  <c r="X172" s="1"/>
  <c r="AH168" i="1"/>
  <c r="D140" i="2"/>
  <c r="W140" s="1"/>
  <c r="AH136" i="1"/>
  <c r="D108" i="2"/>
  <c r="W108" s="1"/>
  <c r="AH104" i="1"/>
  <c r="D52" i="2"/>
  <c r="W52" s="1"/>
  <c r="X52" s="1"/>
  <c r="AH48" i="1"/>
  <c r="AJ474" i="2"/>
  <c r="AK474" s="1"/>
  <c r="AC474"/>
  <c r="AJ434"/>
  <c r="AK434" s="1"/>
  <c r="AC434"/>
  <c r="AJ396"/>
  <c r="AK396" s="1"/>
  <c r="AC396"/>
  <c r="AJ473"/>
  <c r="AK473" s="1"/>
  <c r="AC473"/>
  <c r="AJ449"/>
  <c r="AK449" s="1"/>
  <c r="AC449"/>
  <c r="AJ445"/>
  <c r="AK445" s="1"/>
  <c r="AC445"/>
  <c r="AJ429"/>
  <c r="AK429" s="1"/>
  <c r="AC429"/>
  <c r="AJ423"/>
  <c r="AK423" s="1"/>
  <c r="AC423"/>
  <c r="AJ401"/>
  <c r="AK401" s="1"/>
  <c r="AC401"/>
  <c r="AJ444"/>
  <c r="AK444" s="1"/>
  <c r="AC444"/>
  <c r="AJ395"/>
  <c r="AK395" s="1"/>
  <c r="AC395"/>
  <c r="D382"/>
  <c r="W382" s="1"/>
  <c r="X382" s="1"/>
  <c r="AH378" i="1"/>
  <c r="D366" i="2"/>
  <c r="W366" s="1"/>
  <c r="AH362" i="1"/>
  <c r="AH360" i="2"/>
  <c r="AK360"/>
  <c r="AA344"/>
  <c r="D302"/>
  <c r="W302" s="1"/>
  <c r="AH298" i="1"/>
  <c r="AA296" i="2"/>
  <c r="D270"/>
  <c r="W270" s="1"/>
  <c r="AH266" i="1"/>
  <c r="D173" i="2"/>
  <c r="W173" s="1"/>
  <c r="X173" s="1"/>
  <c r="AH169" i="1"/>
  <c r="D141" i="2"/>
  <c r="W141" s="1"/>
  <c r="X141" s="1"/>
  <c r="AH137" i="1"/>
  <c r="D109" i="2"/>
  <c r="W109" s="1"/>
  <c r="X109" s="1"/>
  <c r="AH105" i="1"/>
  <c r="D252" i="2"/>
  <c r="W252" s="1"/>
  <c r="X252" s="1"/>
  <c r="AH248" i="1"/>
  <c r="D245" i="2"/>
  <c r="W245" s="1"/>
  <c r="AH241" i="1"/>
  <c r="D236" i="2"/>
  <c r="W236" s="1"/>
  <c r="AH232" i="1"/>
  <c r="D229" i="2"/>
  <c r="W229" s="1"/>
  <c r="X229" s="1"/>
  <c r="AH225" i="1"/>
  <c r="D221" i="2"/>
  <c r="W221" s="1"/>
  <c r="X221" s="1"/>
  <c r="AH217" i="1"/>
  <c r="D213" i="2"/>
  <c r="W213" s="1"/>
  <c r="X213" s="1"/>
  <c r="AH209" i="1"/>
  <c r="D204" i="2"/>
  <c r="W204" s="1"/>
  <c r="X204" s="1"/>
  <c r="AH200" i="1"/>
  <c r="D193" i="2"/>
  <c r="W193" s="1"/>
  <c r="X193" s="1"/>
  <c r="AH189" i="1"/>
  <c r="D186" i="2"/>
  <c r="W186" s="1"/>
  <c r="AH182" i="1"/>
  <c r="D178" i="2"/>
  <c r="W178" s="1"/>
  <c r="X178" s="1"/>
  <c r="AH174" i="1"/>
  <c r="D170" i="2"/>
  <c r="W170" s="1"/>
  <c r="X170" s="1"/>
  <c r="AH166" i="1"/>
  <c r="D163" i="2"/>
  <c r="W163" s="1"/>
  <c r="AH159" i="1"/>
  <c r="D155" i="2"/>
  <c r="W155" s="1"/>
  <c r="AH151" i="1"/>
  <c r="D146" i="2"/>
  <c r="W146" s="1"/>
  <c r="X146" s="1"/>
  <c r="AH142" i="1"/>
  <c r="D139" i="2"/>
  <c r="W139" s="1"/>
  <c r="X139" s="1"/>
  <c r="AH135" i="1"/>
  <c r="D135" i="2"/>
  <c r="W135" s="1"/>
  <c r="AH131" i="1"/>
  <c r="D127" i="2"/>
  <c r="W127" s="1"/>
  <c r="AH123" i="1"/>
  <c r="D119" i="2"/>
  <c r="W119" s="1"/>
  <c r="AH115" i="1"/>
  <c r="D111" i="2"/>
  <c r="W111" s="1"/>
  <c r="AH107" i="1"/>
  <c r="D96" i="2"/>
  <c r="W96" s="1"/>
  <c r="X96" s="1"/>
  <c r="AH92" i="1"/>
  <c r="D91" i="2"/>
  <c r="W91" s="1"/>
  <c r="X91" s="1"/>
  <c r="AH87" i="1"/>
  <c r="D87" i="2"/>
  <c r="W87" s="1"/>
  <c r="AH83" i="1"/>
  <c r="D83" i="2"/>
  <c r="W83" s="1"/>
  <c r="X83" s="1"/>
  <c r="AH79" i="1"/>
  <c r="D72" i="2"/>
  <c r="W72" s="1"/>
  <c r="X72" s="1"/>
  <c r="AH68" i="1"/>
  <c r="D59" i="2"/>
  <c r="W59" s="1"/>
  <c r="AH55" i="1"/>
  <c r="D53" i="2"/>
  <c r="W53" s="1"/>
  <c r="AH49" i="1"/>
  <c r="D49" i="2"/>
  <c r="W49" s="1"/>
  <c r="AH45" i="1"/>
  <c r="D38" i="2"/>
  <c r="W38" s="1"/>
  <c r="X38" s="1"/>
  <c r="AH34" i="1"/>
  <c r="D26" i="2"/>
  <c r="W26" s="1"/>
  <c r="X26" s="1"/>
  <c r="AH22" i="1"/>
  <c r="D18" i="2"/>
  <c r="W18" s="1"/>
  <c r="X18" s="1"/>
  <c r="AH14" i="1"/>
  <c r="D13" i="2"/>
  <c r="W13" s="1"/>
  <c r="X13" s="1"/>
  <c r="AH9" i="1"/>
  <c r="D246" i="2"/>
  <c r="W246" s="1"/>
  <c r="X246" s="1"/>
  <c r="AH242" i="1"/>
  <c r="D222" i="2"/>
  <c r="W222" s="1"/>
  <c r="AH218" i="1"/>
  <c r="D176" i="2"/>
  <c r="W176" s="1"/>
  <c r="AH172" i="1"/>
  <c r="D160" i="2"/>
  <c r="W160" s="1"/>
  <c r="AH156" i="1"/>
  <c r="D128" i="2"/>
  <c r="W128" s="1"/>
  <c r="X128" s="1"/>
  <c r="AH124" i="1"/>
  <c r="D112" i="2"/>
  <c r="W112" s="1"/>
  <c r="X112" s="1"/>
  <c r="AH108" i="1"/>
  <c r="D58" i="2"/>
  <c r="W58" s="1"/>
  <c r="X58" s="1"/>
  <c r="AH54" i="1"/>
  <c r="D247" i="2"/>
  <c r="W247" s="1"/>
  <c r="X247" s="1"/>
  <c r="AH243" i="1"/>
  <c r="D215" i="2"/>
  <c r="W215" s="1"/>
  <c r="X215" s="1"/>
  <c r="AH211" i="1"/>
  <c r="D188" i="2"/>
  <c r="W188" s="1"/>
  <c r="X188" s="1"/>
  <c r="AH184" i="1"/>
  <c r="D226" i="2"/>
  <c r="W226" s="1"/>
  <c r="X226" s="1"/>
  <c r="AH222" i="1"/>
  <c r="D202" i="2"/>
  <c r="W202" s="1"/>
  <c r="AH198" i="1"/>
  <c r="D132" i="2"/>
  <c r="W132" s="1"/>
  <c r="AH128" i="1"/>
  <c r="D92" i="2"/>
  <c r="W92" s="1"/>
  <c r="AH88" i="1"/>
  <c r="AJ438" i="2"/>
  <c r="AK438" s="1"/>
  <c r="AC438"/>
  <c r="AJ398"/>
  <c r="AK398" s="1"/>
  <c r="AC398"/>
  <c r="AK380"/>
  <c r="AH380"/>
  <c r="D370"/>
  <c r="W370" s="1"/>
  <c r="X370" s="1"/>
  <c r="AH366" i="1"/>
  <c r="AH364" i="2"/>
  <c r="AK364"/>
  <c r="D354"/>
  <c r="W354" s="1"/>
  <c r="X354" s="1"/>
  <c r="AH350" i="1"/>
  <c r="AA348" i="2"/>
  <c r="D338"/>
  <c r="W338" s="1"/>
  <c r="AH334" i="1"/>
  <c r="AH332" i="2"/>
  <c r="AK332"/>
  <c r="D322"/>
  <c r="W322" s="1"/>
  <c r="AH318" i="1"/>
  <c r="AH316" i="2"/>
  <c r="AK316"/>
  <c r="D306"/>
  <c r="W306" s="1"/>
  <c r="AH302" i="1"/>
  <c r="AA300" i="2"/>
  <c r="D290"/>
  <c r="W290" s="1"/>
  <c r="X290" s="1"/>
  <c r="AH286" i="1"/>
  <c r="AH284" i="2"/>
  <c r="AK284"/>
  <c r="D274"/>
  <c r="W274" s="1"/>
  <c r="X274" s="1"/>
  <c r="AH270" i="1"/>
  <c r="AH268" i="2"/>
  <c r="AK268"/>
  <c r="D258"/>
  <c r="W258" s="1"/>
  <c r="X258" s="1"/>
  <c r="AH254" i="1"/>
  <c r="AJ420" i="2"/>
  <c r="AK420" s="1"/>
  <c r="AC420"/>
  <c r="D183"/>
  <c r="W183" s="1"/>
  <c r="X183" s="1"/>
  <c r="AH179" i="1"/>
  <c r="D90" i="2"/>
  <c r="W90" s="1"/>
  <c r="X90" s="1"/>
  <c r="AH86" i="1"/>
  <c r="D74" i="2"/>
  <c r="W74" s="1"/>
  <c r="X74" s="1"/>
  <c r="AH70" i="1"/>
  <c r="D44" i="2"/>
  <c r="W44" s="1"/>
  <c r="X44" s="1"/>
  <c r="AH40" i="1"/>
  <c r="D30" i="2"/>
  <c r="W30" s="1"/>
  <c r="X30" s="1"/>
  <c r="AH26" i="1"/>
  <c r="D16" i="2"/>
  <c r="W16" s="1"/>
  <c r="X16" s="1"/>
  <c r="AH12" i="1"/>
  <c r="Z491" i="2"/>
  <c r="AI8"/>
  <c r="AB8"/>
  <c r="AJ467"/>
  <c r="AK467" s="1"/>
  <c r="AC467"/>
  <c r="AJ448"/>
  <c r="AK448" s="1"/>
  <c r="AC448"/>
  <c r="AJ424"/>
  <c r="AK424" s="1"/>
  <c r="AC424"/>
  <c r="D350"/>
  <c r="W350" s="1"/>
  <c r="AH346" i="1"/>
  <c r="D326" i="2"/>
  <c r="W326" s="1"/>
  <c r="AH322" i="1"/>
  <c r="D310" i="2"/>
  <c r="W310" s="1"/>
  <c r="AH306" i="1"/>
  <c r="D278" i="2"/>
  <c r="W278" s="1"/>
  <c r="AH274" i="1"/>
  <c r="D165" i="2"/>
  <c r="W165" s="1"/>
  <c r="X165" s="1"/>
  <c r="AH161" i="1"/>
  <c r="D133" i="2"/>
  <c r="W133" s="1"/>
  <c r="X133" s="1"/>
  <c r="AH129" i="1"/>
  <c r="D102" i="2"/>
  <c r="W102" s="1"/>
  <c r="X102" s="1"/>
  <c r="AH98" i="1"/>
  <c r="D248" i="2"/>
  <c r="W248" s="1"/>
  <c r="AH244" i="1"/>
  <c r="D240" i="2"/>
  <c r="W240" s="1"/>
  <c r="AH236" i="1"/>
  <c r="D232" i="2"/>
  <c r="W232" s="1"/>
  <c r="AH228" i="1"/>
  <c r="D224" i="2"/>
  <c r="W224" s="1"/>
  <c r="AH220" i="1"/>
  <c r="D216" i="2"/>
  <c r="W216" s="1"/>
  <c r="AH212" i="1"/>
  <c r="D209" i="2"/>
  <c r="W209" s="1"/>
  <c r="AH205" i="1"/>
  <c r="D199" i="2"/>
  <c r="W199" s="1"/>
  <c r="AH195" i="1"/>
  <c r="D195" i="2"/>
  <c r="W195" s="1"/>
  <c r="AH191" i="1"/>
  <c r="D187" i="2"/>
  <c r="W187" s="1"/>
  <c r="AH183" i="1"/>
  <c r="D181" i="2"/>
  <c r="W181" s="1"/>
  <c r="AH177" i="1"/>
  <c r="D174" i="2"/>
  <c r="W174" s="1"/>
  <c r="AH170" i="1"/>
  <c r="D166" i="2"/>
  <c r="W166" s="1"/>
  <c r="AH162" i="1"/>
  <c r="D158" i="2"/>
  <c r="W158" s="1"/>
  <c r="AH154" i="1"/>
  <c r="D151" i="2"/>
  <c r="W151" s="1"/>
  <c r="AH147" i="1"/>
  <c r="D143" i="2"/>
  <c r="W143" s="1"/>
  <c r="AH139" i="1"/>
  <c r="D130" i="2"/>
  <c r="W130" s="1"/>
  <c r="AH126" i="1"/>
  <c r="D122" i="2"/>
  <c r="W122" s="1"/>
  <c r="AH118" i="1"/>
  <c r="D114" i="2"/>
  <c r="W114" s="1"/>
  <c r="AH110" i="1"/>
  <c r="D107" i="2"/>
  <c r="W107" s="1"/>
  <c r="AH103" i="1"/>
  <c r="D103" i="2"/>
  <c r="W103" s="1"/>
  <c r="AH99" i="1"/>
  <c r="D97" i="2"/>
  <c r="W97" s="1"/>
  <c r="AH93" i="1"/>
  <c r="D89" i="2"/>
  <c r="W89" s="1"/>
  <c r="AH85" i="1"/>
  <c r="D79" i="2"/>
  <c r="W79" s="1"/>
  <c r="AH75" i="1"/>
  <c r="D75" i="2"/>
  <c r="W75" s="1"/>
  <c r="AH71" i="1"/>
  <c r="D71" i="2"/>
  <c r="W71" s="1"/>
  <c r="AH67" i="1"/>
  <c r="D67" i="2"/>
  <c r="W67" s="1"/>
  <c r="AH63" i="1"/>
  <c r="D60" i="2"/>
  <c r="W60" s="1"/>
  <c r="AH56" i="1"/>
  <c r="D50" i="2"/>
  <c r="W50" s="1"/>
  <c r="AH46" i="1"/>
  <c r="D43" i="2"/>
  <c r="W43" s="1"/>
  <c r="AH39" i="1"/>
  <c r="D39" i="2"/>
  <c r="W39" s="1"/>
  <c r="AH35" i="1"/>
  <c r="D35" i="2"/>
  <c r="W35" s="1"/>
  <c r="AH31" i="1"/>
  <c r="D31" i="2"/>
  <c r="W31" s="1"/>
  <c r="AH27" i="1"/>
  <c r="D27" i="2"/>
  <c r="W27" s="1"/>
  <c r="AH23" i="1"/>
  <c r="D24" i="2"/>
  <c r="W24" s="1"/>
  <c r="AH20" i="1"/>
  <c r="D20" i="2"/>
  <c r="W20" s="1"/>
  <c r="AH16" i="1"/>
  <c r="D14" i="2"/>
  <c r="W14" s="1"/>
  <c r="AH10" i="1"/>
  <c r="D9" i="2"/>
  <c r="W9" s="1"/>
  <c r="AH5" i="1"/>
  <c r="AG462" i="2"/>
  <c r="AH462" s="1"/>
  <c r="AG458"/>
  <c r="AH458" s="1"/>
  <c r="AG450"/>
  <c r="AH450" s="1"/>
  <c r="AG438"/>
  <c r="AH438" s="1"/>
  <c r="AG401"/>
  <c r="AH401" s="1"/>
  <c r="AG444"/>
  <c r="AH444" s="1"/>
  <c r="AG395"/>
  <c r="AH395" s="1"/>
  <c r="AG420"/>
  <c r="AH420" s="1"/>
  <c r="X381"/>
  <c r="X377"/>
  <c r="X369"/>
  <c r="X365"/>
  <c r="X361"/>
  <c r="X353"/>
  <c r="X349"/>
  <c r="X345"/>
  <c r="X337"/>
  <c r="X333"/>
  <c r="X329"/>
  <c r="X321"/>
  <c r="X317"/>
  <c r="X313"/>
  <c r="X305"/>
  <c r="X301"/>
  <c r="X297"/>
  <c r="X289"/>
  <c r="X285"/>
  <c r="X281"/>
  <c r="X277"/>
  <c r="X273"/>
  <c r="X265"/>
  <c r="X261"/>
  <c r="X257"/>
  <c r="X374"/>
  <c r="X366"/>
  <c r="X358"/>
  <c r="X350"/>
  <c r="X342"/>
  <c r="X338"/>
  <c r="X326"/>
  <c r="X322"/>
  <c r="X318"/>
  <c r="X310"/>
  <c r="X306"/>
  <c r="X302"/>
  <c r="X294"/>
  <c r="X286"/>
  <c r="X278"/>
  <c r="X270"/>
  <c r="X254"/>
  <c r="X250"/>
  <c r="X248"/>
  <c r="X245"/>
  <c r="X242"/>
  <c r="X240"/>
  <c r="X236"/>
  <c r="X233"/>
  <c r="X232"/>
  <c r="X230"/>
  <c r="X225"/>
  <c r="X224"/>
  <c r="X222"/>
  <c r="X217"/>
  <c r="X216"/>
  <c r="X214"/>
  <c r="X209"/>
  <c r="X202"/>
  <c r="X199"/>
  <c r="X195"/>
  <c r="X189"/>
  <c r="X187"/>
  <c r="X186"/>
  <c r="X182"/>
  <c r="X181"/>
  <c r="X176"/>
  <c r="X174"/>
  <c r="X168"/>
  <c r="X166"/>
  <c r="X163"/>
  <c r="X160"/>
  <c r="X158"/>
  <c r="X155"/>
  <c r="X151"/>
  <c r="X143"/>
  <c r="X140"/>
  <c r="X138"/>
  <c r="X135"/>
  <c r="X132"/>
  <c r="X130"/>
  <c r="X127"/>
  <c r="X124"/>
  <c r="X122"/>
  <c r="X119"/>
  <c r="X116"/>
  <c r="X114"/>
  <c r="X111"/>
  <c r="X108"/>
  <c r="X107"/>
  <c r="X103"/>
  <c r="X97"/>
  <c r="X92"/>
  <c r="X89"/>
  <c r="X87"/>
  <c r="X84"/>
  <c r="X79"/>
  <c r="X76"/>
  <c r="X75"/>
  <c r="X71"/>
  <c r="X67"/>
  <c r="X60"/>
  <c r="X59"/>
  <c r="X53"/>
  <c r="X51"/>
  <c r="X50"/>
  <c r="X49"/>
  <c r="X43"/>
  <c r="X39"/>
  <c r="X35"/>
  <c r="X34"/>
  <c r="X31"/>
  <c r="X27"/>
  <c r="X24"/>
  <c r="X20"/>
  <c r="X14"/>
  <c r="X9"/>
  <c r="AG423"/>
  <c r="AH423" s="1"/>
  <c r="AG396"/>
  <c r="AH396" s="1"/>
  <c r="AG398"/>
  <c r="AH398" s="1"/>
  <c r="AG390"/>
  <c r="AH390" s="1"/>
  <c r="X376"/>
  <c r="X320"/>
  <c r="X304"/>
  <c r="X272"/>
  <c r="X264"/>
  <c r="AG482"/>
  <c r="AH482" s="1"/>
  <c r="AG468"/>
  <c r="AH468" s="1"/>
  <c r="AG410"/>
  <c r="AH410" s="1"/>
  <c r="D373"/>
  <c r="W373" s="1"/>
  <c r="X373" s="1"/>
  <c r="AH369" i="1"/>
  <c r="D357" i="2"/>
  <c r="W357" s="1"/>
  <c r="X357" s="1"/>
  <c r="AH353" i="1"/>
  <c r="D341" i="2"/>
  <c r="W341" s="1"/>
  <c r="X341" s="1"/>
  <c r="AH337" i="1"/>
  <c r="D325" i="2"/>
  <c r="W325" s="1"/>
  <c r="X325" s="1"/>
  <c r="AH321" i="1"/>
  <c r="D309" i="2"/>
  <c r="W309" s="1"/>
  <c r="X309" s="1"/>
  <c r="AH305" i="1"/>
  <c r="D293" i="2"/>
  <c r="W293" s="1"/>
  <c r="X293" s="1"/>
  <c r="AH289" i="1"/>
  <c r="D269" i="2"/>
  <c r="W269" s="1"/>
  <c r="X269" s="1"/>
  <c r="AH265" i="1"/>
  <c r="D253" i="2"/>
  <c r="W253" s="1"/>
  <c r="X253" s="1"/>
  <c r="AH249" i="1"/>
  <c r="D227" i="2"/>
  <c r="W227" s="1"/>
  <c r="X227" s="1"/>
  <c r="AH223" i="1"/>
  <c r="D198" i="2"/>
  <c r="W198" s="1"/>
  <c r="X198" s="1"/>
  <c r="AH194" i="1"/>
  <c r="AJ486" i="2"/>
  <c r="AK486" s="1"/>
  <c r="AC486"/>
  <c r="AJ416"/>
  <c r="AK416" s="1"/>
  <c r="AC416"/>
  <c r="AG416" s="1"/>
  <c r="AH416" s="1"/>
  <c r="AJ400"/>
  <c r="AK400" s="1"/>
  <c r="AC400"/>
  <c r="AG400" s="1"/>
  <c r="AH400" s="1"/>
  <c r="AI382"/>
  <c r="AB382"/>
  <c r="AG382" s="1"/>
  <c r="D32"/>
  <c r="W32" s="1"/>
  <c r="X32" s="1"/>
  <c r="AH28" i="1"/>
  <c r="D19" i="2"/>
  <c r="W19" s="1"/>
  <c r="X19" s="1"/>
  <c r="AH15" i="1"/>
  <c r="AJ458" i="2"/>
  <c r="AK458" s="1"/>
  <c r="AC458"/>
  <c r="AH379"/>
  <c r="AK379"/>
  <c r="AA375"/>
  <c r="AA371"/>
  <c r="AK367"/>
  <c r="AH367"/>
  <c r="AK363"/>
  <c r="AH363"/>
  <c r="AK359"/>
  <c r="AH359"/>
  <c r="AK355"/>
  <c r="AH355"/>
  <c r="AA351"/>
  <c r="AA347"/>
  <c r="AK343"/>
  <c r="AH343"/>
  <c r="AK339"/>
  <c r="AH339"/>
  <c r="AK335"/>
  <c r="AH335"/>
  <c r="AK331"/>
  <c r="AH331"/>
  <c r="AA327"/>
  <c r="AA323"/>
  <c r="AK319"/>
  <c r="AH319"/>
  <c r="AK315"/>
  <c r="AH315"/>
  <c r="AK311"/>
  <c r="AH311"/>
  <c r="AK307"/>
  <c r="AH307"/>
  <c r="AA303"/>
  <c r="AA299"/>
  <c r="AK295"/>
  <c r="AH295"/>
  <c r="AK291"/>
  <c r="AH291"/>
  <c r="AK287"/>
  <c r="AH287"/>
  <c r="AK283"/>
  <c r="AH283"/>
  <c r="AA279"/>
  <c r="AA275"/>
  <c r="AK271"/>
  <c r="AH271"/>
  <c r="AK267"/>
  <c r="AH267"/>
  <c r="AK263"/>
  <c r="AH263"/>
  <c r="AK259"/>
  <c r="AH259"/>
  <c r="AA255"/>
  <c r="D234"/>
  <c r="W234" s="1"/>
  <c r="X234" s="1"/>
  <c r="AH230" i="1"/>
  <c r="D190" i="2"/>
  <c r="W190" s="1"/>
  <c r="X190" s="1"/>
  <c r="AH186" i="1"/>
  <c r="D156" i="2"/>
  <c r="W156" s="1"/>
  <c r="X156" s="1"/>
  <c r="AH152" i="1"/>
  <c r="D124" i="2"/>
  <c r="W124" s="1"/>
  <c r="AH120" i="1"/>
  <c r="D76" i="2"/>
  <c r="W76" s="1"/>
  <c r="AH72" i="1"/>
  <c r="AJ488" i="2"/>
  <c r="AK488" s="1"/>
  <c r="AC488"/>
  <c r="AG488" s="1"/>
  <c r="AH488" s="1"/>
  <c r="AJ426"/>
  <c r="AK426" s="1"/>
  <c r="AC426"/>
  <c r="AJ402"/>
  <c r="AK402" s="1"/>
  <c r="AC402"/>
  <c r="AG402" s="1"/>
  <c r="AH402" s="1"/>
  <c r="AJ392"/>
  <c r="AK392" s="1"/>
  <c r="AC392"/>
  <c r="AG392" s="1"/>
  <c r="AH392" s="1"/>
  <c r="AJ477"/>
  <c r="AK477" s="1"/>
  <c r="AC477"/>
  <c r="AG477" s="1"/>
  <c r="AH477" s="1"/>
  <c r="AJ469"/>
  <c r="AK469" s="1"/>
  <c r="AC469"/>
  <c r="AG469" s="1"/>
  <c r="AH469" s="1"/>
  <c r="AJ453"/>
  <c r="AK453" s="1"/>
  <c r="AC453"/>
  <c r="AG453" s="1"/>
  <c r="AH453" s="1"/>
  <c r="AJ447"/>
  <c r="AK447" s="1"/>
  <c r="AC447"/>
  <c r="AG447" s="1"/>
  <c r="AH447" s="1"/>
  <c r="AJ443"/>
  <c r="AK443" s="1"/>
  <c r="AC443"/>
  <c r="AG443" s="1"/>
  <c r="AH443" s="1"/>
  <c r="AJ425"/>
  <c r="AK425" s="1"/>
  <c r="AC425"/>
  <c r="AG425" s="1"/>
  <c r="AH425" s="1"/>
  <c r="AJ421"/>
  <c r="AK421" s="1"/>
  <c r="AC421"/>
  <c r="AJ405"/>
  <c r="AK405" s="1"/>
  <c r="AC405"/>
  <c r="AJ397"/>
  <c r="AK397" s="1"/>
  <c r="AC397"/>
  <c r="AG397" s="1"/>
  <c r="AH397" s="1"/>
  <c r="AJ419"/>
  <c r="AK419" s="1"/>
  <c r="AC419"/>
  <c r="AG419" s="1"/>
  <c r="AH419" s="1"/>
  <c r="D374"/>
  <c r="W374" s="1"/>
  <c r="AH370" i="1"/>
  <c r="AA368" i="2"/>
  <c r="D334"/>
  <c r="W334" s="1"/>
  <c r="X334" s="1"/>
  <c r="AH330" i="1"/>
  <c r="AA328" i="2"/>
  <c r="AH312"/>
  <c r="AK312"/>
  <c r="D286"/>
  <c r="W286" s="1"/>
  <c r="AH282" i="1"/>
  <c r="AA280" i="2"/>
  <c r="D262"/>
  <c r="W262" s="1"/>
  <c r="X262" s="1"/>
  <c r="AH258" i="1"/>
  <c r="AA256" i="2"/>
  <c r="AH383"/>
  <c r="AK383"/>
  <c r="AK223"/>
  <c r="AH223"/>
  <c r="AA194"/>
  <c r="AA161"/>
  <c r="AA113"/>
  <c r="AA86"/>
  <c r="AK57"/>
  <c r="AH57"/>
  <c r="D157"/>
  <c r="W157" s="1"/>
  <c r="X157" s="1"/>
  <c r="AH153" i="1"/>
  <c r="D125" i="2"/>
  <c r="W125" s="1"/>
  <c r="X125" s="1"/>
  <c r="AH121" i="1"/>
  <c r="D61" i="2"/>
  <c r="W61" s="1"/>
  <c r="X61" s="1"/>
  <c r="AH57" i="1"/>
  <c r="D249" i="2"/>
  <c r="W249" s="1"/>
  <c r="X249" s="1"/>
  <c r="AH245" i="1"/>
  <c r="D241" i="2"/>
  <c r="W241" s="1"/>
  <c r="X241" s="1"/>
  <c r="AH237" i="1"/>
  <c r="D233" i="2"/>
  <c r="W233" s="1"/>
  <c r="AH229" i="1"/>
  <c r="D225" i="2"/>
  <c r="W225" s="1"/>
  <c r="AH221" i="1"/>
  <c r="D217" i="2"/>
  <c r="W217" s="1"/>
  <c r="AH213" i="1"/>
  <c r="D208" i="2"/>
  <c r="W208" s="1"/>
  <c r="X208" s="1"/>
  <c r="AH204" i="1"/>
  <c r="D200" i="2"/>
  <c r="W200" s="1"/>
  <c r="X200" s="1"/>
  <c r="AH196" i="1"/>
  <c r="D189" i="2"/>
  <c r="W189" s="1"/>
  <c r="AH185" i="1"/>
  <c r="D182" i="2"/>
  <c r="W182" s="1"/>
  <c r="AH178" i="1"/>
  <c r="D175" i="2"/>
  <c r="W175" s="1"/>
  <c r="X175" s="1"/>
  <c r="AH171" i="1"/>
  <c r="D167" i="2"/>
  <c r="W167" s="1"/>
  <c r="X167" s="1"/>
  <c r="AH163" i="1"/>
  <c r="D159" i="2"/>
  <c r="W159" s="1"/>
  <c r="X159" s="1"/>
  <c r="AH155" i="1"/>
  <c r="D150" i="2"/>
  <c r="W150" s="1"/>
  <c r="X150" s="1"/>
  <c r="AH146" i="1"/>
  <c r="D142" i="2"/>
  <c r="W142" s="1"/>
  <c r="X142" s="1"/>
  <c r="AH138" i="1"/>
  <c r="D138" i="2"/>
  <c r="W138" s="1"/>
  <c r="AH134" i="1"/>
  <c r="D131" i="2"/>
  <c r="W131" s="1"/>
  <c r="X131" s="1"/>
  <c r="AH127" i="1"/>
  <c r="D123" i="2"/>
  <c r="W123" s="1"/>
  <c r="X123" s="1"/>
  <c r="AH119" i="1"/>
  <c r="D115" i="2"/>
  <c r="W115" s="1"/>
  <c r="X115" s="1"/>
  <c r="AH111" i="1"/>
  <c r="D104" i="2"/>
  <c r="W104" s="1"/>
  <c r="X104" s="1"/>
  <c r="AH100" i="1"/>
  <c r="D93" i="2"/>
  <c r="W93" s="1"/>
  <c r="X93" s="1"/>
  <c r="AH89" i="1"/>
  <c r="D88" i="2"/>
  <c r="W88" s="1"/>
  <c r="X88" s="1"/>
  <c r="AH84" i="1"/>
  <c r="D85" i="2"/>
  <c r="W85" s="1"/>
  <c r="X85" s="1"/>
  <c r="AH81" i="1"/>
  <c r="D80" i="2"/>
  <c r="W80" s="1"/>
  <c r="X80" s="1"/>
  <c r="AH76" i="1"/>
  <c r="D64" i="2"/>
  <c r="W64" s="1"/>
  <c r="X64" s="1"/>
  <c r="AH60" i="1"/>
  <c r="D55" i="2"/>
  <c r="W55" s="1"/>
  <c r="X55" s="1"/>
  <c r="AH51" i="1"/>
  <c r="D51" i="2"/>
  <c r="W51" s="1"/>
  <c r="AH47" i="1"/>
  <c r="D45" i="2"/>
  <c r="W45" s="1"/>
  <c r="X45" s="1"/>
  <c r="AH41" i="1"/>
  <c r="D34" i="2"/>
  <c r="W34" s="1"/>
  <c r="AH30" i="1"/>
  <c r="D21" i="2"/>
  <c r="W21" s="1"/>
  <c r="X21" s="1"/>
  <c r="AH17" i="1"/>
  <c r="D15" i="2"/>
  <c r="W15" s="1"/>
  <c r="X15" s="1"/>
  <c r="AH11" i="1"/>
  <c r="D8" i="2"/>
  <c r="AH4" i="1"/>
  <c r="D230" i="2"/>
  <c r="W230" s="1"/>
  <c r="AH226" i="1"/>
  <c r="D214" i="2"/>
  <c r="W214" s="1"/>
  <c r="AH210" i="1"/>
  <c r="D168" i="2"/>
  <c r="W168" s="1"/>
  <c r="AH164" i="1"/>
  <c r="D136" i="2"/>
  <c r="W136" s="1"/>
  <c r="X136" s="1"/>
  <c r="AH132" i="1"/>
  <c r="D120" i="2"/>
  <c r="W120" s="1"/>
  <c r="X120" s="1"/>
  <c r="AH116" i="1"/>
  <c r="D84" i="2"/>
  <c r="W84" s="1"/>
  <c r="AH80" i="1"/>
  <c r="D48" i="2"/>
  <c r="W48" s="1"/>
  <c r="X48" s="1"/>
  <c r="AH44" i="1"/>
  <c r="D231" i="2"/>
  <c r="W231" s="1"/>
  <c r="X231" s="1"/>
  <c r="AH227" i="1"/>
  <c r="D201" i="2"/>
  <c r="W201" s="1"/>
  <c r="X201" s="1"/>
  <c r="AH197" i="1"/>
  <c r="D242" i="2"/>
  <c r="W242" s="1"/>
  <c r="AH238" i="1"/>
  <c r="D218" i="2"/>
  <c r="W218" s="1"/>
  <c r="X218" s="1"/>
  <c r="AH214" i="1"/>
  <c r="D164" i="2"/>
  <c r="W164" s="1"/>
  <c r="X164" s="1"/>
  <c r="AH160" i="1"/>
  <c r="D116" i="2"/>
  <c r="W116" s="1"/>
  <c r="AH112" i="1"/>
  <c r="AJ470" i="2"/>
  <c r="AK470" s="1"/>
  <c r="AC470"/>
  <c r="AG470" s="1"/>
  <c r="AH470" s="1"/>
  <c r="AJ446"/>
  <c r="AK446" s="1"/>
  <c r="AC446"/>
  <c r="AG446" s="1"/>
  <c r="AH446" s="1"/>
  <c r="AJ422"/>
  <c r="AK422" s="1"/>
  <c r="AC422"/>
  <c r="AG422" s="1"/>
  <c r="AH422" s="1"/>
  <c r="AJ414"/>
  <c r="AK414" s="1"/>
  <c r="AC414"/>
  <c r="AG414" s="1"/>
  <c r="AH414" s="1"/>
  <c r="D378"/>
  <c r="W378" s="1"/>
  <c r="X378" s="1"/>
  <c r="AH374" i="1"/>
  <c r="AA372" i="2"/>
  <c r="D362"/>
  <c r="W362" s="1"/>
  <c r="X362" s="1"/>
  <c r="AH358" i="1"/>
  <c r="AH356" i="2"/>
  <c r="AK356"/>
  <c r="D346"/>
  <c r="W346" s="1"/>
  <c r="X346" s="1"/>
  <c r="AH342" i="1"/>
  <c r="AH340" i="2"/>
  <c r="AK340"/>
  <c r="D330"/>
  <c r="W330" s="1"/>
  <c r="X330" s="1"/>
  <c r="AH326" i="1"/>
  <c r="AA324" i="2"/>
  <c r="D314"/>
  <c r="W314" s="1"/>
  <c r="X314" s="1"/>
  <c r="AH310" i="1"/>
  <c r="AH308" i="2"/>
  <c r="AK308"/>
  <c r="D298"/>
  <c r="W298" s="1"/>
  <c r="X298" s="1"/>
  <c r="AH294" i="1"/>
  <c r="AH292" i="2"/>
  <c r="AK292"/>
  <c r="D282"/>
  <c r="W282" s="1"/>
  <c r="X282" s="1"/>
  <c r="AH278" i="1"/>
  <c r="AA276" i="2"/>
  <c r="D266"/>
  <c r="W266" s="1"/>
  <c r="X266" s="1"/>
  <c r="AH262" i="1"/>
  <c r="AH260" i="2"/>
  <c r="AK260"/>
  <c r="AK169"/>
  <c r="AH169"/>
  <c r="AK153"/>
  <c r="AH153"/>
  <c r="AA137"/>
  <c r="AK121"/>
  <c r="AH121"/>
  <c r="AH106"/>
  <c r="AK106"/>
  <c r="AH94"/>
  <c r="AK94"/>
  <c r="AA78"/>
  <c r="AA65"/>
  <c r="AK47"/>
  <c r="AH47"/>
  <c r="D98"/>
  <c r="W98" s="1"/>
  <c r="X98" s="1"/>
  <c r="AH94" i="1"/>
  <c r="D82" i="2"/>
  <c r="W82" s="1"/>
  <c r="X82" s="1"/>
  <c r="AH78" i="1"/>
  <c r="D68" i="2"/>
  <c r="W68" s="1"/>
  <c r="X68" s="1"/>
  <c r="AH64" i="1"/>
  <c r="D36" i="2"/>
  <c r="W36" s="1"/>
  <c r="X36" s="1"/>
  <c r="AH32" i="1"/>
  <c r="D23" i="2"/>
  <c r="W23" s="1"/>
  <c r="X23" s="1"/>
  <c r="AH19" i="1"/>
  <c r="D10" i="2"/>
  <c r="W10" s="1"/>
  <c r="X10" s="1"/>
  <c r="AH6" i="1"/>
  <c r="AJ471" i="2"/>
  <c r="AK471" s="1"/>
  <c r="AC471"/>
  <c r="AG471" s="1"/>
  <c r="AH471" s="1"/>
  <c r="AJ464"/>
  <c r="AK464" s="1"/>
  <c r="AC464"/>
  <c r="AG464" s="1"/>
  <c r="AH464" s="1"/>
  <c r="AJ440"/>
  <c r="AK440" s="1"/>
  <c r="AC440"/>
  <c r="AG440" s="1"/>
  <c r="AH440" s="1"/>
  <c r="AJ399"/>
  <c r="AK399" s="1"/>
  <c r="AC399"/>
  <c r="AG399" s="1"/>
  <c r="AH399" s="1"/>
  <c r="D358"/>
  <c r="W358" s="1"/>
  <c r="AH354" i="1"/>
  <c r="D342" i="2"/>
  <c r="W342" s="1"/>
  <c r="AH338" i="1"/>
  <c r="D318" i="2"/>
  <c r="W318" s="1"/>
  <c r="AH314" i="1"/>
  <c r="D294" i="2"/>
  <c r="W294" s="1"/>
  <c r="AH290" i="1"/>
  <c r="D254" i="2"/>
  <c r="W254" s="1"/>
  <c r="AH250" i="1"/>
  <c r="AK239" i="2"/>
  <c r="AH239"/>
  <c r="AA207"/>
  <c r="AK177"/>
  <c r="AH177"/>
  <c r="AK145"/>
  <c r="AH145"/>
  <c r="AK129"/>
  <c r="AH129"/>
  <c r="AK101"/>
  <c r="AH101"/>
  <c r="AH70"/>
  <c r="AK70"/>
  <c r="D149"/>
  <c r="W149" s="1"/>
  <c r="X149" s="1"/>
  <c r="AH145" i="1"/>
  <c r="D117" i="2"/>
  <c r="W117" s="1"/>
  <c r="X117" s="1"/>
  <c r="AH113" i="1"/>
  <c r="D54" i="2"/>
  <c r="W54" s="1"/>
  <c r="X54" s="1"/>
  <c r="AH50" i="1"/>
  <c r="D244" i="2"/>
  <c r="W244" s="1"/>
  <c r="X244" s="1"/>
  <c r="AH240" i="1"/>
  <c r="D237" i="2"/>
  <c r="W237" s="1"/>
  <c r="X237" s="1"/>
  <c r="AH233" i="1"/>
  <c r="D228" i="2"/>
  <c r="W228" s="1"/>
  <c r="X228" s="1"/>
  <c r="AH224" i="1"/>
  <c r="D220" i="2"/>
  <c r="W220" s="1"/>
  <c r="X220" s="1"/>
  <c r="AH216" i="1"/>
  <c r="D212" i="2"/>
  <c r="W212" s="1"/>
  <c r="X212" s="1"/>
  <c r="AH208" i="1"/>
  <c r="D205" i="2"/>
  <c r="W205" s="1"/>
  <c r="X205" s="1"/>
  <c r="AH201" i="1"/>
  <c r="D197" i="2"/>
  <c r="W197" s="1"/>
  <c r="X197" s="1"/>
  <c r="AH193" i="1"/>
  <c r="D192" i="2"/>
  <c r="W192" s="1"/>
  <c r="X192" s="1"/>
  <c r="AH188" i="1"/>
  <c r="D185" i="2"/>
  <c r="W185" s="1"/>
  <c r="X185" s="1"/>
  <c r="AH181" i="1"/>
  <c r="D179" i="2"/>
  <c r="W179" s="1"/>
  <c r="X179" s="1"/>
  <c r="AH175" i="1"/>
  <c r="D171" i="2"/>
  <c r="W171" s="1"/>
  <c r="X171" s="1"/>
  <c r="AH167" i="1"/>
  <c r="D162" i="2"/>
  <c r="W162" s="1"/>
  <c r="X162" s="1"/>
  <c r="AH158" i="1"/>
  <c r="D154" i="2"/>
  <c r="W154" s="1"/>
  <c r="X154" s="1"/>
  <c r="AH150" i="1"/>
  <c r="D147" i="2"/>
  <c r="W147" s="1"/>
  <c r="X147" s="1"/>
  <c r="AH143" i="1"/>
  <c r="D134" i="2"/>
  <c r="W134" s="1"/>
  <c r="X134" s="1"/>
  <c r="AH130" i="1"/>
  <c r="D126" i="2"/>
  <c r="W126" s="1"/>
  <c r="X126" s="1"/>
  <c r="AH122" i="1"/>
  <c r="D118" i="2"/>
  <c r="W118" s="1"/>
  <c r="X118" s="1"/>
  <c r="AH114" i="1"/>
  <c r="D110" i="2"/>
  <c r="W110" s="1"/>
  <c r="X110" s="1"/>
  <c r="AH106" i="1"/>
  <c r="D105" i="2"/>
  <c r="W105" s="1"/>
  <c r="X105" s="1"/>
  <c r="AH101" i="1"/>
  <c r="D99" i="2"/>
  <c r="W99" s="1"/>
  <c r="X99" s="1"/>
  <c r="AH95" i="1"/>
  <c r="D95" i="2"/>
  <c r="W95" s="1"/>
  <c r="X95" s="1"/>
  <c r="AH91" i="1"/>
  <c r="D81" i="2"/>
  <c r="W81" s="1"/>
  <c r="X81" s="1"/>
  <c r="AH77" i="1"/>
  <c r="D77" i="2"/>
  <c r="W77" s="1"/>
  <c r="X77" s="1"/>
  <c r="AH73" i="1"/>
  <c r="D73" i="2"/>
  <c r="W73" s="1"/>
  <c r="X73" s="1"/>
  <c r="AH69" i="1"/>
  <c r="D69" i="2"/>
  <c r="W69" s="1"/>
  <c r="X69" s="1"/>
  <c r="AH65" i="1"/>
  <c r="D63" i="2"/>
  <c r="W63" s="1"/>
  <c r="X63" s="1"/>
  <c r="AH59" i="1"/>
  <c r="D56" i="2"/>
  <c r="W56" s="1"/>
  <c r="X56" s="1"/>
  <c r="AH52" i="1"/>
  <c r="D46" i="2"/>
  <c r="W46" s="1"/>
  <c r="X46" s="1"/>
  <c r="AH42" i="1"/>
  <c r="D41" i="2"/>
  <c r="W41" s="1"/>
  <c r="X41" s="1"/>
  <c r="AH37" i="1"/>
  <c r="D37" i="2"/>
  <c r="W37" s="1"/>
  <c r="X37" s="1"/>
  <c r="AH33" i="1"/>
  <c r="D33" i="2"/>
  <c r="W33" s="1"/>
  <c r="X33" s="1"/>
  <c r="AH29" i="1"/>
  <c r="D29" i="2"/>
  <c r="W29" s="1"/>
  <c r="X29" s="1"/>
  <c r="AH25" i="1"/>
  <c r="D25" i="2"/>
  <c r="W25" s="1"/>
  <c r="X25" s="1"/>
  <c r="AH21" i="1"/>
  <c r="D22" i="2"/>
  <c r="W22" s="1"/>
  <c r="X22" s="1"/>
  <c r="AH18" i="1"/>
  <c r="D17" i="2"/>
  <c r="W17" s="1"/>
  <c r="X17" s="1"/>
  <c r="AH13" i="1"/>
  <c r="D11" i="2"/>
  <c r="W11" s="1"/>
  <c r="X11" s="1"/>
  <c r="AH7" i="1"/>
  <c r="AG473" i="2"/>
  <c r="AH473" s="1"/>
  <c r="AG434"/>
  <c r="AH434" s="1"/>
  <c r="AG426"/>
  <c r="AH426" s="1"/>
  <c r="AG405"/>
  <c r="AH405" s="1"/>
  <c r="AG467"/>
  <c r="AH467" s="1"/>
  <c r="AG448"/>
  <c r="AH448" s="1"/>
  <c r="AG424"/>
  <c r="AH424" s="1"/>
  <c r="Q491"/>
  <c r="P491"/>
  <c r="AG486"/>
  <c r="AH486" s="1"/>
  <c r="AG474"/>
  <c r="AH474" s="1"/>
  <c r="AG472"/>
  <c r="AH472" s="1"/>
  <c r="AG449"/>
  <c r="AH449" s="1"/>
  <c r="AG445"/>
  <c r="AH445" s="1"/>
  <c r="AG429"/>
  <c r="AH429" s="1"/>
  <c r="AG421"/>
  <c r="AH421" s="1"/>
  <c r="Y491"/>
  <c r="X352"/>
  <c r="X336"/>
  <c r="X288"/>
  <c r="AA17" l="1"/>
  <c r="AK25"/>
  <c r="AH25"/>
  <c r="AK33"/>
  <c r="AH33"/>
  <c r="AA41"/>
  <c r="AH46"/>
  <c r="AK46"/>
  <c r="AA63"/>
  <c r="AK73"/>
  <c r="AH73"/>
  <c r="AK81"/>
  <c r="AH81"/>
  <c r="AK99"/>
  <c r="AH99"/>
  <c r="AA110"/>
  <c r="AA126"/>
  <c r="AK147"/>
  <c r="AH147"/>
  <c r="AA162"/>
  <c r="AK171"/>
  <c r="AH171"/>
  <c r="AA185"/>
  <c r="AK197"/>
  <c r="AH197"/>
  <c r="AH212"/>
  <c r="AK212"/>
  <c r="AA228"/>
  <c r="AH244"/>
  <c r="AK244"/>
  <c r="AA266"/>
  <c r="AH346"/>
  <c r="AK346"/>
  <c r="AA282"/>
  <c r="AH298"/>
  <c r="AK298"/>
  <c r="AA314"/>
  <c r="AA378"/>
  <c r="AH164"/>
  <c r="AK164"/>
  <c r="AA218"/>
  <c r="AH48"/>
  <c r="AK48"/>
  <c r="AH120"/>
  <c r="AK120"/>
  <c r="AA136"/>
  <c r="AA15"/>
  <c r="AA21"/>
  <c r="AA45"/>
  <c r="AK55"/>
  <c r="AH55"/>
  <c r="AA64"/>
  <c r="AA80"/>
  <c r="AA85"/>
  <c r="AA88"/>
  <c r="AA93"/>
  <c r="AA104"/>
  <c r="AK115"/>
  <c r="AH115"/>
  <c r="AK123"/>
  <c r="AH123"/>
  <c r="AA131"/>
  <c r="AH142"/>
  <c r="AK142"/>
  <c r="AA150"/>
  <c r="AA159"/>
  <c r="AK167"/>
  <c r="AH167"/>
  <c r="AK175"/>
  <c r="AH175"/>
  <c r="AA200"/>
  <c r="AA208"/>
  <c r="AK241"/>
  <c r="AH241"/>
  <c r="AK249"/>
  <c r="AH249"/>
  <c r="AA156"/>
  <c r="AH190"/>
  <c r="AK190"/>
  <c r="AA234"/>
  <c r="AA11"/>
  <c r="AH22"/>
  <c r="AK22"/>
  <c r="AK29"/>
  <c r="AH29"/>
  <c r="AA37"/>
  <c r="AA56"/>
  <c r="AA69"/>
  <c r="AK77"/>
  <c r="AH77"/>
  <c r="AK95"/>
  <c r="AH95"/>
  <c r="AK105"/>
  <c r="AH105"/>
  <c r="AH118"/>
  <c r="AK118"/>
  <c r="AA134"/>
  <c r="AH154"/>
  <c r="AK154"/>
  <c r="AA179"/>
  <c r="AH192"/>
  <c r="AK192"/>
  <c r="AA205"/>
  <c r="AH220"/>
  <c r="AK220"/>
  <c r="AA237"/>
  <c r="AA330"/>
  <c r="AA362"/>
  <c r="AH262"/>
  <c r="AK262"/>
  <c r="AH334"/>
  <c r="AK334"/>
  <c r="AA253"/>
  <c r="AK269"/>
  <c r="AH269"/>
  <c r="AK293"/>
  <c r="AH293"/>
  <c r="AA309"/>
  <c r="AA325"/>
  <c r="AK341"/>
  <c r="AH341"/>
  <c r="AA357"/>
  <c r="AA373"/>
  <c r="AA258"/>
  <c r="AH274"/>
  <c r="AK274"/>
  <c r="AA290"/>
  <c r="AA354"/>
  <c r="AK370"/>
  <c r="AH370"/>
  <c r="AH226"/>
  <c r="AK226"/>
  <c r="AH58"/>
  <c r="AK58"/>
  <c r="AA112"/>
  <c r="AA128"/>
  <c r="AA246"/>
  <c r="AA13"/>
  <c r="AA18"/>
  <c r="AA26"/>
  <c r="AA38"/>
  <c r="AH72"/>
  <c r="AK72"/>
  <c r="AA83"/>
  <c r="AK91"/>
  <c r="AH91"/>
  <c r="AH96"/>
  <c r="AK96"/>
  <c r="AK139"/>
  <c r="AH139"/>
  <c r="AA146"/>
  <c r="AA170"/>
  <c r="AH178"/>
  <c r="AK178"/>
  <c r="AK193"/>
  <c r="AH193"/>
  <c r="AA204"/>
  <c r="AA213"/>
  <c r="AK221"/>
  <c r="AH221"/>
  <c r="AA229"/>
  <c r="AA252"/>
  <c r="AH52"/>
  <c r="AK52"/>
  <c r="AH172"/>
  <c r="AK172"/>
  <c r="AA210"/>
  <c r="AA54"/>
  <c r="AK149"/>
  <c r="AH149"/>
  <c r="AJ65"/>
  <c r="AK65" s="1"/>
  <c r="AC65"/>
  <c r="AG65" s="1"/>
  <c r="AH65" s="1"/>
  <c r="AJ78"/>
  <c r="AK78" s="1"/>
  <c r="AC78"/>
  <c r="AG78" s="1"/>
  <c r="AH78" s="1"/>
  <c r="AJ137"/>
  <c r="AK137" s="1"/>
  <c r="AC137"/>
  <c r="AG137" s="1"/>
  <c r="AH137" s="1"/>
  <c r="AJ276"/>
  <c r="AK276" s="1"/>
  <c r="AC276"/>
  <c r="AG276" s="1"/>
  <c r="AH276" s="1"/>
  <c r="AJ161"/>
  <c r="AK161" s="1"/>
  <c r="AC161"/>
  <c r="AG161" s="1"/>
  <c r="AH161" s="1"/>
  <c r="AJ194"/>
  <c r="AK194" s="1"/>
  <c r="AC194"/>
  <c r="AG194" s="1"/>
  <c r="AH194" s="1"/>
  <c r="AJ280"/>
  <c r="AK280" s="1"/>
  <c r="AC280"/>
  <c r="AG280" s="1"/>
  <c r="AH280" s="1"/>
  <c r="AJ368"/>
  <c r="AK368" s="1"/>
  <c r="AC368"/>
  <c r="AG368" s="1"/>
  <c r="AH368" s="1"/>
  <c r="AJ255"/>
  <c r="AK255" s="1"/>
  <c r="AC255"/>
  <c r="AG255" s="1"/>
  <c r="AH255" s="1"/>
  <c r="AJ279"/>
  <c r="AK279" s="1"/>
  <c r="AC279"/>
  <c r="AG279" s="1"/>
  <c r="AH279" s="1"/>
  <c r="AJ303"/>
  <c r="AK303" s="1"/>
  <c r="AC303"/>
  <c r="AG303" s="1"/>
  <c r="AH303" s="1"/>
  <c r="AJ327"/>
  <c r="AK327" s="1"/>
  <c r="AC327"/>
  <c r="AG327" s="1"/>
  <c r="AH327" s="1"/>
  <c r="AJ351"/>
  <c r="AK351" s="1"/>
  <c r="AC351"/>
  <c r="AG351" s="1"/>
  <c r="AH351" s="1"/>
  <c r="AJ371"/>
  <c r="AK371" s="1"/>
  <c r="AC371"/>
  <c r="AG371" s="1"/>
  <c r="AH371" s="1"/>
  <c r="AK19"/>
  <c r="AH19"/>
  <c r="AA32"/>
  <c r="AA198"/>
  <c r="AA227"/>
  <c r="AH264"/>
  <c r="AK264"/>
  <c r="AA304"/>
  <c r="AA376"/>
  <c r="AA14"/>
  <c r="AH20"/>
  <c r="AK20"/>
  <c r="AK27"/>
  <c r="AH27"/>
  <c r="AK31"/>
  <c r="AH31"/>
  <c r="AH34"/>
  <c r="AK34"/>
  <c r="AA39"/>
  <c r="AK43"/>
  <c r="AH43"/>
  <c r="AK49"/>
  <c r="AH49"/>
  <c r="AK51"/>
  <c r="AH51"/>
  <c r="AK53"/>
  <c r="AH53"/>
  <c r="AA59"/>
  <c r="AK67"/>
  <c r="AH67"/>
  <c r="AK71"/>
  <c r="AH71"/>
  <c r="AH76"/>
  <c r="AK76"/>
  <c r="AK79"/>
  <c r="AH79"/>
  <c r="AA84"/>
  <c r="AA87"/>
  <c r="AA89"/>
  <c r="AH92"/>
  <c r="AK92"/>
  <c r="AK97"/>
  <c r="AH97"/>
  <c r="AK103"/>
  <c r="AH103"/>
  <c r="AA108"/>
  <c r="AA111"/>
  <c r="AA114"/>
  <c r="AH116"/>
  <c r="AK116"/>
  <c r="AK119"/>
  <c r="AH119"/>
  <c r="AA122"/>
  <c r="AH124"/>
  <c r="AK124"/>
  <c r="AK127"/>
  <c r="AH127"/>
  <c r="AH130"/>
  <c r="AK130"/>
  <c r="AA132"/>
  <c r="AA135"/>
  <c r="AA138"/>
  <c r="AH140"/>
  <c r="AK140"/>
  <c r="AK143"/>
  <c r="AH143"/>
  <c r="AK151"/>
  <c r="AH151"/>
  <c r="AA155"/>
  <c r="AA158"/>
  <c r="AA160"/>
  <c r="AK163"/>
  <c r="AH163"/>
  <c r="AH166"/>
  <c r="AK166"/>
  <c r="AH168"/>
  <c r="AK168"/>
  <c r="AA174"/>
  <c r="AA176"/>
  <c r="AA182"/>
  <c r="AA186"/>
  <c r="AA189"/>
  <c r="AK195"/>
  <c r="AH195"/>
  <c r="AK199"/>
  <c r="AH199"/>
  <c r="AH202"/>
  <c r="AK202"/>
  <c r="AA209"/>
  <c r="AH214"/>
  <c r="AK214"/>
  <c r="AK217"/>
  <c r="AH217"/>
  <c r="AA222"/>
  <c r="AK225"/>
  <c r="AH225"/>
  <c r="AA230"/>
  <c r="AA233"/>
  <c r="AH236"/>
  <c r="AK236"/>
  <c r="AH240"/>
  <c r="AK240"/>
  <c r="AA242"/>
  <c r="AK245"/>
  <c r="AH245"/>
  <c r="AA248"/>
  <c r="AH250"/>
  <c r="AK250"/>
  <c r="AA254"/>
  <c r="AA270"/>
  <c r="AA278"/>
  <c r="AH286"/>
  <c r="AK286"/>
  <c r="AA294"/>
  <c r="AA302"/>
  <c r="AH310"/>
  <c r="AK310"/>
  <c r="AA318"/>
  <c r="AA326"/>
  <c r="AA342"/>
  <c r="AA350"/>
  <c r="AH358"/>
  <c r="AK358"/>
  <c r="AA366"/>
  <c r="AA374"/>
  <c r="AA261"/>
  <c r="AA277"/>
  <c r="AA285"/>
  <c r="AA301"/>
  <c r="AK317"/>
  <c r="AH317"/>
  <c r="AA333"/>
  <c r="AA349"/>
  <c r="AK365"/>
  <c r="AH365"/>
  <c r="AA381"/>
  <c r="AB491"/>
  <c r="AA16"/>
  <c r="AA30"/>
  <c r="AH44"/>
  <c r="AK44"/>
  <c r="AA74"/>
  <c r="AA90"/>
  <c r="AA183"/>
  <c r="AJ300"/>
  <c r="AK300" s="1"/>
  <c r="AC300"/>
  <c r="AG300" s="1"/>
  <c r="AH300" s="1"/>
  <c r="AH336"/>
  <c r="AK336"/>
  <c r="AJ207"/>
  <c r="AK207" s="1"/>
  <c r="AC207"/>
  <c r="AG207" s="1"/>
  <c r="AH207" s="1"/>
  <c r="AH10"/>
  <c r="AK10"/>
  <c r="AK23"/>
  <c r="AH23"/>
  <c r="AA36"/>
  <c r="AH68"/>
  <c r="AK68"/>
  <c r="AH82"/>
  <c r="AK82"/>
  <c r="AA98"/>
  <c r="AJ324"/>
  <c r="AK324" s="1"/>
  <c r="AC324"/>
  <c r="AG324" s="1"/>
  <c r="AH324" s="1"/>
  <c r="AJ372"/>
  <c r="AK372" s="1"/>
  <c r="AC372"/>
  <c r="AG372" s="1"/>
  <c r="AH372" s="1"/>
  <c r="AK201"/>
  <c r="AH201"/>
  <c r="AA231"/>
  <c r="D491"/>
  <c r="W8"/>
  <c r="AA61"/>
  <c r="AK125"/>
  <c r="AH125"/>
  <c r="AA157"/>
  <c r="AJ86"/>
  <c r="AK86" s="1"/>
  <c r="AC86"/>
  <c r="AG86" s="1"/>
  <c r="AH86" s="1"/>
  <c r="AJ113"/>
  <c r="AK113" s="1"/>
  <c r="AC113"/>
  <c r="AG113" s="1"/>
  <c r="AH113" s="1"/>
  <c r="AJ256"/>
  <c r="AK256" s="1"/>
  <c r="AC256"/>
  <c r="AG256" s="1"/>
  <c r="AH256" s="1"/>
  <c r="AJ328"/>
  <c r="AK328" s="1"/>
  <c r="AC328"/>
  <c r="AG328" s="1"/>
  <c r="AH328" s="1"/>
  <c r="AJ275"/>
  <c r="AK275" s="1"/>
  <c r="AC275"/>
  <c r="AG275" s="1"/>
  <c r="AH275" s="1"/>
  <c r="AJ299"/>
  <c r="AK299" s="1"/>
  <c r="AC299"/>
  <c r="AG299" s="1"/>
  <c r="AH299" s="1"/>
  <c r="AJ323"/>
  <c r="AK323" s="1"/>
  <c r="AC323"/>
  <c r="AG323" s="1"/>
  <c r="AH323" s="1"/>
  <c r="AJ347"/>
  <c r="AK347" s="1"/>
  <c r="AC347"/>
  <c r="AG347" s="1"/>
  <c r="AH347" s="1"/>
  <c r="AJ375"/>
  <c r="AK375" s="1"/>
  <c r="AC375"/>
  <c r="AG375" s="1"/>
  <c r="AH375" s="1"/>
  <c r="AA272"/>
  <c r="AA320"/>
  <c r="AK9"/>
  <c r="AH9"/>
  <c r="AH24"/>
  <c r="AK24"/>
  <c r="AA35"/>
  <c r="AA50"/>
  <c r="AA60"/>
  <c r="AK75"/>
  <c r="AH75"/>
  <c r="AA107"/>
  <c r="AA181"/>
  <c r="AK187"/>
  <c r="AH187"/>
  <c r="AH216"/>
  <c r="AK216"/>
  <c r="AA224"/>
  <c r="AA232"/>
  <c r="AA306"/>
  <c r="AH322"/>
  <c r="AK322"/>
  <c r="AA338"/>
  <c r="AA257"/>
  <c r="AK265"/>
  <c r="AH265"/>
  <c r="AK273"/>
  <c r="AH273"/>
  <c r="AA281"/>
  <c r="AK289"/>
  <c r="AH289"/>
  <c r="AK297"/>
  <c r="AH297"/>
  <c r="AA305"/>
  <c r="AK313"/>
  <c r="AH313"/>
  <c r="AK321"/>
  <c r="AH321"/>
  <c r="AA329"/>
  <c r="AK337"/>
  <c r="AH337"/>
  <c r="AK345"/>
  <c r="AH345"/>
  <c r="AA353"/>
  <c r="AK361"/>
  <c r="AH361"/>
  <c r="AH369"/>
  <c r="AK369"/>
  <c r="AA377"/>
  <c r="AA102"/>
  <c r="AA133"/>
  <c r="AA165"/>
  <c r="AJ348"/>
  <c r="AK348" s="1"/>
  <c r="AC348"/>
  <c r="AG348" s="1"/>
  <c r="AH348" s="1"/>
  <c r="AJ344"/>
  <c r="AK344" s="1"/>
  <c r="AC344"/>
  <c r="AG344" s="1"/>
  <c r="AH344" s="1"/>
  <c r="AJ62"/>
  <c r="AK62" s="1"/>
  <c r="AC62"/>
  <c r="AG62" s="1"/>
  <c r="AH62" s="1"/>
  <c r="AJ152"/>
  <c r="AK152" s="1"/>
  <c r="AC152"/>
  <c r="AG152" s="1"/>
  <c r="AH152" s="1"/>
  <c r="AJ184"/>
  <c r="AK184" s="1"/>
  <c r="AC184"/>
  <c r="AG184" s="1"/>
  <c r="AH184" s="1"/>
  <c r="AI491"/>
  <c r="AH288"/>
  <c r="AK288"/>
  <c r="AA352"/>
  <c r="AA117"/>
  <c r="AH188"/>
  <c r="AK188"/>
  <c r="AK215"/>
  <c r="AH215"/>
  <c r="AK247"/>
  <c r="AH247"/>
  <c r="AA109"/>
  <c r="AA141"/>
  <c r="AK173"/>
  <c r="AH173"/>
  <c r="AJ296"/>
  <c r="AK296" s="1"/>
  <c r="AC296"/>
  <c r="AG296" s="1"/>
  <c r="AH296" s="1"/>
  <c r="AK382"/>
  <c r="AH382"/>
  <c r="AA12"/>
  <c r="AH28"/>
  <c r="AK28"/>
  <c r="AA40"/>
  <c r="AJ42"/>
  <c r="AK42" s="1"/>
  <c r="AC42"/>
  <c r="AG42" s="1"/>
  <c r="AH42" s="1"/>
  <c r="AJ66"/>
  <c r="AK66" s="1"/>
  <c r="AC66"/>
  <c r="AG66" s="1"/>
  <c r="AH66" s="1"/>
  <c r="AJ180"/>
  <c r="AK180" s="1"/>
  <c r="AC180"/>
  <c r="AG180" s="1"/>
  <c r="AH180" s="1"/>
  <c r="AJ206"/>
  <c r="AK206" s="1"/>
  <c r="AC206"/>
  <c r="AG206" s="1"/>
  <c r="AH206" s="1"/>
  <c r="AJ386"/>
  <c r="AK386" s="1"/>
  <c r="AC386"/>
  <c r="AG386" s="1"/>
  <c r="AH386" s="1"/>
  <c r="AK191"/>
  <c r="AH191"/>
  <c r="AA203"/>
  <c r="AK219"/>
  <c r="AH219"/>
  <c r="AK235"/>
  <c r="AH235"/>
  <c r="AA251"/>
  <c r="AK211"/>
  <c r="AH211"/>
  <c r="AK243"/>
  <c r="AH243"/>
  <c r="AJ40" l="1"/>
  <c r="AK40" s="1"/>
  <c r="AC40"/>
  <c r="AG40" s="1"/>
  <c r="AH40" s="1"/>
  <c r="AJ251"/>
  <c r="AK251" s="1"/>
  <c r="AC251"/>
  <c r="AG251" s="1"/>
  <c r="AH251" s="1"/>
  <c r="AJ12"/>
  <c r="AK12" s="1"/>
  <c r="AC12"/>
  <c r="AG12" s="1"/>
  <c r="AH12" s="1"/>
  <c r="AJ141"/>
  <c r="AK141" s="1"/>
  <c r="AC141"/>
  <c r="AG141" s="1"/>
  <c r="AH141" s="1"/>
  <c r="AJ117"/>
  <c r="AK117" s="1"/>
  <c r="AC117"/>
  <c r="AG117" s="1"/>
  <c r="AH117" s="1"/>
  <c r="AJ352"/>
  <c r="AK352" s="1"/>
  <c r="AC352"/>
  <c r="AG352" s="1"/>
  <c r="AH352" s="1"/>
  <c r="AJ133"/>
  <c r="AK133" s="1"/>
  <c r="AC133"/>
  <c r="AG133" s="1"/>
  <c r="AH133" s="1"/>
  <c r="AJ102"/>
  <c r="AK102" s="1"/>
  <c r="AC102"/>
  <c r="AG102" s="1"/>
  <c r="AH102" s="1"/>
  <c r="AJ329"/>
  <c r="AK329" s="1"/>
  <c r="AC329"/>
  <c r="AG329" s="1"/>
  <c r="AH329" s="1"/>
  <c r="AJ281"/>
  <c r="AK281" s="1"/>
  <c r="AC281"/>
  <c r="AG281" s="1"/>
  <c r="AH281" s="1"/>
  <c r="AJ306"/>
  <c r="AK306" s="1"/>
  <c r="AC306"/>
  <c r="AG306" s="1"/>
  <c r="AH306" s="1"/>
  <c r="AJ224"/>
  <c r="AK224" s="1"/>
  <c r="AC224"/>
  <c r="AG224" s="1"/>
  <c r="AH224" s="1"/>
  <c r="AJ181"/>
  <c r="AK181" s="1"/>
  <c r="AC181"/>
  <c r="AG181" s="1"/>
  <c r="AH181" s="1"/>
  <c r="AJ50"/>
  <c r="AK50" s="1"/>
  <c r="AC50"/>
  <c r="AG50" s="1"/>
  <c r="AH50" s="1"/>
  <c r="AJ35"/>
  <c r="AK35" s="1"/>
  <c r="AC35"/>
  <c r="AG35" s="1"/>
  <c r="AH35" s="1"/>
  <c r="AJ320"/>
  <c r="AK320" s="1"/>
  <c r="AC320"/>
  <c r="AG320" s="1"/>
  <c r="AH320" s="1"/>
  <c r="AJ61"/>
  <c r="AK61" s="1"/>
  <c r="AC61"/>
  <c r="AG61" s="1"/>
  <c r="AH61" s="1"/>
  <c r="AJ36"/>
  <c r="AK36" s="1"/>
  <c r="AC36"/>
  <c r="AG36" s="1"/>
  <c r="AH36" s="1"/>
  <c r="AJ183"/>
  <c r="AK183" s="1"/>
  <c r="AC183"/>
  <c r="AG183" s="1"/>
  <c r="AH183" s="1"/>
  <c r="AJ90"/>
  <c r="AK90" s="1"/>
  <c r="AC90"/>
  <c r="AG90" s="1"/>
  <c r="AH90" s="1"/>
  <c r="AJ30"/>
  <c r="AK30" s="1"/>
  <c r="AC30"/>
  <c r="AG30" s="1"/>
  <c r="AH30" s="1"/>
  <c r="AJ381"/>
  <c r="AK381" s="1"/>
  <c r="AC381"/>
  <c r="AG381" s="1"/>
  <c r="AH381" s="1"/>
  <c r="AJ349"/>
  <c r="AK349" s="1"/>
  <c r="AC349"/>
  <c r="AG349" s="1"/>
  <c r="AH349" s="1"/>
  <c r="AJ301"/>
  <c r="AK301" s="1"/>
  <c r="AC301"/>
  <c r="AG301" s="1"/>
  <c r="AH301" s="1"/>
  <c r="AJ277"/>
  <c r="AK277" s="1"/>
  <c r="AC277"/>
  <c r="AG277" s="1"/>
  <c r="AH277" s="1"/>
  <c r="AJ374"/>
  <c r="AK374" s="1"/>
  <c r="AC374"/>
  <c r="AG374" s="1"/>
  <c r="AH374" s="1"/>
  <c r="AJ366"/>
  <c r="AK366" s="1"/>
  <c r="AC366"/>
  <c r="AG366" s="1"/>
  <c r="AH366" s="1"/>
  <c r="AJ342"/>
  <c r="AK342" s="1"/>
  <c r="AC342"/>
  <c r="AG342" s="1"/>
  <c r="AH342" s="1"/>
  <c r="AJ318"/>
  <c r="AK318" s="1"/>
  <c r="AC318"/>
  <c r="AG318" s="1"/>
  <c r="AH318" s="1"/>
  <c r="AJ294"/>
  <c r="AK294" s="1"/>
  <c r="AC294"/>
  <c r="AG294" s="1"/>
  <c r="AH294" s="1"/>
  <c r="AJ270"/>
  <c r="AK270" s="1"/>
  <c r="AC270"/>
  <c r="AG270" s="1"/>
  <c r="AH270" s="1"/>
  <c r="AJ248"/>
  <c r="AK248" s="1"/>
  <c r="AC248"/>
  <c r="AG248" s="1"/>
  <c r="AH248" s="1"/>
  <c r="AJ222"/>
  <c r="AK222" s="1"/>
  <c r="AC222"/>
  <c r="AG222" s="1"/>
  <c r="AH222" s="1"/>
  <c r="AJ209"/>
  <c r="AK209" s="1"/>
  <c r="AC209"/>
  <c r="AG209" s="1"/>
  <c r="AH209" s="1"/>
  <c r="AJ182"/>
  <c r="AK182" s="1"/>
  <c r="AC182"/>
  <c r="AG182" s="1"/>
  <c r="AH182" s="1"/>
  <c r="AJ174"/>
  <c r="AK174" s="1"/>
  <c r="AC174"/>
  <c r="AG174" s="1"/>
  <c r="AH174" s="1"/>
  <c r="AJ158"/>
  <c r="AK158" s="1"/>
  <c r="AC158"/>
  <c r="AG158" s="1"/>
  <c r="AH158" s="1"/>
  <c r="AJ155"/>
  <c r="AK155" s="1"/>
  <c r="AC155"/>
  <c r="AG155" s="1"/>
  <c r="AH155" s="1"/>
  <c r="AJ138"/>
  <c r="AK138" s="1"/>
  <c r="AC138"/>
  <c r="AG138" s="1"/>
  <c r="AH138" s="1"/>
  <c r="AJ135"/>
  <c r="AK135" s="1"/>
  <c r="AC135"/>
  <c r="AG135" s="1"/>
  <c r="AH135" s="1"/>
  <c r="AJ132"/>
  <c r="AK132" s="1"/>
  <c r="AC132"/>
  <c r="AG132" s="1"/>
  <c r="AH132" s="1"/>
  <c r="AJ114"/>
  <c r="AK114" s="1"/>
  <c r="AC114"/>
  <c r="AG114" s="1"/>
  <c r="AH114" s="1"/>
  <c r="AJ111"/>
  <c r="AK111" s="1"/>
  <c r="AC111"/>
  <c r="AG111" s="1"/>
  <c r="AH111" s="1"/>
  <c r="AJ108"/>
  <c r="AK108" s="1"/>
  <c r="AC108"/>
  <c r="AG108" s="1"/>
  <c r="AH108" s="1"/>
  <c r="AJ89"/>
  <c r="AK89" s="1"/>
  <c r="AC89"/>
  <c r="AG89" s="1"/>
  <c r="AH89" s="1"/>
  <c r="AJ39"/>
  <c r="AK39" s="1"/>
  <c r="AC39"/>
  <c r="AG39" s="1"/>
  <c r="AH39" s="1"/>
  <c r="AJ14"/>
  <c r="AK14" s="1"/>
  <c r="AC14"/>
  <c r="AG14" s="1"/>
  <c r="AH14" s="1"/>
  <c r="AJ376"/>
  <c r="AK376" s="1"/>
  <c r="AC376"/>
  <c r="AG376" s="1"/>
  <c r="AH376" s="1"/>
  <c r="AJ304"/>
  <c r="AK304" s="1"/>
  <c r="AC304"/>
  <c r="AG304" s="1"/>
  <c r="AH304" s="1"/>
  <c r="AJ227"/>
  <c r="AK227" s="1"/>
  <c r="AC227"/>
  <c r="AG227" s="1"/>
  <c r="AH227" s="1"/>
  <c r="AJ198"/>
  <c r="AK198" s="1"/>
  <c r="AC198"/>
  <c r="AG198" s="1"/>
  <c r="AH198" s="1"/>
  <c r="AJ54"/>
  <c r="AK54" s="1"/>
  <c r="AC54"/>
  <c r="AG54" s="1"/>
  <c r="AH54" s="1"/>
  <c r="AJ252"/>
  <c r="AK252" s="1"/>
  <c r="AC252"/>
  <c r="AG252" s="1"/>
  <c r="AH252" s="1"/>
  <c r="AJ229"/>
  <c r="AK229" s="1"/>
  <c r="AC229"/>
  <c r="AG229" s="1"/>
  <c r="AH229" s="1"/>
  <c r="AJ170"/>
  <c r="AK170" s="1"/>
  <c r="AC170"/>
  <c r="AG170" s="1"/>
  <c r="AH170" s="1"/>
  <c r="AJ26"/>
  <c r="AK26" s="1"/>
  <c r="AC26"/>
  <c r="AG26" s="1"/>
  <c r="AH26" s="1"/>
  <c r="AJ128"/>
  <c r="AK128" s="1"/>
  <c r="AC128"/>
  <c r="AG128" s="1"/>
  <c r="AH128" s="1"/>
  <c r="AJ354"/>
  <c r="AK354" s="1"/>
  <c r="AC354"/>
  <c r="AG354" s="1"/>
  <c r="AH354" s="1"/>
  <c r="AJ258"/>
  <c r="AK258" s="1"/>
  <c r="AC258"/>
  <c r="AG258" s="1"/>
  <c r="AH258" s="1"/>
  <c r="AJ325"/>
  <c r="AK325" s="1"/>
  <c r="AC325"/>
  <c r="AG325" s="1"/>
  <c r="AH325" s="1"/>
  <c r="AJ253"/>
  <c r="AK253" s="1"/>
  <c r="AC253"/>
  <c r="AG253" s="1"/>
  <c r="AH253" s="1"/>
  <c r="AJ362"/>
  <c r="AK362" s="1"/>
  <c r="AC362"/>
  <c r="AG362" s="1"/>
  <c r="AH362" s="1"/>
  <c r="AJ205"/>
  <c r="AK205" s="1"/>
  <c r="AC205"/>
  <c r="AG205" s="1"/>
  <c r="AH205" s="1"/>
  <c r="AJ11"/>
  <c r="AK11" s="1"/>
  <c r="AC11"/>
  <c r="AG11" s="1"/>
  <c r="AH11" s="1"/>
  <c r="AJ234"/>
  <c r="AK234" s="1"/>
  <c r="AC234"/>
  <c r="AG234" s="1"/>
  <c r="AH234" s="1"/>
  <c r="AJ208"/>
  <c r="AK208" s="1"/>
  <c r="AC208"/>
  <c r="AG208" s="1"/>
  <c r="AH208" s="1"/>
  <c r="AJ64"/>
  <c r="AK64" s="1"/>
  <c r="AC64"/>
  <c r="AG64" s="1"/>
  <c r="AH64" s="1"/>
  <c r="AJ45"/>
  <c r="AK45" s="1"/>
  <c r="AC45"/>
  <c r="AG45" s="1"/>
  <c r="AH45" s="1"/>
  <c r="AJ15"/>
  <c r="AK15" s="1"/>
  <c r="AC15"/>
  <c r="AG15" s="1"/>
  <c r="AH15" s="1"/>
  <c r="AJ136"/>
  <c r="AK136" s="1"/>
  <c r="AC136"/>
  <c r="AG136" s="1"/>
  <c r="AH136" s="1"/>
  <c r="AJ282"/>
  <c r="AK282" s="1"/>
  <c r="AC282"/>
  <c r="AG282" s="1"/>
  <c r="AH282" s="1"/>
  <c r="AJ228"/>
  <c r="AK228" s="1"/>
  <c r="AC228"/>
  <c r="AG228" s="1"/>
  <c r="AH228" s="1"/>
  <c r="AJ185"/>
  <c r="AK185" s="1"/>
  <c r="AC185"/>
  <c r="AG185" s="1"/>
  <c r="AH185" s="1"/>
  <c r="AJ162"/>
  <c r="AK162" s="1"/>
  <c r="AC162"/>
  <c r="AG162" s="1"/>
  <c r="AH162" s="1"/>
  <c r="AJ110"/>
  <c r="AK110" s="1"/>
  <c r="AC110"/>
  <c r="AG110" s="1"/>
  <c r="AH110" s="1"/>
  <c r="AJ63"/>
  <c r="AK63" s="1"/>
  <c r="AC63"/>
  <c r="AG63" s="1"/>
  <c r="AH63" s="1"/>
  <c r="AJ17"/>
  <c r="AK17" s="1"/>
  <c r="AC17"/>
  <c r="AG17" s="1"/>
  <c r="AH17" s="1"/>
  <c r="AJ203"/>
  <c r="AK203" s="1"/>
  <c r="AC203"/>
  <c r="AG203" s="1"/>
  <c r="AH203" s="1"/>
  <c r="AJ109"/>
  <c r="AK109" s="1"/>
  <c r="AC109"/>
  <c r="AG109" s="1"/>
  <c r="AH109" s="1"/>
  <c r="AJ165"/>
  <c r="AK165" s="1"/>
  <c r="AC165"/>
  <c r="AG165" s="1"/>
  <c r="AH165" s="1"/>
  <c r="AJ377"/>
  <c r="AK377" s="1"/>
  <c r="AC377"/>
  <c r="AG377" s="1"/>
  <c r="AH377" s="1"/>
  <c r="AJ353"/>
  <c r="AK353" s="1"/>
  <c r="AC353"/>
  <c r="AG353" s="1"/>
  <c r="AH353" s="1"/>
  <c r="AJ305"/>
  <c r="AK305" s="1"/>
  <c r="AC305"/>
  <c r="AG305" s="1"/>
  <c r="AH305" s="1"/>
  <c r="AJ257"/>
  <c r="AK257" s="1"/>
  <c r="AC257"/>
  <c r="AG257" s="1"/>
  <c r="AH257" s="1"/>
  <c r="AJ338"/>
  <c r="AK338" s="1"/>
  <c r="AC338"/>
  <c r="AG338" s="1"/>
  <c r="AH338" s="1"/>
  <c r="AJ232"/>
  <c r="AK232" s="1"/>
  <c r="AC232"/>
  <c r="AG232" s="1"/>
  <c r="AH232" s="1"/>
  <c r="AJ107"/>
  <c r="AK107" s="1"/>
  <c r="AC107"/>
  <c r="AG107" s="1"/>
  <c r="AH107" s="1"/>
  <c r="AJ60"/>
  <c r="AK60" s="1"/>
  <c r="AC60"/>
  <c r="AG60" s="1"/>
  <c r="AH60" s="1"/>
  <c r="AJ272"/>
  <c r="AK272" s="1"/>
  <c r="AC272"/>
  <c r="AG272" s="1"/>
  <c r="AH272" s="1"/>
  <c r="AJ157"/>
  <c r="AK157" s="1"/>
  <c r="AC157"/>
  <c r="AG157" s="1"/>
  <c r="AH157" s="1"/>
  <c r="W491"/>
  <c r="X8"/>
  <c r="AJ231"/>
  <c r="AK231" s="1"/>
  <c r="AC231"/>
  <c r="AG231" s="1"/>
  <c r="AH231" s="1"/>
  <c r="AJ98"/>
  <c r="AK98" s="1"/>
  <c r="AC98"/>
  <c r="AG98" s="1"/>
  <c r="AH98" s="1"/>
  <c r="AJ74"/>
  <c r="AK74" s="1"/>
  <c r="AC74"/>
  <c r="AG74" s="1"/>
  <c r="AH74" s="1"/>
  <c r="AJ16"/>
  <c r="AK16" s="1"/>
  <c r="AC16"/>
  <c r="AG16" s="1"/>
  <c r="AH16" s="1"/>
  <c r="AJ333"/>
  <c r="AK333" s="1"/>
  <c r="AC333"/>
  <c r="AG333" s="1"/>
  <c r="AH333" s="1"/>
  <c r="AJ285"/>
  <c r="AK285" s="1"/>
  <c r="AC285"/>
  <c r="AG285" s="1"/>
  <c r="AH285" s="1"/>
  <c r="AJ261"/>
  <c r="AK261" s="1"/>
  <c r="AC261"/>
  <c r="AG261" s="1"/>
  <c r="AH261" s="1"/>
  <c r="AJ350"/>
  <c r="AK350" s="1"/>
  <c r="AC350"/>
  <c r="AG350" s="1"/>
  <c r="AH350" s="1"/>
  <c r="AJ326"/>
  <c r="AK326" s="1"/>
  <c r="AC326"/>
  <c r="AG326" s="1"/>
  <c r="AH326" s="1"/>
  <c r="AJ302"/>
  <c r="AK302" s="1"/>
  <c r="AC302"/>
  <c r="AG302" s="1"/>
  <c r="AH302" s="1"/>
  <c r="AJ278"/>
  <c r="AK278" s="1"/>
  <c r="AC278"/>
  <c r="AG278" s="1"/>
  <c r="AH278" s="1"/>
  <c r="AJ254"/>
  <c r="AK254" s="1"/>
  <c r="AC254"/>
  <c r="AG254" s="1"/>
  <c r="AH254" s="1"/>
  <c r="AJ242"/>
  <c r="AK242" s="1"/>
  <c r="AC242"/>
  <c r="AG242" s="1"/>
  <c r="AH242" s="1"/>
  <c r="AJ233"/>
  <c r="AK233" s="1"/>
  <c r="AC233"/>
  <c r="AG233" s="1"/>
  <c r="AH233" s="1"/>
  <c r="AJ230"/>
  <c r="AK230" s="1"/>
  <c r="AC230"/>
  <c r="AG230" s="1"/>
  <c r="AH230" s="1"/>
  <c r="AJ189"/>
  <c r="AK189" s="1"/>
  <c r="AC189"/>
  <c r="AG189" s="1"/>
  <c r="AH189" s="1"/>
  <c r="AJ186"/>
  <c r="AK186" s="1"/>
  <c r="AC186"/>
  <c r="AG186" s="1"/>
  <c r="AH186" s="1"/>
  <c r="AJ176"/>
  <c r="AK176" s="1"/>
  <c r="AC176"/>
  <c r="AG176" s="1"/>
  <c r="AH176" s="1"/>
  <c r="AJ160"/>
  <c r="AK160" s="1"/>
  <c r="AC160"/>
  <c r="AG160" s="1"/>
  <c r="AH160" s="1"/>
  <c r="AJ122"/>
  <c r="AK122" s="1"/>
  <c r="AC122"/>
  <c r="AG122" s="1"/>
  <c r="AH122" s="1"/>
  <c r="AJ87"/>
  <c r="AK87" s="1"/>
  <c r="AC87"/>
  <c r="AG87" s="1"/>
  <c r="AH87" s="1"/>
  <c r="AJ84"/>
  <c r="AK84" s="1"/>
  <c r="AC84"/>
  <c r="AG84" s="1"/>
  <c r="AH84" s="1"/>
  <c r="AJ59"/>
  <c r="AK59" s="1"/>
  <c r="AC59"/>
  <c r="AG59" s="1"/>
  <c r="AH59" s="1"/>
  <c r="AJ32"/>
  <c r="AK32" s="1"/>
  <c r="AC32"/>
  <c r="AG32" s="1"/>
  <c r="AH32" s="1"/>
  <c r="AJ210"/>
  <c r="AK210" s="1"/>
  <c r="AC210"/>
  <c r="AG210" s="1"/>
  <c r="AH210" s="1"/>
  <c r="AJ213"/>
  <c r="AK213" s="1"/>
  <c r="AC213"/>
  <c r="AG213" s="1"/>
  <c r="AH213" s="1"/>
  <c r="AJ204"/>
  <c r="AK204" s="1"/>
  <c r="AC204"/>
  <c r="AG204" s="1"/>
  <c r="AH204" s="1"/>
  <c r="AJ146"/>
  <c r="AK146" s="1"/>
  <c r="AC146"/>
  <c r="AG146" s="1"/>
  <c r="AH146" s="1"/>
  <c r="AJ83"/>
  <c r="AK83" s="1"/>
  <c r="AC83"/>
  <c r="AG83" s="1"/>
  <c r="AH83" s="1"/>
  <c r="AJ38"/>
  <c r="AK38" s="1"/>
  <c r="AC38"/>
  <c r="AG38" s="1"/>
  <c r="AH38" s="1"/>
  <c r="AJ18"/>
  <c r="AK18" s="1"/>
  <c r="AC18"/>
  <c r="AG18" s="1"/>
  <c r="AH18" s="1"/>
  <c r="AJ13"/>
  <c r="AK13" s="1"/>
  <c r="AC13"/>
  <c r="AG13" s="1"/>
  <c r="AH13" s="1"/>
  <c r="AJ246"/>
  <c r="AK246" s="1"/>
  <c r="AC246"/>
  <c r="AG246" s="1"/>
  <c r="AH246" s="1"/>
  <c r="AJ112"/>
  <c r="AK112" s="1"/>
  <c r="AC112"/>
  <c r="AG112" s="1"/>
  <c r="AH112" s="1"/>
  <c r="AJ290"/>
  <c r="AK290" s="1"/>
  <c r="AC290"/>
  <c r="AG290" s="1"/>
  <c r="AH290" s="1"/>
  <c r="AJ373"/>
  <c r="AK373" s="1"/>
  <c r="AC373"/>
  <c r="AG373" s="1"/>
  <c r="AH373" s="1"/>
  <c r="AJ357"/>
  <c r="AK357" s="1"/>
  <c r="AC357"/>
  <c r="AG357" s="1"/>
  <c r="AH357" s="1"/>
  <c r="AJ309"/>
  <c r="AK309" s="1"/>
  <c r="AC309"/>
  <c r="AG309" s="1"/>
  <c r="AH309" s="1"/>
  <c r="AJ330"/>
  <c r="AK330" s="1"/>
  <c r="AC330"/>
  <c r="AG330" s="1"/>
  <c r="AH330" s="1"/>
  <c r="AJ237"/>
  <c r="AK237" s="1"/>
  <c r="AC237"/>
  <c r="AG237" s="1"/>
  <c r="AH237" s="1"/>
  <c r="AJ179"/>
  <c r="AK179" s="1"/>
  <c r="AC179"/>
  <c r="AG179" s="1"/>
  <c r="AH179" s="1"/>
  <c r="AJ134"/>
  <c r="AK134" s="1"/>
  <c r="AC134"/>
  <c r="AG134" s="1"/>
  <c r="AH134" s="1"/>
  <c r="AJ69"/>
  <c r="AK69" s="1"/>
  <c r="AC69"/>
  <c r="AG69" s="1"/>
  <c r="AH69" s="1"/>
  <c r="AJ56"/>
  <c r="AK56" s="1"/>
  <c r="AC56"/>
  <c r="AG56" s="1"/>
  <c r="AH56" s="1"/>
  <c r="AJ37"/>
  <c r="AK37" s="1"/>
  <c r="AC37"/>
  <c r="AG37" s="1"/>
  <c r="AH37" s="1"/>
  <c r="AJ156"/>
  <c r="AK156" s="1"/>
  <c r="AC156"/>
  <c r="AG156" s="1"/>
  <c r="AH156" s="1"/>
  <c r="AJ200"/>
  <c r="AK200" s="1"/>
  <c r="AC200"/>
  <c r="AG200" s="1"/>
  <c r="AH200" s="1"/>
  <c r="AJ159"/>
  <c r="AK159" s="1"/>
  <c r="AC159"/>
  <c r="AG159" s="1"/>
  <c r="AH159" s="1"/>
  <c r="AJ150"/>
  <c r="AK150" s="1"/>
  <c r="AC150"/>
  <c r="AG150" s="1"/>
  <c r="AH150" s="1"/>
  <c r="AJ131"/>
  <c r="AK131" s="1"/>
  <c r="AC131"/>
  <c r="AG131" s="1"/>
  <c r="AH131" s="1"/>
  <c r="AJ104"/>
  <c r="AK104" s="1"/>
  <c r="AC104"/>
  <c r="AG104" s="1"/>
  <c r="AH104" s="1"/>
  <c r="AJ93"/>
  <c r="AK93" s="1"/>
  <c r="AC93"/>
  <c r="AG93" s="1"/>
  <c r="AH93" s="1"/>
  <c r="AJ88"/>
  <c r="AK88" s="1"/>
  <c r="AC88"/>
  <c r="AG88" s="1"/>
  <c r="AH88" s="1"/>
  <c r="AJ85"/>
  <c r="AK85" s="1"/>
  <c r="AC85"/>
  <c r="AG85" s="1"/>
  <c r="AH85" s="1"/>
  <c r="AJ80"/>
  <c r="AK80" s="1"/>
  <c r="AC80"/>
  <c r="AG80" s="1"/>
  <c r="AH80" s="1"/>
  <c r="AJ21"/>
  <c r="AK21" s="1"/>
  <c r="AC21"/>
  <c r="AG21" s="1"/>
  <c r="AH21" s="1"/>
  <c r="AJ218"/>
  <c r="AK218" s="1"/>
  <c r="AC218"/>
  <c r="AG218" s="1"/>
  <c r="AH218" s="1"/>
  <c r="AJ378"/>
  <c r="AK378" s="1"/>
  <c r="AC378"/>
  <c r="AG378" s="1"/>
  <c r="AH378" s="1"/>
  <c r="AJ314"/>
  <c r="AK314" s="1"/>
  <c r="AC314"/>
  <c r="AG314" s="1"/>
  <c r="AH314" s="1"/>
  <c r="AJ266"/>
  <c r="AK266" s="1"/>
  <c r="AC266"/>
  <c r="AG266" s="1"/>
  <c r="AH266" s="1"/>
  <c r="AJ126"/>
  <c r="AK126" s="1"/>
  <c r="AC126"/>
  <c r="AG126" s="1"/>
  <c r="AH126" s="1"/>
  <c r="AJ41"/>
  <c r="AK41" s="1"/>
  <c r="AC41"/>
  <c r="AG41" s="1"/>
  <c r="AH41" s="1"/>
  <c r="X491" l="1"/>
  <c r="AA8"/>
  <c r="AA491" l="1"/>
  <c r="AJ8"/>
  <c r="AC8"/>
  <c r="AC491" l="1"/>
  <c r="AG8"/>
  <c r="AJ491"/>
  <c r="AK8"/>
  <c r="AK491" s="1"/>
  <c r="AG491" l="1"/>
  <c r="AH8"/>
  <c r="AH491" s="1"/>
</calcChain>
</file>

<file path=xl/sharedStrings.xml><?xml version="1.0" encoding="utf-8"?>
<sst xmlns="http://schemas.openxmlformats.org/spreadsheetml/2006/main" count="8350" uniqueCount="2103">
  <si>
    <t>SN</t>
  </si>
  <si>
    <t>ID</t>
  </si>
  <si>
    <t>Client ID</t>
  </si>
  <si>
    <t xml:space="preserve">Name </t>
  </si>
  <si>
    <t xml:space="preserve">Father/Husband's Name </t>
  </si>
  <si>
    <t>Male/Female</t>
  </si>
  <si>
    <t>DOB</t>
  </si>
  <si>
    <t>DOJ</t>
  </si>
  <si>
    <t xml:space="preserve">DOJ for PF </t>
  </si>
  <si>
    <t xml:space="preserve">Married/UnMarried </t>
  </si>
  <si>
    <t xml:space="preserve">Designation </t>
  </si>
  <si>
    <t xml:space="preserve">Department </t>
  </si>
  <si>
    <t xml:space="preserve">SITE NAME </t>
  </si>
  <si>
    <t>CLIENT NAME</t>
  </si>
  <si>
    <t xml:space="preserve">PAN Number </t>
  </si>
  <si>
    <t xml:space="preserve">Aadhar Number </t>
  </si>
  <si>
    <t>Name of Bank</t>
  </si>
  <si>
    <t xml:space="preserve">Account Number </t>
  </si>
  <si>
    <t xml:space="preserve">IFSC Code </t>
  </si>
  <si>
    <t>ESIC No</t>
  </si>
  <si>
    <t xml:space="preserve">PF Number </t>
  </si>
  <si>
    <t xml:space="preserve">UAN Number </t>
  </si>
  <si>
    <t>Gross Salary PM</t>
  </si>
  <si>
    <t>Basic +DA (50%)</t>
  </si>
  <si>
    <t>HRA (40% ON Basic)</t>
  </si>
  <si>
    <t>Transport Allowances</t>
  </si>
  <si>
    <t>Medical Facilities</t>
  </si>
  <si>
    <t>LTA (Remaining Amount)</t>
  </si>
  <si>
    <t>Employer PF</t>
  </si>
  <si>
    <t>Employer ESIC</t>
  </si>
  <si>
    <t>MLWF</t>
  </si>
  <si>
    <t>Gratutiy</t>
  </si>
  <si>
    <t>Total CTC</t>
  </si>
  <si>
    <t>Category</t>
  </si>
  <si>
    <t>Mail ID</t>
  </si>
  <si>
    <t xml:space="preserve">Name client Address </t>
  </si>
  <si>
    <t>FATHER/SPOUSE  ( F/S)</t>
  </si>
  <si>
    <t>PF ID</t>
  </si>
  <si>
    <t>SEB00001</t>
  </si>
  <si>
    <t>SUSHANT KADLAG</t>
  </si>
  <si>
    <t>BHARAT</t>
  </si>
  <si>
    <t>M</t>
  </si>
  <si>
    <t>1991-04-04</t>
  </si>
  <si>
    <t>2020-06-02</t>
  </si>
  <si>
    <t>Married</t>
  </si>
  <si>
    <t>SR EXECUTIVE - HR OPERATIONS</t>
  </si>
  <si>
    <t>HR</t>
  </si>
  <si>
    <t>CORP. OFFICE</t>
  </si>
  <si>
    <t>BOI</t>
  </si>
  <si>
    <t>BKID000011223</t>
  </si>
  <si>
    <t>PUPUN76543450000001</t>
  </si>
  <si>
    <t>semi skilled</t>
  </si>
  <si>
    <t>F</t>
  </si>
  <si>
    <t>SEB00002</t>
  </si>
  <si>
    <t>ARCHIT RAMDAS AWARI</t>
  </si>
  <si>
    <t>RAMDAS</t>
  </si>
  <si>
    <t>1978-04-01</t>
  </si>
  <si>
    <t>2020-07-08</t>
  </si>
  <si>
    <t>Bachelor</t>
  </si>
  <si>
    <t>ASSISTANT MANAGER - ACCOUNTS</t>
  </si>
  <si>
    <t>ACCOUNTS</t>
  </si>
  <si>
    <t>Skilled</t>
  </si>
  <si>
    <t>SEB00003</t>
  </si>
  <si>
    <t xml:space="preserve">Sandesh sable </t>
  </si>
  <si>
    <t>Hivaraj</t>
  </si>
  <si>
    <t>1968-04-10</t>
  </si>
  <si>
    <t>2020-07-24</t>
  </si>
  <si>
    <t>FACILITY TECHNICIAN</t>
  </si>
  <si>
    <t>OPERATIONS</t>
  </si>
  <si>
    <t>SEB00004</t>
  </si>
  <si>
    <t>MAHESH SHINDE</t>
  </si>
  <si>
    <t>Babulal</t>
  </si>
  <si>
    <t>1991-12-02</t>
  </si>
  <si>
    <t>2020-09-02</t>
  </si>
  <si>
    <t>MANUFACTURING ENGINEER III</t>
  </si>
  <si>
    <t>ME</t>
  </si>
  <si>
    <t>unskilled</t>
  </si>
  <si>
    <t>SEB00005</t>
  </si>
  <si>
    <t>RAHUL DESHMUKH</t>
  </si>
  <si>
    <t>Vijay</t>
  </si>
  <si>
    <t>1988-03-31</t>
  </si>
  <si>
    <t>2020-09-15</t>
  </si>
  <si>
    <t>Human Resources Generalist III</t>
  </si>
  <si>
    <t>FACILITY</t>
  </si>
  <si>
    <t>SEB00006</t>
  </si>
  <si>
    <t>SUCHIT BODAKE</t>
  </si>
  <si>
    <t>Dipak</t>
  </si>
  <si>
    <t>1996-06-05</t>
  </si>
  <si>
    <t>2020-09-14</t>
  </si>
  <si>
    <t>Electrician</t>
  </si>
  <si>
    <t>SEB00007</t>
  </si>
  <si>
    <t>MANTHAN MAKODE</t>
  </si>
  <si>
    <t>Laxman</t>
  </si>
  <si>
    <t>1966-05-23</t>
  </si>
  <si>
    <t>2020-10-26</t>
  </si>
  <si>
    <t>QE</t>
  </si>
  <si>
    <t>SEB00008</t>
  </si>
  <si>
    <t>ATHARV KAKADE</t>
  </si>
  <si>
    <t>Omprakash</t>
  </si>
  <si>
    <t>1984-08-07</t>
  </si>
  <si>
    <t>2020-11-18</t>
  </si>
  <si>
    <t>Manufacturing Engineer III</t>
  </si>
  <si>
    <t>IE/LSS</t>
  </si>
  <si>
    <t>SEB00009</t>
  </si>
  <si>
    <t>ARYAN SALUNKE</t>
  </si>
  <si>
    <t>Ashok</t>
  </si>
  <si>
    <t>1995-05-16</t>
  </si>
  <si>
    <t>2020-11-19</t>
  </si>
  <si>
    <t>SEB00010</t>
  </si>
  <si>
    <t>SANIKA KHARADE</t>
  </si>
  <si>
    <t>Sanjay</t>
  </si>
  <si>
    <t>1981-06-08</t>
  </si>
  <si>
    <t>2020-11-23</t>
  </si>
  <si>
    <t>WCM</t>
  </si>
  <si>
    <t>SEB00011</t>
  </si>
  <si>
    <t>MAHI JOSHI</t>
  </si>
  <si>
    <t>Kiran</t>
  </si>
  <si>
    <t>1992-11-25</t>
  </si>
  <si>
    <t>2020-11-26</t>
  </si>
  <si>
    <t>PROCUREMENT COORDINATOR</t>
  </si>
  <si>
    <t>PURCHASE</t>
  </si>
  <si>
    <t>SEB00012</t>
  </si>
  <si>
    <t>MANIK DHAMALE</t>
  </si>
  <si>
    <t>Kuwarlal</t>
  </si>
  <si>
    <t>1993-08-15</t>
  </si>
  <si>
    <t>2020-12-10</t>
  </si>
  <si>
    <t>Maintenance Technician II</t>
  </si>
  <si>
    <t>SEB00013</t>
  </si>
  <si>
    <t>RUSHIKESH WAKALE</t>
  </si>
  <si>
    <t>Dilip</t>
  </si>
  <si>
    <t>1996-02-18</t>
  </si>
  <si>
    <t>PLASTICS PROCESS TECHNICIAN II</t>
  </si>
  <si>
    <t>SEB00014</t>
  </si>
  <si>
    <t>SANDESH CHOKHANDE</t>
  </si>
  <si>
    <t>Subhash</t>
  </si>
  <si>
    <t>1991-11-02</t>
  </si>
  <si>
    <t>2020-12-21</t>
  </si>
  <si>
    <t>Polishing Technician</t>
  </si>
  <si>
    <t>SEB00015</t>
  </si>
  <si>
    <t>AMIT BHANGARE</t>
  </si>
  <si>
    <t>laxman</t>
  </si>
  <si>
    <t>1980-11-17</t>
  </si>
  <si>
    <t>TOOLING</t>
  </si>
  <si>
    <t>SEB00016</t>
  </si>
  <si>
    <t>VISHAL DESHMUKH</t>
  </si>
  <si>
    <t>Sudam</t>
  </si>
  <si>
    <t>1990-12-17</t>
  </si>
  <si>
    <t>2021-01-12</t>
  </si>
  <si>
    <t>SEB00017</t>
  </si>
  <si>
    <t>JAGDISH HANDE</t>
  </si>
  <si>
    <t>Nathu</t>
  </si>
  <si>
    <t>1987-07-03</t>
  </si>
  <si>
    <t>2021-01-14</t>
  </si>
  <si>
    <t>HR ASSISTANT</t>
  </si>
  <si>
    <t>SEB00018</t>
  </si>
  <si>
    <t>HARSH MEHTA</t>
  </si>
  <si>
    <t>Bharat</t>
  </si>
  <si>
    <t>1977-11-08</t>
  </si>
  <si>
    <t>2021-01-20</t>
  </si>
  <si>
    <t>SECURITY</t>
  </si>
  <si>
    <t>SEB00019</t>
  </si>
  <si>
    <t>SAMRUDHI SABALE</t>
  </si>
  <si>
    <t>Prabhakar</t>
  </si>
  <si>
    <t>1994-02-25</t>
  </si>
  <si>
    <t>2021-02-19</t>
  </si>
  <si>
    <t>SEB00020</t>
  </si>
  <si>
    <t>RUTUJA KALE</t>
  </si>
  <si>
    <t>Shivaji</t>
  </si>
  <si>
    <t>1992-11-05</t>
  </si>
  <si>
    <t>CUSTOMER SERVICE ADMINISTRATOR</t>
  </si>
  <si>
    <t>SEB00021</t>
  </si>
  <si>
    <t>SHRUTI EMGARKAR</t>
  </si>
  <si>
    <t>Venktesh</t>
  </si>
  <si>
    <t>1995-10-05</t>
  </si>
  <si>
    <t>2021-02-25</t>
  </si>
  <si>
    <t>SEB00022</t>
  </si>
  <si>
    <t xml:space="preserve">VAISHNAVI </t>
  </si>
  <si>
    <t>Balasaheb</t>
  </si>
  <si>
    <t>1991-04-19</t>
  </si>
  <si>
    <t>MATERIAL HANDLER</t>
  </si>
  <si>
    <t>SEB00023</t>
  </si>
  <si>
    <t>AKSHADA</t>
  </si>
  <si>
    <t>Dattatray</t>
  </si>
  <si>
    <t>1993-04-25</t>
  </si>
  <si>
    <t>2021-03-08</t>
  </si>
  <si>
    <t>SEB00024</t>
  </si>
  <si>
    <t>YUKTA</t>
  </si>
  <si>
    <t>Rajendra</t>
  </si>
  <si>
    <t>1991-06-18</t>
  </si>
  <si>
    <t>2021-03-15</t>
  </si>
  <si>
    <t>SEB00025</t>
  </si>
  <si>
    <t>Manohar Manikrao Pujari</t>
  </si>
  <si>
    <t>Mohan</t>
  </si>
  <si>
    <t>1995-04-17</t>
  </si>
  <si>
    <t>PLASTICS PROCESS TECHNICIAN III</t>
  </si>
  <si>
    <t>SEB00026</t>
  </si>
  <si>
    <t>Madan Raja Palaniyappan</t>
  </si>
  <si>
    <t>Raj Gopal</t>
  </si>
  <si>
    <t>1996-05-11</t>
  </si>
  <si>
    <t>SEB00027</t>
  </si>
  <si>
    <t>Anshu Anand Karuppan Salunke</t>
  </si>
  <si>
    <t>Manikrao</t>
  </si>
  <si>
    <t>1996-08-21</t>
  </si>
  <si>
    <t>2021-03-19</t>
  </si>
  <si>
    <t>Maintenance Technician III</t>
  </si>
  <si>
    <t>SEB00028</t>
  </si>
  <si>
    <t>Dinesh Madhukar Panda</t>
  </si>
  <si>
    <t>Raja</t>
  </si>
  <si>
    <t>1994-03-20</t>
  </si>
  <si>
    <t>Measurement Technician  I</t>
  </si>
  <si>
    <t>SEB00029</t>
  </si>
  <si>
    <t>Diwan Charan Bhagwat</t>
  </si>
  <si>
    <t>Karuppan</t>
  </si>
  <si>
    <t>1995-04-16</t>
  </si>
  <si>
    <t>MANUFACTURING</t>
  </si>
  <si>
    <t>SEB00030</t>
  </si>
  <si>
    <t>Lakshmanan Balkrishna More</t>
  </si>
  <si>
    <t>Madhukar</t>
  </si>
  <si>
    <t>1995-12-24</t>
  </si>
  <si>
    <t>SEB00031</t>
  </si>
  <si>
    <t>Prashant Babarao Bhale</t>
  </si>
  <si>
    <t>Charan</t>
  </si>
  <si>
    <t>1993-10-22</t>
  </si>
  <si>
    <t>2021-03-22</t>
  </si>
  <si>
    <t>Planning Co-Ordinator</t>
  </si>
  <si>
    <t>SEB00032</t>
  </si>
  <si>
    <t>Kanhu Ulhasrao Harade</t>
  </si>
  <si>
    <t>Balkrishna</t>
  </si>
  <si>
    <t>1986-04-29</t>
  </si>
  <si>
    <t>IT SUPPORT TECHNICIAN</t>
  </si>
  <si>
    <t>SEB00033</t>
  </si>
  <si>
    <t>Satish Baban Preman</t>
  </si>
  <si>
    <t>Babarao</t>
  </si>
  <si>
    <t>1995-10-18</t>
  </si>
  <si>
    <t>2021-03-24</t>
  </si>
  <si>
    <t>SEB00034</t>
  </si>
  <si>
    <t>Datta  Kapare</t>
  </si>
  <si>
    <t>Ulhasrao</t>
  </si>
  <si>
    <t>1979-11-24</t>
  </si>
  <si>
    <t>2021-04-01</t>
  </si>
  <si>
    <t>SEB00035</t>
  </si>
  <si>
    <t>Ketan Sadhu Kalaskar</t>
  </si>
  <si>
    <t>Baban</t>
  </si>
  <si>
    <t>1994-03-28</t>
  </si>
  <si>
    <t>SEB00036</t>
  </si>
  <si>
    <t>Rahul Dilip Fulluke</t>
  </si>
  <si>
    <t>1989-06-12</t>
  </si>
  <si>
    <t>SEB00037</t>
  </si>
  <si>
    <t>Varun Narayan Patankar</t>
  </si>
  <si>
    <t>Sadhu</t>
  </si>
  <si>
    <t>1992-05-05</t>
  </si>
  <si>
    <t>SEB00038</t>
  </si>
  <si>
    <t>Sopan Janardhan Das</t>
  </si>
  <si>
    <t>1996-10-16</t>
  </si>
  <si>
    <t>MOLD MAINTENANCE TECHNICIAN</t>
  </si>
  <si>
    <t>SEB00039</t>
  </si>
  <si>
    <t>Nana Lingaraj Devadiga</t>
  </si>
  <si>
    <t>Narayan</t>
  </si>
  <si>
    <t>1975-08-05</t>
  </si>
  <si>
    <t>2021-04-05</t>
  </si>
  <si>
    <t>SEB00040</t>
  </si>
  <si>
    <t>Deepak Narayan Sankh</t>
  </si>
  <si>
    <t>Janardhan</t>
  </si>
  <si>
    <t>1977-07-01</t>
  </si>
  <si>
    <t>2021-04-14</t>
  </si>
  <si>
    <t>Plastics Process Technician II</t>
  </si>
  <si>
    <t>SEB00041</t>
  </si>
  <si>
    <t>Ashish Guruningappa Menkudale</t>
  </si>
  <si>
    <t>Lingaraj</t>
  </si>
  <si>
    <t>1988-04-02</t>
  </si>
  <si>
    <t>2021-05-03</t>
  </si>
  <si>
    <t>SEB00042</t>
  </si>
  <si>
    <t>Alok Kumar Anilji Kumar</t>
  </si>
  <si>
    <t>1975-06-19</t>
  </si>
  <si>
    <t>2021-05-21</t>
  </si>
  <si>
    <t>SEB00043</t>
  </si>
  <si>
    <t>Pooja Shyam Nandan Roy Kamble</t>
  </si>
  <si>
    <t>Guruningappa</t>
  </si>
  <si>
    <t>1974-06-01</t>
  </si>
  <si>
    <t>2021-05-28</t>
  </si>
  <si>
    <t>SEB00044</t>
  </si>
  <si>
    <t>Ravikant Anil Wadar</t>
  </si>
  <si>
    <t>Anilji</t>
  </si>
  <si>
    <t>1979-06-14</t>
  </si>
  <si>
    <t>2021-07-21</t>
  </si>
  <si>
    <t>EDM TECHNICIAN I</t>
  </si>
  <si>
    <t>SEB00045</t>
  </si>
  <si>
    <t>Akash Mahadev Singh</t>
  </si>
  <si>
    <t>Shyam Nandan Roy</t>
  </si>
  <si>
    <t>1990-05-14</t>
  </si>
  <si>
    <t>2021-09-01</t>
  </si>
  <si>
    <t>SEB00046</t>
  </si>
  <si>
    <t>Amit Kumar Abhilasw Singham</t>
  </si>
  <si>
    <t>Anil</t>
  </si>
  <si>
    <t>1994-08-15</t>
  </si>
  <si>
    <t>2021-09-13</t>
  </si>
  <si>
    <t>SEB00047</t>
  </si>
  <si>
    <t>Manorama Rajshekhar Gagare</t>
  </si>
  <si>
    <t>Mahadev</t>
  </si>
  <si>
    <t>1993-11-13</t>
  </si>
  <si>
    <t>2021-10-01</t>
  </si>
  <si>
    <t>IT</t>
  </si>
  <si>
    <t>SEB00048</t>
  </si>
  <si>
    <t>Amit Laxman Pande</t>
  </si>
  <si>
    <t>Abhilasw</t>
  </si>
  <si>
    <t>1993-10-29</t>
  </si>
  <si>
    <t>LOGISTIC</t>
  </si>
  <si>
    <t>SEB00049</t>
  </si>
  <si>
    <t>Dhiraj Subhash Deshmukh</t>
  </si>
  <si>
    <t>Rajshekhar</t>
  </si>
  <si>
    <t>1996-05-07</t>
  </si>
  <si>
    <t>2021-11-28</t>
  </si>
  <si>
    <t>EHS</t>
  </si>
  <si>
    <t>SEB00050</t>
  </si>
  <si>
    <t>Karunakar  Reddy Vishwasrao Maralakar</t>
  </si>
  <si>
    <t>1997-08-25</t>
  </si>
  <si>
    <t>PLASTIC PROCESS TECHNICIAN II</t>
  </si>
  <si>
    <t>SEB00051</t>
  </si>
  <si>
    <t>Vikas Pandurang Chavan</t>
  </si>
  <si>
    <t>1994-05-01</t>
  </si>
  <si>
    <t>SEB00052</t>
  </si>
  <si>
    <t>Rajendra Vilas Katiyar</t>
  </si>
  <si>
    <t>Vishwasrao</t>
  </si>
  <si>
    <t>1994-05-21</t>
  </si>
  <si>
    <t>SEB00053</t>
  </si>
  <si>
    <t>Ravikiran Satya Prakash Nalge</t>
  </si>
  <si>
    <t>Pandurang</t>
  </si>
  <si>
    <t>1990-10-18</t>
  </si>
  <si>
    <t>SEB00054</t>
  </si>
  <si>
    <t>Digambar Mohan Dhotre</t>
  </si>
  <si>
    <t>Vilas</t>
  </si>
  <si>
    <t>1994-12-11</t>
  </si>
  <si>
    <t>SEB00055</t>
  </si>
  <si>
    <t>Sagar Ashok Khawale</t>
  </si>
  <si>
    <t>Satya Prakash</t>
  </si>
  <si>
    <t>1986-08-31</t>
  </si>
  <si>
    <t>SEB00056</t>
  </si>
  <si>
    <t>Neelesh Shankar Anbhule</t>
  </si>
  <si>
    <t>1994-04-19</t>
  </si>
  <si>
    <t>BUSINESS</t>
  </si>
  <si>
    <t>SEB00057</t>
  </si>
  <si>
    <t>Jitendra Sambhaji Gunjal</t>
  </si>
  <si>
    <t>1997-06-01</t>
  </si>
  <si>
    <t>SEB00058</t>
  </si>
  <si>
    <t>Abhishek Kachru Sthaparan</t>
  </si>
  <si>
    <t>Shankar</t>
  </si>
  <si>
    <t>1994-07-01</t>
  </si>
  <si>
    <t>SEB00059</t>
  </si>
  <si>
    <t>Mrutyunjay Sthaparan Patil</t>
  </si>
  <si>
    <t>Sambhaji</t>
  </si>
  <si>
    <t>1994-02-01</t>
  </si>
  <si>
    <t>2021-12-10</t>
  </si>
  <si>
    <t>AUTOMATION</t>
  </si>
  <si>
    <t>SEB00060</t>
  </si>
  <si>
    <t>Vishal Jagannath Walke</t>
  </si>
  <si>
    <t>Kachru</t>
  </si>
  <si>
    <t>1998-05-16</t>
  </si>
  <si>
    <t>2021-12-15</t>
  </si>
  <si>
    <t>SEB00061</t>
  </si>
  <si>
    <t>Akash Tarachand Gaikwad</t>
  </si>
  <si>
    <t>Sthaparan</t>
  </si>
  <si>
    <t>1993-06-30</t>
  </si>
  <si>
    <t>2021-12-20</t>
  </si>
  <si>
    <t>SEB00062</t>
  </si>
  <si>
    <t>Sivabhagavan M S Changdeo Karkhile</t>
  </si>
  <si>
    <t>Jagannath</t>
  </si>
  <si>
    <t>1997-04-28</t>
  </si>
  <si>
    <t>2021-12-28</t>
  </si>
  <si>
    <t>SEB00063</t>
  </si>
  <si>
    <t>Suyog Sampat Vichare</t>
  </si>
  <si>
    <t>Tarachand</t>
  </si>
  <si>
    <t>1992-01-19</t>
  </si>
  <si>
    <t>2022-01-05</t>
  </si>
  <si>
    <t>SEB00064</t>
  </si>
  <si>
    <t>Satish Shashikant Mahajan</t>
  </si>
  <si>
    <t>Changdeo</t>
  </si>
  <si>
    <t>1993-09-08</t>
  </si>
  <si>
    <t>2022-01-07</t>
  </si>
  <si>
    <t>MATERIALS</t>
  </si>
  <si>
    <t>SEB00065</t>
  </si>
  <si>
    <t>Ajaykumar Prakash Kahakar</t>
  </si>
  <si>
    <t>Sampat</t>
  </si>
  <si>
    <t>1996-03-14</t>
  </si>
  <si>
    <t>2022-01-10</t>
  </si>
  <si>
    <t>MANUFACTURING ENGINEER II</t>
  </si>
  <si>
    <t>SEB00066</t>
  </si>
  <si>
    <t>Bajirao Rambhau Patil</t>
  </si>
  <si>
    <t>Shashikant</t>
  </si>
  <si>
    <t>1997-08-02</t>
  </si>
  <si>
    <t>MANUFACTURING MANAGER</t>
  </si>
  <si>
    <t>MAINTENANCE</t>
  </si>
  <si>
    <t>SEB00067</t>
  </si>
  <si>
    <t>Kalpesh Mahipati Borde</t>
  </si>
  <si>
    <t>Prakash</t>
  </si>
  <si>
    <t>2001-07-02</t>
  </si>
  <si>
    <t>SEB00068</t>
  </si>
  <si>
    <t>Nitin Kailas Saravana</t>
  </si>
  <si>
    <t>Rambhau</t>
  </si>
  <si>
    <t>1998-08-27</t>
  </si>
  <si>
    <t>HR SYSTEMS ADMINISTRATOR</t>
  </si>
  <si>
    <t>SEB00069</t>
  </si>
  <si>
    <t>Bhagirath  Vishwanath</t>
  </si>
  <si>
    <t>Mahipati</t>
  </si>
  <si>
    <t>1993-12-21</t>
  </si>
  <si>
    <t>2022-01-17</t>
  </si>
  <si>
    <t>SEB00070</t>
  </si>
  <si>
    <t>Prashant  Rajeshwar</t>
  </si>
  <si>
    <t>Kailas</t>
  </si>
  <si>
    <t>1998-01-28</t>
  </si>
  <si>
    <t>SEB00071</t>
  </si>
  <si>
    <t>Vikas  Barve</t>
  </si>
  <si>
    <t>1994-02-18</t>
  </si>
  <si>
    <t>2022-01-19</t>
  </si>
  <si>
    <t>SEB00072</t>
  </si>
  <si>
    <t>Kompala Jagannath Anbuselvam</t>
  </si>
  <si>
    <t>1997-04-14</t>
  </si>
  <si>
    <t>2022-01-24</t>
  </si>
  <si>
    <t>INDUSTRIAL ENGINEER II</t>
  </si>
  <si>
    <t>SEB00073</t>
  </si>
  <si>
    <t>Gujjula  Deshmane</t>
  </si>
  <si>
    <t>1991-01-23</t>
  </si>
  <si>
    <t>2022-01-28</t>
  </si>
  <si>
    <t>SEB00074</t>
  </si>
  <si>
    <t>Rajeshwar Ravindra Mukherjee</t>
  </si>
  <si>
    <t>1998-04-20</t>
  </si>
  <si>
    <t>SEB00075</t>
  </si>
  <si>
    <t>Rahul  Modale</t>
  </si>
  <si>
    <t>1996-03-10</t>
  </si>
  <si>
    <t>2022-02-01</t>
  </si>
  <si>
    <t>SEB00076</t>
  </si>
  <si>
    <t>Arunkumar Rajesh Reddy</t>
  </si>
  <si>
    <t>Ravindra</t>
  </si>
  <si>
    <t>1996-04-08</t>
  </si>
  <si>
    <t>SEB00077</t>
  </si>
  <si>
    <t>Pooja Bandi Pawar</t>
  </si>
  <si>
    <t>1992-07-24</t>
  </si>
  <si>
    <t>SEB00078</t>
  </si>
  <si>
    <t>Rituparna Sonba Bhowate</t>
  </si>
  <si>
    <t>Rajesh</t>
  </si>
  <si>
    <t>1993-09-20</t>
  </si>
  <si>
    <t>PLANNING CO-ORDINATOR</t>
  </si>
  <si>
    <t>SEB00079</t>
  </si>
  <si>
    <t>Ajinkya Siddarth Bhalerao</t>
  </si>
  <si>
    <t>Bandi</t>
  </si>
  <si>
    <t>1996-04-10</t>
  </si>
  <si>
    <t>2022-02-09</t>
  </si>
  <si>
    <t>Plastics Process Technician III</t>
  </si>
  <si>
    <t>SEB00080</t>
  </si>
  <si>
    <t>Devendra Radhakisan Choudhar</t>
  </si>
  <si>
    <t>Sonba</t>
  </si>
  <si>
    <t>1994-08-21</t>
  </si>
  <si>
    <t>SEB00081</t>
  </si>
  <si>
    <t>Sunil Nikhil Choudhary</t>
  </si>
  <si>
    <t>Siddarth</t>
  </si>
  <si>
    <t>1993-01-09</t>
  </si>
  <si>
    <t>SEB00082</t>
  </si>
  <si>
    <t>Akshay  Dhande</t>
  </si>
  <si>
    <t>Radhakisan</t>
  </si>
  <si>
    <t>1993-05-22</t>
  </si>
  <si>
    <t>SEB00083</t>
  </si>
  <si>
    <t>Samadhan Hiraman Deshmukh</t>
  </si>
  <si>
    <t>Nikhil</t>
  </si>
  <si>
    <t>1992-02-02</t>
  </si>
  <si>
    <t>2022-02-16</t>
  </si>
  <si>
    <t>SEB00084</t>
  </si>
  <si>
    <t>Rupali Sanjay Rane</t>
  </si>
  <si>
    <t>1995-11-02</t>
  </si>
  <si>
    <t>SEB00085</t>
  </si>
  <si>
    <t>Abhishek Vinayak Patil</t>
  </si>
  <si>
    <t>Hiraman</t>
  </si>
  <si>
    <t>1986-10-01</t>
  </si>
  <si>
    <t>SEB00086</t>
  </si>
  <si>
    <t>Komal Dinkar Kambale</t>
  </si>
  <si>
    <t>1991-08-02</t>
  </si>
  <si>
    <t>2022-02-17</t>
  </si>
  <si>
    <t>SEB00087</t>
  </si>
  <si>
    <t>Sarang Chandrakant Patil</t>
  </si>
  <si>
    <t>Vinayak</t>
  </si>
  <si>
    <t>1994-10-16</t>
  </si>
  <si>
    <t>2022-02-21</t>
  </si>
  <si>
    <t>SEB00088</t>
  </si>
  <si>
    <t>Gajanan Anil Shirke</t>
  </si>
  <si>
    <t>Dinkar</t>
  </si>
  <si>
    <t>1997-03-30</t>
  </si>
  <si>
    <t>SEB00089</t>
  </si>
  <si>
    <t>Digvijay Laxman Tiwary</t>
  </si>
  <si>
    <t>Chandrakant</t>
  </si>
  <si>
    <t>1985-06-02</t>
  </si>
  <si>
    <t>SEB00090</t>
  </si>
  <si>
    <t>Soni  Chhabile</t>
  </si>
  <si>
    <t>1999-06-07</t>
  </si>
  <si>
    <t>2022-02-22</t>
  </si>
  <si>
    <t>Operator I</t>
  </si>
  <si>
    <t>SEB00091</t>
  </si>
  <si>
    <t>Ravesh Devidas Dixit</t>
  </si>
  <si>
    <t>1994-03-01</t>
  </si>
  <si>
    <t>2022-02-25</t>
  </si>
  <si>
    <t>SEB00092</t>
  </si>
  <si>
    <t>Vaibhav Shrikumar Ingale</t>
  </si>
  <si>
    <t>1991-06-10</t>
  </si>
  <si>
    <t>2022-03-01</t>
  </si>
  <si>
    <t>PLANT CONTROLLER</t>
  </si>
  <si>
    <t>SEB00093</t>
  </si>
  <si>
    <t>Mritunjay Janardan Shinde</t>
  </si>
  <si>
    <t>Devidas</t>
  </si>
  <si>
    <t>1994-04-18</t>
  </si>
  <si>
    <t>2022-03-07</t>
  </si>
  <si>
    <t>HR MANAGER</t>
  </si>
  <si>
    <t>SEB00094</t>
  </si>
  <si>
    <t>Nilesh Sanjay Kumar</t>
  </si>
  <si>
    <t>Shrikumar</t>
  </si>
  <si>
    <t>1999-12-19</t>
  </si>
  <si>
    <t>SEB00095</t>
  </si>
  <si>
    <t>Suraj  Das</t>
  </si>
  <si>
    <t>Janardan</t>
  </si>
  <si>
    <t>1995-02-20</t>
  </si>
  <si>
    <t>Maintenance Engineer I</t>
  </si>
  <si>
    <t>SEB00096</t>
  </si>
  <si>
    <t>Chetan Ranjan Sherikar</t>
  </si>
  <si>
    <t>1998-04-23</t>
  </si>
  <si>
    <t>SEB00097</t>
  </si>
  <si>
    <t>Rahul Sandeep V V</t>
  </si>
  <si>
    <t>1994-11-24</t>
  </si>
  <si>
    <t>2022-03-10</t>
  </si>
  <si>
    <t>Machine Operator II</t>
  </si>
  <si>
    <t>SEB00098</t>
  </si>
  <si>
    <t>Abhimanyu  Patkar</t>
  </si>
  <si>
    <t>Ranjan</t>
  </si>
  <si>
    <t>1995-09-13</t>
  </si>
  <si>
    <t>MEASUREMENT TECHNICIAN  I</t>
  </si>
  <si>
    <t>SEB00099</t>
  </si>
  <si>
    <t>Soumiya Shahu Gardaswar</t>
  </si>
  <si>
    <t>Sandeep</t>
  </si>
  <si>
    <t>1999-03-09</t>
  </si>
  <si>
    <t>Manufacturing Engineering Supervisor</t>
  </si>
  <si>
    <t>SEB00100</t>
  </si>
  <si>
    <t>Seema Digambar Kumar</t>
  </si>
  <si>
    <t>1992-06-10</t>
  </si>
  <si>
    <t>2022-03-15</t>
  </si>
  <si>
    <t>SEB00101</t>
  </si>
  <si>
    <t>Nidhin Anand Shelke</t>
  </si>
  <si>
    <t>Shahu</t>
  </si>
  <si>
    <t>1994-04-17</t>
  </si>
  <si>
    <t>SEB00102</t>
  </si>
  <si>
    <t>Avinash Gajanan Thonge</t>
  </si>
  <si>
    <t>Digambar</t>
  </si>
  <si>
    <t>1995-10-02</t>
  </si>
  <si>
    <t>HUMAN RESOURCES GENERALIST I</t>
  </si>
  <si>
    <t>SEB00103</t>
  </si>
  <si>
    <t>Yogesh Dattatray Jejurkar</t>
  </si>
  <si>
    <t>Anand</t>
  </si>
  <si>
    <t>1995-07-07</t>
  </si>
  <si>
    <t>MANUFACTRUING TECHNICIAN I</t>
  </si>
  <si>
    <t>SEB00104</t>
  </si>
  <si>
    <t>Sant Rajendra Barhate</t>
  </si>
  <si>
    <t>Gajanan</t>
  </si>
  <si>
    <t>1997-09-20</t>
  </si>
  <si>
    <t>MATERIALS PLANNER</t>
  </si>
  <si>
    <t>SEB00105</t>
  </si>
  <si>
    <t>Ravi Kadu Kulkarni</t>
  </si>
  <si>
    <t>1993-07-25</t>
  </si>
  <si>
    <t>SEB00106</t>
  </si>
  <si>
    <t>Shivaji Hariharrao Rahile</t>
  </si>
  <si>
    <t>1998-04-16</t>
  </si>
  <si>
    <t>SEB00107</t>
  </si>
  <si>
    <t>Vaibhav Ramesh Seventhivel</t>
  </si>
  <si>
    <t>Kadu</t>
  </si>
  <si>
    <t>1992-07-13</t>
  </si>
  <si>
    <t>SEB00108</t>
  </si>
  <si>
    <t>Namdev Abirami Paulraj</t>
  </si>
  <si>
    <t>Hariharrao</t>
  </si>
  <si>
    <t>2000-12-19</t>
  </si>
  <si>
    <t>SEB00109</t>
  </si>
  <si>
    <t>Saubhadra  Raza</t>
  </si>
  <si>
    <t>Ramesh</t>
  </si>
  <si>
    <t>1995-06-12</t>
  </si>
  <si>
    <t>SEB00110</t>
  </si>
  <si>
    <t>Suraj  Sinha</t>
  </si>
  <si>
    <t>Abirami</t>
  </si>
  <si>
    <t>1999-12-14</t>
  </si>
  <si>
    <t>SEB00111</t>
  </si>
  <si>
    <t>Nadar  Patil</t>
  </si>
  <si>
    <t>1992-02-15</t>
  </si>
  <si>
    <t>SEB00112</t>
  </si>
  <si>
    <t>Andrew Madhukar Sutar</t>
  </si>
  <si>
    <t>1997-05-20</t>
  </si>
  <si>
    <t>SEB00113</t>
  </si>
  <si>
    <t>Tahsin Mahesh Mirashi</t>
  </si>
  <si>
    <t>1994-03-04</t>
  </si>
  <si>
    <t>2022-03-21</t>
  </si>
  <si>
    <t>SEB00114</t>
  </si>
  <si>
    <t>Montush Barama Kumar</t>
  </si>
  <si>
    <t>1999-03-24</t>
  </si>
  <si>
    <t>Information Technology Support Technician</t>
  </si>
  <si>
    <t>SEB00115</t>
  </si>
  <si>
    <t>Amol  Patil</t>
  </si>
  <si>
    <t>Mahesh</t>
  </si>
  <si>
    <t>1999-08-14</t>
  </si>
  <si>
    <t>SEB00116</t>
  </si>
  <si>
    <t>Lalita  Kumari</t>
  </si>
  <si>
    <t>Barama</t>
  </si>
  <si>
    <t>1997-10-09</t>
  </si>
  <si>
    <t>SEB00117</t>
  </si>
  <si>
    <t>Mantesh  Bhavsar</t>
  </si>
  <si>
    <t>1991-04-24</t>
  </si>
  <si>
    <t>SEB00118</t>
  </si>
  <si>
    <t>Kundan Dilip Saindane</t>
  </si>
  <si>
    <t>1992-10-12</t>
  </si>
  <si>
    <t>SEB00119</t>
  </si>
  <si>
    <t>Rishikesh Sanjay Dalai</t>
  </si>
  <si>
    <t>1998-08-30</t>
  </si>
  <si>
    <t>2022-03-28</t>
  </si>
  <si>
    <t>SEB00120</t>
  </si>
  <si>
    <t>Jitendra  Nayak</t>
  </si>
  <si>
    <t>1995-08-29</t>
  </si>
  <si>
    <t>SEB00121</t>
  </si>
  <si>
    <t>Leena  Singh</t>
  </si>
  <si>
    <t>1999-06-28</t>
  </si>
  <si>
    <t>SEB00122</t>
  </si>
  <si>
    <t>Sachin Kumar .</t>
  </si>
  <si>
    <t>1999-11-25</t>
  </si>
  <si>
    <t>SEB00123</t>
  </si>
  <si>
    <t>Sunil  Pathak</t>
  </si>
  <si>
    <t>1995-01-01</t>
  </si>
  <si>
    <t>SEB00124</t>
  </si>
  <si>
    <t>Sikharani Digambar Dhadwad</t>
  </si>
  <si>
    <t>Kumar</t>
  </si>
  <si>
    <t>1998-01-01</t>
  </si>
  <si>
    <t>SEB00125</t>
  </si>
  <si>
    <t>Manish Vasant Sahane</t>
  </si>
  <si>
    <t>1991-12-01</t>
  </si>
  <si>
    <t>SEB00126</t>
  </si>
  <si>
    <t>Lakshmikant Sanjay Thorat</t>
  </si>
  <si>
    <t>1993-10-09</t>
  </si>
  <si>
    <t>SEB00127</t>
  </si>
  <si>
    <t>Sagar Minanath Vaidya</t>
  </si>
  <si>
    <t>Vasant</t>
  </si>
  <si>
    <t>1993-09-23</t>
  </si>
  <si>
    <t>SEB00128</t>
  </si>
  <si>
    <t>Dnyaneshwar Prashant Ambhore</t>
  </si>
  <si>
    <t>1997-06-05</t>
  </si>
  <si>
    <t>SEB00129</t>
  </si>
  <si>
    <t>Dattatraya Prabhakar Sanap</t>
  </si>
  <si>
    <t>Minanath</t>
  </si>
  <si>
    <t>1990-03-05</t>
  </si>
  <si>
    <t>SEB00130</t>
  </si>
  <si>
    <t>Pravin Dilip Ambekar</t>
  </si>
  <si>
    <t>Prashant</t>
  </si>
  <si>
    <t>1993-12-19</t>
  </si>
  <si>
    <t>IC</t>
  </si>
  <si>
    <t>SEB00131</t>
  </si>
  <si>
    <t>Achal Balajirao Azad</t>
  </si>
  <si>
    <t>1993-06-11</t>
  </si>
  <si>
    <t>SEB00132</t>
  </si>
  <si>
    <t>Anand Chandra Patil</t>
  </si>
  <si>
    <t>1998-11-12</t>
  </si>
  <si>
    <t>SEB00133</t>
  </si>
  <si>
    <t>Pratiksha Jayavant Pundir</t>
  </si>
  <si>
    <t>Balajirao</t>
  </si>
  <si>
    <t>1997-03-05</t>
  </si>
  <si>
    <t>SEB00134</t>
  </si>
  <si>
    <t>Sachin  Ansari</t>
  </si>
  <si>
    <t>Chandra</t>
  </si>
  <si>
    <t>1994-10-14</t>
  </si>
  <si>
    <t>2022-04-01</t>
  </si>
  <si>
    <t>SEB00135</t>
  </si>
  <si>
    <t>Abhay Ali Abak</t>
  </si>
  <si>
    <t>Jayavant</t>
  </si>
  <si>
    <t>1994-05-12</t>
  </si>
  <si>
    <t>SEB00136</t>
  </si>
  <si>
    <t>Suraj Krishna Gajbhe</t>
  </si>
  <si>
    <t>1998-08-18</t>
  </si>
  <si>
    <t>SEB00137</t>
  </si>
  <si>
    <t>Siddhanshu Devidas Chandole</t>
  </si>
  <si>
    <t>Ali</t>
  </si>
  <si>
    <t>1994-09-08</t>
  </si>
  <si>
    <t>Mold Maintenance Technician</t>
  </si>
  <si>
    <t>SEB00138</t>
  </si>
  <si>
    <t>Mohammad Santosh Borule</t>
  </si>
  <si>
    <t>Krishna</t>
  </si>
  <si>
    <t>1999-10-05</t>
  </si>
  <si>
    <t>SEB00139</t>
  </si>
  <si>
    <t>Ashish Ramchandra Pisal</t>
  </si>
  <si>
    <t>1998-05-24</t>
  </si>
  <si>
    <t>Plastic Process Technician III</t>
  </si>
  <si>
    <t>SEB00140</t>
  </si>
  <si>
    <t>Yogendra Sambhaji Ambule</t>
  </si>
  <si>
    <t>Santosh</t>
  </si>
  <si>
    <t>1997-07-21</t>
  </si>
  <si>
    <t>2022-04-05</t>
  </si>
  <si>
    <t>SEB00141</t>
  </si>
  <si>
    <t>Girish Gajanan Singh</t>
  </si>
  <si>
    <t>Ramchandra</t>
  </si>
  <si>
    <t>1992-05-11</t>
  </si>
  <si>
    <t>Operator</t>
  </si>
  <si>
    <t>SEB00142</t>
  </si>
  <si>
    <t>Nikhil  Kushawaha</t>
  </si>
  <si>
    <t>1989-09-18</t>
  </si>
  <si>
    <t>SEB00143</t>
  </si>
  <si>
    <t>Pravin  Chavan</t>
  </si>
  <si>
    <t>1999-05-31</t>
  </si>
  <si>
    <t>SEB00144</t>
  </si>
  <si>
    <t>Vishal Sheshrao Gaikwad</t>
  </si>
  <si>
    <t>1996-11-17</t>
  </si>
  <si>
    <t>SEB00145</t>
  </si>
  <si>
    <t>Ayush Angad Zore</t>
  </si>
  <si>
    <t>1995-07-29</t>
  </si>
  <si>
    <t>PLANNING</t>
  </si>
  <si>
    <t>SEB00146</t>
  </si>
  <si>
    <t>Chandramani Vyankat Tupe</t>
  </si>
  <si>
    <t>Sheshrao</t>
  </si>
  <si>
    <t>1981-09-05</t>
  </si>
  <si>
    <t>SEB00147</t>
  </si>
  <si>
    <t>Dipak Bhimraj Hivrale</t>
  </si>
  <si>
    <t>Angad</t>
  </si>
  <si>
    <t>1992-09-03</t>
  </si>
  <si>
    <t>SEB00148</t>
  </si>
  <si>
    <t>Avinash Baliram Gharapankar</t>
  </si>
  <si>
    <t>Vyankat</t>
  </si>
  <si>
    <t>1992-07-20</t>
  </si>
  <si>
    <t>2022-04-08</t>
  </si>
  <si>
    <t>SEB00149</t>
  </si>
  <si>
    <t>Dattatraya Balaso Thakre</t>
  </si>
  <si>
    <t>Bhimraj</t>
  </si>
  <si>
    <t>1995-08-30</t>
  </si>
  <si>
    <t>SEB00150</t>
  </si>
  <si>
    <t>Avinash Arun Ananda</t>
  </si>
  <si>
    <t>Baliram</t>
  </si>
  <si>
    <t>1997-06-30</t>
  </si>
  <si>
    <t>2022-04-11</t>
  </si>
  <si>
    <t>SEB00151</t>
  </si>
  <si>
    <t>Shankar Ananda Mirashi</t>
  </si>
  <si>
    <t>Balaso</t>
  </si>
  <si>
    <t>1993-11-16</t>
  </si>
  <si>
    <t>SEB00152</t>
  </si>
  <si>
    <t>Swapnil  Kumar</t>
  </si>
  <si>
    <t>Arun</t>
  </si>
  <si>
    <t>1993-03-03</t>
  </si>
  <si>
    <t>SEB00153</t>
  </si>
  <si>
    <t>Rutuja  Khunte</t>
  </si>
  <si>
    <t>Ananda</t>
  </si>
  <si>
    <t>2000-08-22</t>
  </si>
  <si>
    <t>SEB00154</t>
  </si>
  <si>
    <t>Shobha Shivaji Kumar</t>
  </si>
  <si>
    <t>1993-09-28</t>
  </si>
  <si>
    <t>2022-04-12</t>
  </si>
  <si>
    <t>SEB00155</t>
  </si>
  <si>
    <t>Vivekanand  Saji</t>
  </si>
  <si>
    <t>1996-02-11</t>
  </si>
  <si>
    <t>SEB00156</t>
  </si>
  <si>
    <t>Piyush  Jambhale</t>
  </si>
  <si>
    <t>1975-04-15</t>
  </si>
  <si>
    <t>SEB00157</t>
  </si>
  <si>
    <t>Ashutosh Satish Pande</t>
  </si>
  <si>
    <t>1998-10-24</t>
  </si>
  <si>
    <t>2022-04-14</t>
  </si>
  <si>
    <t>SEB00158</t>
  </si>
  <si>
    <t>Prahlad Ishwarprasad Devkar</t>
  </si>
  <si>
    <t>1996-02-17</t>
  </si>
  <si>
    <t>2022-04-18</t>
  </si>
  <si>
    <t>SEB00159</t>
  </si>
  <si>
    <t>Abhishek Prabhakar Chougale</t>
  </si>
  <si>
    <t>Satish</t>
  </si>
  <si>
    <t>1990-05-07</t>
  </si>
  <si>
    <t>SEB00160</t>
  </si>
  <si>
    <t>Swapnil Pandurang Shankar</t>
  </si>
  <si>
    <t>Ishwarprasad</t>
  </si>
  <si>
    <t>1992-03-15</t>
  </si>
  <si>
    <t>SEB00161</t>
  </si>
  <si>
    <t>Om Shankar Nikam</t>
  </si>
  <si>
    <t>1990-10-02</t>
  </si>
  <si>
    <t>SEB00162</t>
  </si>
  <si>
    <t>Kiran Arunrao Bhosale</t>
  </si>
  <si>
    <t>SEB00163</t>
  </si>
  <si>
    <t>Pradip Sunil Dubey</t>
  </si>
  <si>
    <t>1994-03-15</t>
  </si>
  <si>
    <t>SEB00164</t>
  </si>
  <si>
    <t>Sagar Laxmikant Singh</t>
  </si>
  <si>
    <t>Arunrao</t>
  </si>
  <si>
    <t>1990-08-08</t>
  </si>
  <si>
    <t>2022-04-21</t>
  </si>
  <si>
    <t>SEB00165</t>
  </si>
  <si>
    <t>Tushar  Chikte</t>
  </si>
  <si>
    <t>Sunil</t>
  </si>
  <si>
    <t>1997-02-01</t>
  </si>
  <si>
    <t>SEB00166</t>
  </si>
  <si>
    <t>Abhishek Arunrao Bhalerao</t>
  </si>
  <si>
    <t>Laxmikant</t>
  </si>
  <si>
    <t>1997-10-15</t>
  </si>
  <si>
    <t>2022-04-26</t>
  </si>
  <si>
    <t>SEB00167</t>
  </si>
  <si>
    <t>Ruchi Himmatrao Waghmare</t>
  </si>
  <si>
    <t>1995-01-13</t>
  </si>
  <si>
    <t>SEB00168</t>
  </si>
  <si>
    <t>Himanshu Sudarshan Wagh</t>
  </si>
  <si>
    <t>2000-02-02</t>
  </si>
  <si>
    <t>SEB00169</t>
  </si>
  <si>
    <t>Rahul Gulab Jadhav</t>
  </si>
  <si>
    <t>Himmatrao</t>
  </si>
  <si>
    <t>1998-04-04</t>
  </si>
  <si>
    <t>SEB00170</t>
  </si>
  <si>
    <t>Siddhant Balasaheb Bodkhe</t>
  </si>
  <si>
    <t>Sudarshan</t>
  </si>
  <si>
    <t>1999-06-21</t>
  </si>
  <si>
    <t>SEB00171</t>
  </si>
  <si>
    <t>Tushar Balu Ragde</t>
  </si>
  <si>
    <t>Gulab</t>
  </si>
  <si>
    <t>1982-11-22</t>
  </si>
  <si>
    <t>2022-04-27</t>
  </si>
  <si>
    <t>SEB00172</t>
  </si>
  <si>
    <t>Pravin Limbaji Tayde</t>
  </si>
  <si>
    <t>2000-06-10</t>
  </si>
  <si>
    <t>2022-04-29</t>
  </si>
  <si>
    <t>SEB00173</t>
  </si>
  <si>
    <t>Mahesh Sanjay Mind</t>
  </si>
  <si>
    <t>Balu</t>
  </si>
  <si>
    <t>1999-06-15</t>
  </si>
  <si>
    <t>SEB00174</t>
  </si>
  <si>
    <t>Manoj Ramchandra Kohak</t>
  </si>
  <si>
    <t>Limbaji</t>
  </si>
  <si>
    <t>1999-05-05</t>
  </si>
  <si>
    <t>SEB00175</t>
  </si>
  <si>
    <t>Rahul Shivaji Prasad</t>
  </si>
  <si>
    <t>1998-07-26</t>
  </si>
  <si>
    <t>SEB00176</t>
  </si>
  <si>
    <t>Vikas Kishorilal Kasar</t>
  </si>
  <si>
    <t>1996-05-15</t>
  </si>
  <si>
    <t>SEB00177</t>
  </si>
  <si>
    <t>Rahul Chandrakant Vichare</t>
  </si>
  <si>
    <t>1991-01-08</t>
  </si>
  <si>
    <t>2022-04-30</t>
  </si>
  <si>
    <t>SEB00178</t>
  </si>
  <si>
    <t>Akshay Shailesh Joshi</t>
  </si>
  <si>
    <t>Kishorilal</t>
  </si>
  <si>
    <t>1991-05-01</t>
  </si>
  <si>
    <t>2022-05-02</t>
  </si>
  <si>
    <t>SEB00179</t>
  </si>
  <si>
    <t>Satish Sakharampant Singh</t>
  </si>
  <si>
    <t>1978-11-24</t>
  </si>
  <si>
    <t>SEB00180</t>
  </si>
  <si>
    <t>Tukaram  Managond</t>
  </si>
  <si>
    <t>Shailesh</t>
  </si>
  <si>
    <t>1995-11-17</t>
  </si>
  <si>
    <t>SEB00181</t>
  </si>
  <si>
    <t>Sahesh Ramagond Sugare</t>
  </si>
  <si>
    <t>Sakharampant</t>
  </si>
  <si>
    <t>2000-05-19</t>
  </si>
  <si>
    <t>2022-05-09</t>
  </si>
  <si>
    <t>SEB00182</t>
  </si>
  <si>
    <t>Ravi Dhulippa Desai</t>
  </si>
  <si>
    <t>2001-12-26</t>
  </si>
  <si>
    <t>SEB00183</t>
  </si>
  <si>
    <t>Gajendra Ashok Rasheed</t>
  </si>
  <si>
    <t>Ramagond</t>
  </si>
  <si>
    <t>1994-11-13</t>
  </si>
  <si>
    <t>SEB00184</t>
  </si>
  <si>
    <t>Mahesh Arshad Abdul Vishwakarma</t>
  </si>
  <si>
    <t>Dhulippa</t>
  </si>
  <si>
    <t>1995-06-14</t>
  </si>
  <si>
    <t>SEB00185</t>
  </si>
  <si>
    <t>Kapil Prakash Padar</t>
  </si>
  <si>
    <t>1996-08-24</t>
  </si>
  <si>
    <t>2022-05-12</t>
  </si>
  <si>
    <t>SEB00186</t>
  </si>
  <si>
    <t>Akshay Krushna Pawar</t>
  </si>
  <si>
    <t>Arshad Abdul</t>
  </si>
  <si>
    <t>2000-02-01</t>
  </si>
  <si>
    <t>2022-05-16</t>
  </si>
  <si>
    <t>SEB00187</t>
  </si>
  <si>
    <t>Mohammad  Tawde</t>
  </si>
  <si>
    <t>1975-12-24</t>
  </si>
  <si>
    <t>SEB00188</t>
  </si>
  <si>
    <t>Dhruv Sanjay Kumar</t>
  </si>
  <si>
    <t>Krushna</t>
  </si>
  <si>
    <t>1993-03-05</t>
  </si>
  <si>
    <t>SEB00189</t>
  </si>
  <si>
    <t>Ajay  Danve</t>
  </si>
  <si>
    <t>1998-06-07</t>
  </si>
  <si>
    <t>SEB00190</t>
  </si>
  <si>
    <t>Bhawana Dnyaneshwar Dheebar</t>
  </si>
  <si>
    <t>1996-01-18</t>
  </si>
  <si>
    <t>SEB00191</t>
  </si>
  <si>
    <t>Sagar Neelkantha Raghuvanshi</t>
  </si>
  <si>
    <t>1992-06-23</t>
  </si>
  <si>
    <t>2022-05-18</t>
  </si>
  <si>
    <t>SEB00192</t>
  </si>
  <si>
    <t>Harshal Singh Dighe</t>
  </si>
  <si>
    <t>Dnyaneshwar</t>
  </si>
  <si>
    <t>2001-05-12</t>
  </si>
  <si>
    <t>2022-05-20</t>
  </si>
  <si>
    <t>SEB00193</t>
  </si>
  <si>
    <t>Akash Bhaskar A</t>
  </si>
  <si>
    <t>Neelkantha</t>
  </si>
  <si>
    <t>1993-07-03</t>
  </si>
  <si>
    <t>SEB00194</t>
  </si>
  <si>
    <t>Brundaban  Badiger</t>
  </si>
  <si>
    <t>Singh</t>
  </si>
  <si>
    <t>SEB00195</t>
  </si>
  <si>
    <t>Sumit  Singh</t>
  </si>
  <si>
    <t>Bhaskar</t>
  </si>
  <si>
    <t>1997-11-06</t>
  </si>
  <si>
    <t>SEB00196</t>
  </si>
  <si>
    <t>Akshay Kumar Patange</t>
  </si>
  <si>
    <t>1998-03-20</t>
  </si>
  <si>
    <t>SEB00197</t>
  </si>
  <si>
    <t>Abhinav Rajendra Kundu</t>
  </si>
  <si>
    <t>1994-10-01</t>
  </si>
  <si>
    <t>2022-05-25</t>
  </si>
  <si>
    <t>SEB00198</t>
  </si>
  <si>
    <t>Kalappa  Shirodakar</t>
  </si>
  <si>
    <t>1994-07-30</t>
  </si>
  <si>
    <t>SEB00199</t>
  </si>
  <si>
    <t>Rajesh Digambarrao Joseph</t>
  </si>
  <si>
    <t>1996-01-10</t>
  </si>
  <si>
    <t>SEB00200</t>
  </si>
  <si>
    <t>Ritesh  Bhole</t>
  </si>
  <si>
    <t>1993-06-15</t>
  </si>
  <si>
    <t>SEB00201</t>
  </si>
  <si>
    <t>Srutikanta Narayan Deore</t>
  </si>
  <si>
    <t>Digambarrao</t>
  </si>
  <si>
    <t>1996-11-30</t>
  </si>
  <si>
    <t>SEB00202</t>
  </si>
  <si>
    <t>Narendra Sanjay Khan</t>
  </si>
  <si>
    <t>1995-04-11</t>
  </si>
  <si>
    <t>SEB00203</t>
  </si>
  <si>
    <t>Jins  Barik</t>
  </si>
  <si>
    <t>2000-03-27</t>
  </si>
  <si>
    <t>2022-06-01</t>
  </si>
  <si>
    <t>SEB00204</t>
  </si>
  <si>
    <t>Yuvraj  De</t>
  </si>
  <si>
    <t>1996-04-05</t>
  </si>
  <si>
    <t>SEB00205</t>
  </si>
  <si>
    <t>Ravi  Bidve</t>
  </si>
  <si>
    <t>1998-10-07</t>
  </si>
  <si>
    <t>SEB00206</t>
  </si>
  <si>
    <t>Saif Tukaram Dharmaraj</t>
  </si>
  <si>
    <t>1995-07-08</t>
  </si>
  <si>
    <t>SEB00207</t>
  </si>
  <si>
    <t>Jagan  Waghmode</t>
  </si>
  <si>
    <t>1992-05-12</t>
  </si>
  <si>
    <t>SEB00208</t>
  </si>
  <si>
    <t>Rajesh Appasaheb Hegganni</t>
  </si>
  <si>
    <t>Tukaram</t>
  </si>
  <si>
    <t>1997-12-03</t>
  </si>
  <si>
    <t>SEB00209</t>
  </si>
  <si>
    <t>Hrishikesh Shivanand Patil</t>
  </si>
  <si>
    <t>1997-05-02</t>
  </si>
  <si>
    <t>SEB00210</t>
  </si>
  <si>
    <t>Balakrishnan Dhanraj Maske</t>
  </si>
  <si>
    <t>Appasaheb</t>
  </si>
  <si>
    <t>1991-01-20</t>
  </si>
  <si>
    <t>2022-06-03</t>
  </si>
  <si>
    <t>SEB00211</t>
  </si>
  <si>
    <t>Rohan Omprakash Mahato</t>
  </si>
  <si>
    <t>Shivanand</t>
  </si>
  <si>
    <t>SEB00212</t>
  </si>
  <si>
    <t>Shivaprasad  Sahu</t>
  </si>
  <si>
    <t>Dhanraj</t>
  </si>
  <si>
    <t>1999-09-10</t>
  </si>
  <si>
    <t>2022-06-06</t>
  </si>
  <si>
    <t>SEB00213</t>
  </si>
  <si>
    <t>Amol Kumar Shankar</t>
  </si>
  <si>
    <t>1995-09-27</t>
  </si>
  <si>
    <t>SEB00214</t>
  </si>
  <si>
    <t>Durgesh  Rathod</t>
  </si>
  <si>
    <t>1994-08-12</t>
  </si>
  <si>
    <t>SEB00215</t>
  </si>
  <si>
    <t>Santosh Bhagwan Kumar</t>
  </si>
  <si>
    <t>1992-10-24</t>
  </si>
  <si>
    <t>SEB00216</t>
  </si>
  <si>
    <t>Bikash  Yadav</t>
  </si>
  <si>
    <t>1988-01-17</t>
  </si>
  <si>
    <t>SEB00217</t>
  </si>
  <si>
    <t>Ravi  Tupe</t>
  </si>
  <si>
    <t>Bhagwan</t>
  </si>
  <si>
    <t>1997-11-02</t>
  </si>
  <si>
    <t>SEB00218</t>
  </si>
  <si>
    <t>Datta Ramchandra Singh</t>
  </si>
  <si>
    <t>1989-11-14</t>
  </si>
  <si>
    <t>SEB00219</t>
  </si>
  <si>
    <t>Abhimanyu  Jugadar</t>
  </si>
  <si>
    <t>1995-06-27</t>
  </si>
  <si>
    <t>SEB00220</t>
  </si>
  <si>
    <t>Jagdeesh Chandrakant Ombale</t>
  </si>
  <si>
    <t>1995-09-09</t>
  </si>
  <si>
    <t>SEB00221</t>
  </si>
  <si>
    <t>Pavan Dilip Munusamy</t>
  </si>
  <si>
    <t>1998-03-11</t>
  </si>
  <si>
    <t>SEB00222</t>
  </si>
  <si>
    <t>Hariom  Kolhe</t>
  </si>
  <si>
    <t>1999-03-28</t>
  </si>
  <si>
    <t>2022-06-10</t>
  </si>
  <si>
    <t>SEB00223</t>
  </si>
  <si>
    <t>Swapnil Pramod .</t>
  </si>
  <si>
    <t>1997-08-26</t>
  </si>
  <si>
    <t>SEB00224</t>
  </si>
  <si>
    <t>Akshay  Singh</t>
  </si>
  <si>
    <t>1996-09-09</t>
  </si>
  <si>
    <t>SEB00225</t>
  </si>
  <si>
    <t>P S  Kumar</t>
  </si>
  <si>
    <t>Pramod</t>
  </si>
  <si>
    <t>1996-01-19</t>
  </si>
  <si>
    <t>SEB00226</t>
  </si>
  <si>
    <t>Yugal  Daud</t>
  </si>
  <si>
    <t>1992-07-11</t>
  </si>
  <si>
    <t>2022-06-13</t>
  </si>
  <si>
    <t>SEB00227</t>
  </si>
  <si>
    <t>Shubham Ramdas Satpute</t>
  </si>
  <si>
    <t>2001-01-15</t>
  </si>
  <si>
    <t>SEB00228</t>
  </si>
  <si>
    <t>Mukul Prakash Kasture</t>
  </si>
  <si>
    <t>1988-08-20</t>
  </si>
  <si>
    <t>SEB00229</t>
  </si>
  <si>
    <t>Sachiv Bapurao Arora</t>
  </si>
  <si>
    <t>Ramdas</t>
  </si>
  <si>
    <t>2002-04-01</t>
  </si>
  <si>
    <t>SEB00230</t>
  </si>
  <si>
    <t>Yogesh Paramveersingh Watane</t>
  </si>
  <si>
    <t>1995-02-27</t>
  </si>
  <si>
    <t>SEB00231</t>
  </si>
  <si>
    <t>Liladhar Ramdas Lomte</t>
  </si>
  <si>
    <t>Bapurao</t>
  </si>
  <si>
    <t>1998-09-01</t>
  </si>
  <si>
    <t>SEB00232</t>
  </si>
  <si>
    <t>Venkat Prakash Motekar</t>
  </si>
  <si>
    <t>Paramveersingh</t>
  </si>
  <si>
    <t>1992-07-18</t>
  </si>
  <si>
    <t>SEB00233</t>
  </si>
  <si>
    <t>Harpreetsingh Raju Pokale</t>
  </si>
  <si>
    <t>1997-02-05</t>
  </si>
  <si>
    <t>2022-06-20</t>
  </si>
  <si>
    <t>SEB00234</t>
  </si>
  <si>
    <t>Sameer Baban Mane</t>
  </si>
  <si>
    <t>1994-12-09</t>
  </si>
  <si>
    <t>SEB00235</t>
  </si>
  <si>
    <t>Pranil Machhindra Ammagol</t>
  </si>
  <si>
    <t>Raju</t>
  </si>
  <si>
    <t>SEB00236</t>
  </si>
  <si>
    <t>Tarun  Sutar</t>
  </si>
  <si>
    <t>1993-05-15</t>
  </si>
  <si>
    <t>SEB00237</t>
  </si>
  <si>
    <t>Prakash Baburao Mekde</t>
  </si>
  <si>
    <t>Machhindra</t>
  </si>
  <si>
    <t>1997-01-15</t>
  </si>
  <si>
    <t>2022-06-21</t>
  </si>
  <si>
    <t>SEB00238</t>
  </si>
  <si>
    <t>Ashish Prasad Patidar</t>
  </si>
  <si>
    <t>1995-05-17</t>
  </si>
  <si>
    <t>SEB00239</t>
  </si>
  <si>
    <t>Kiran  Singh</t>
  </si>
  <si>
    <t>Baburao</t>
  </si>
  <si>
    <t>1996-10-07</t>
  </si>
  <si>
    <t>SEB00240</t>
  </si>
  <si>
    <t>Audumbar Kumar V</t>
  </si>
  <si>
    <t>Prasad</t>
  </si>
  <si>
    <t>1990-09-14</t>
  </si>
  <si>
    <t>SEB00241</t>
  </si>
  <si>
    <t>Priyanka K Meshram</t>
  </si>
  <si>
    <t>1997-08-28</t>
  </si>
  <si>
    <t>SEB00242</t>
  </si>
  <si>
    <t>Atul Bhagwan Jadhav</t>
  </si>
  <si>
    <t>1969-02-01</t>
  </si>
  <si>
    <t>2022-06-22</t>
  </si>
  <si>
    <t>SEB00243</t>
  </si>
  <si>
    <t>Saurabh Pandit Savarkar</t>
  </si>
  <si>
    <t>K</t>
  </si>
  <si>
    <t>1993-01-16</t>
  </si>
  <si>
    <t>2022-06-24</t>
  </si>
  <si>
    <t>SEB00244</t>
  </si>
  <si>
    <t>Jibin Rajendra Sinha</t>
  </si>
  <si>
    <t>1999-05-18</t>
  </si>
  <si>
    <t>SEB00245</t>
  </si>
  <si>
    <t>Saurabh Ramesh Kanade</t>
  </si>
  <si>
    <t>Pandit</t>
  </si>
  <si>
    <t>1995-12-08</t>
  </si>
  <si>
    <t>2022-06-27</t>
  </si>
  <si>
    <t>SEB00246</t>
  </si>
  <si>
    <t>Ajit Gajanan Khule</t>
  </si>
  <si>
    <t>1991-10-31</t>
  </si>
  <si>
    <t>SEB00247</t>
  </si>
  <si>
    <t>Harshal Ramesh Hosadoddi</t>
  </si>
  <si>
    <t>2001-02-13</t>
  </si>
  <si>
    <t>SEB00248</t>
  </si>
  <si>
    <t>Madansing Mallinath Daye</t>
  </si>
  <si>
    <t>SEB00249</t>
  </si>
  <si>
    <t>Nilesh Dilip Singh</t>
  </si>
  <si>
    <t>1995-08-20</t>
  </si>
  <si>
    <t>SEB00250</t>
  </si>
  <si>
    <t>Rutik Kumar Vishwakarma</t>
  </si>
  <si>
    <t>Mallinath</t>
  </si>
  <si>
    <t>1992-02-25</t>
  </si>
  <si>
    <t>SEB00251</t>
  </si>
  <si>
    <t>Lakshmikant Vishwakarma Dhaigude</t>
  </si>
  <si>
    <t>1997-01-05</t>
  </si>
  <si>
    <t>SEB00252</t>
  </si>
  <si>
    <t>Makardhvaj Laxman Mohanty</t>
  </si>
  <si>
    <t>1992-08-28</t>
  </si>
  <si>
    <t>2022-07-01</t>
  </si>
  <si>
    <t>SEB00253</t>
  </si>
  <si>
    <t>Anubhav Kumar Tembhare</t>
  </si>
  <si>
    <t>Vishwakarma</t>
  </si>
  <si>
    <t>1997-12-17</t>
  </si>
  <si>
    <t>SEB00254</t>
  </si>
  <si>
    <t>Chanchal Kumar Tiwari</t>
  </si>
  <si>
    <t>1997-07-25</t>
  </si>
  <si>
    <t>SEB00255</t>
  </si>
  <si>
    <t>Sachin Kumar Desai</t>
  </si>
  <si>
    <t>1996-10-06</t>
  </si>
  <si>
    <t>SEB00256</t>
  </si>
  <si>
    <t>Ajit Kundlik Naik</t>
  </si>
  <si>
    <t>1994-10-03</t>
  </si>
  <si>
    <t>SEB00257</t>
  </si>
  <si>
    <t>Nitesh Balaso Patil</t>
  </si>
  <si>
    <t>SEB00258</t>
  </si>
  <si>
    <t>Vikash Sanjay Meshram</t>
  </si>
  <si>
    <t>Kundlik</t>
  </si>
  <si>
    <t>1996-06-11</t>
  </si>
  <si>
    <t>SEB00259</t>
  </si>
  <si>
    <t>Kiran Nilkanth Rao</t>
  </si>
  <si>
    <t>1999-01-07</t>
  </si>
  <si>
    <t>SEB00260</t>
  </si>
  <si>
    <t>Aniket Hanumantha Tuple</t>
  </si>
  <si>
    <t>1987-07-20</t>
  </si>
  <si>
    <t>SEB00261</t>
  </si>
  <si>
    <t>Mahesh Vasant Kulkarni</t>
  </si>
  <si>
    <t>Nilkanth</t>
  </si>
  <si>
    <t>1999-12-01</t>
  </si>
  <si>
    <t>2022-07-04</t>
  </si>
  <si>
    <t>SEB00262</t>
  </si>
  <si>
    <t>Ritesh Bhaskar Bhumbar</t>
  </si>
  <si>
    <t>Hanumantha</t>
  </si>
  <si>
    <t>1991-08-30</t>
  </si>
  <si>
    <t>SEB00263</t>
  </si>
  <si>
    <t>Tennati Bhumbar Wani</t>
  </si>
  <si>
    <t>1995-01-25</t>
  </si>
  <si>
    <t>2022-07-05</t>
  </si>
  <si>
    <t>SEB00264</t>
  </si>
  <si>
    <t>Hariom Ratnakar More</t>
  </si>
  <si>
    <t>1994-03-22</t>
  </si>
  <si>
    <t>2022-07-06</t>
  </si>
  <si>
    <t>SEB00265</t>
  </si>
  <si>
    <t>Santosh Sahebrao Fernandes</t>
  </si>
  <si>
    <t>Bhumbar</t>
  </si>
  <si>
    <t>1997-11-03</t>
  </si>
  <si>
    <t>SEB00266</t>
  </si>
  <si>
    <t>Rama Shau Yakkundi</t>
  </si>
  <si>
    <t>Ratnakar</t>
  </si>
  <si>
    <t>1993-03-27</t>
  </si>
  <si>
    <t>SEB00267</t>
  </si>
  <si>
    <t>Ganesh Yakkundi Kshirsagar</t>
  </si>
  <si>
    <t>Sahebrao</t>
  </si>
  <si>
    <t>1995-06-15</t>
  </si>
  <si>
    <t>SEB00268</t>
  </si>
  <si>
    <t>Sudam Jalindar Pal</t>
  </si>
  <si>
    <t>Shau</t>
  </si>
  <si>
    <t>1997-01-27</t>
  </si>
  <si>
    <t>2022-07-11</t>
  </si>
  <si>
    <t>SEB00269</t>
  </si>
  <si>
    <t>Allwyn Pal Kadlag</t>
  </si>
  <si>
    <t>Yakkundi</t>
  </si>
  <si>
    <t>1998-03-14</t>
  </si>
  <si>
    <t>SEB00270</t>
  </si>
  <si>
    <t>Amanulla Bharat Kumar</t>
  </si>
  <si>
    <t>Jalindar</t>
  </si>
  <si>
    <t>1997-04-02</t>
  </si>
  <si>
    <t>SEB00271</t>
  </si>
  <si>
    <t>Santosh Kumar Rathod</t>
  </si>
  <si>
    <t>Pal</t>
  </si>
  <si>
    <t>SEB00272</t>
  </si>
  <si>
    <t>Ankit Parashram Vetal</t>
  </si>
  <si>
    <t>1992-06-27</t>
  </si>
  <si>
    <t>SEB00273</t>
  </si>
  <si>
    <t>Sushant Manohar Patil</t>
  </si>
  <si>
    <t>1993-07-15</t>
  </si>
  <si>
    <t>SEB00274</t>
  </si>
  <si>
    <t>Vivek Sanjay Vishwakarma</t>
  </si>
  <si>
    <t>Parashram</t>
  </si>
  <si>
    <t>1997-02-23</t>
  </si>
  <si>
    <t>SEB00275</t>
  </si>
  <si>
    <t>Mahadeo Kumar Sayyad</t>
  </si>
  <si>
    <t>Manohar</t>
  </si>
  <si>
    <t>1997-05-03</t>
  </si>
  <si>
    <t>FINANCE</t>
  </si>
  <si>
    <t>SEB00276</t>
  </si>
  <si>
    <t>Ganesh Mubarak Randave</t>
  </si>
  <si>
    <t>1997-03-13</t>
  </si>
  <si>
    <t>SEB00277</t>
  </si>
  <si>
    <t>Ajay Raosaheb Gurav</t>
  </si>
  <si>
    <t>SEB00278</t>
  </si>
  <si>
    <t>Akshay Sharad Tyagi</t>
  </si>
  <si>
    <t>Mubarak</t>
  </si>
  <si>
    <t>1994-06-07</t>
  </si>
  <si>
    <t>2022-07-15</t>
  </si>
  <si>
    <t>SEB00279</t>
  </si>
  <si>
    <t>Yusuf Tyagi Gaikwad</t>
  </si>
  <si>
    <t>Raosaheb</t>
  </si>
  <si>
    <t>1998-10-10</t>
  </si>
  <si>
    <t>SEB00280</t>
  </si>
  <si>
    <t>Sachin Balu Rout</t>
  </si>
  <si>
    <t>Sharad</t>
  </si>
  <si>
    <t>2000-10-31</t>
  </si>
  <si>
    <t>SEB00281</t>
  </si>
  <si>
    <t>Shubham Kumar Gandam</t>
  </si>
  <si>
    <t>Tyagi</t>
  </si>
  <si>
    <t>1994-07-07</t>
  </si>
  <si>
    <t>SEB00282</t>
  </si>
  <si>
    <t>Pankaj Mahendra Kumar</t>
  </si>
  <si>
    <t>1995-06-13</t>
  </si>
  <si>
    <t>SEB00283</t>
  </si>
  <si>
    <t>Umesh Kumar Kirdak</t>
  </si>
  <si>
    <t>SEB00284</t>
  </si>
  <si>
    <t>Hemanta Baban Kashte</t>
  </si>
  <si>
    <t>Mahendra</t>
  </si>
  <si>
    <t>1997-01-26</t>
  </si>
  <si>
    <t>SEB00285</t>
  </si>
  <si>
    <t>Amar Pandharinath Kalunge</t>
  </si>
  <si>
    <t>1996-01-07</t>
  </si>
  <si>
    <t>SEB00286</t>
  </si>
  <si>
    <t>Mintu Baban Gaikwad</t>
  </si>
  <si>
    <t>1996-09-26</t>
  </si>
  <si>
    <t>SEB00287</t>
  </si>
  <si>
    <t>Vijay Sitaram Lohar</t>
  </si>
  <si>
    <t>Pandharinath</t>
  </si>
  <si>
    <t>1998-10-06</t>
  </si>
  <si>
    <t>SEB00288</t>
  </si>
  <si>
    <t>Vaibhav Raghunath Maurya</t>
  </si>
  <si>
    <t>2000-10-08</t>
  </si>
  <si>
    <t>SEB00289</t>
  </si>
  <si>
    <t>Akash Prakash Sen</t>
  </si>
  <si>
    <t>Sitaram</t>
  </si>
  <si>
    <t>1997-08-07</t>
  </si>
  <si>
    <t>SEB00290</t>
  </si>
  <si>
    <t>Ganesh Kumar Shendre</t>
  </si>
  <si>
    <t>Raghunath</t>
  </si>
  <si>
    <t>1994-01-19</t>
  </si>
  <si>
    <t>SEB00291</t>
  </si>
  <si>
    <t>Sunil Prakash Kharat</t>
  </si>
  <si>
    <t>2000-12-25</t>
  </si>
  <si>
    <t>SEB00292</t>
  </si>
  <si>
    <t>Shani Shamrao Patil</t>
  </si>
  <si>
    <t>1991-05-17</t>
  </si>
  <si>
    <t>SEB00293</t>
  </si>
  <si>
    <t>Deepak Arun Shinde</t>
  </si>
  <si>
    <t>SEB00294</t>
  </si>
  <si>
    <t>Hitesh Eknath Jena</t>
  </si>
  <si>
    <t>Shamrao</t>
  </si>
  <si>
    <t>1998-09-04</t>
  </si>
  <si>
    <t>SEB00295</t>
  </si>
  <si>
    <t>Rahul Kumar Sukla</t>
  </si>
  <si>
    <t>1980-11-28</t>
  </si>
  <si>
    <t>SEB00296</t>
  </si>
  <si>
    <t>Ishwar Sukla Kushwaha</t>
  </si>
  <si>
    <t>Eknath</t>
  </si>
  <si>
    <t>1987-04-15</t>
  </si>
  <si>
    <t>2022-07-18</t>
  </si>
  <si>
    <t>SEB00297</t>
  </si>
  <si>
    <t>Mamta Kushwaha Sirsat</t>
  </si>
  <si>
    <t>SEB00298</t>
  </si>
  <si>
    <t>Tapas Shankarrao Gurav</t>
  </si>
  <si>
    <t>Sukla</t>
  </si>
  <si>
    <t>1990-04-02</t>
  </si>
  <si>
    <t>SEB00299</t>
  </si>
  <si>
    <t>Bikash Dattatray Sagar</t>
  </si>
  <si>
    <t>Kushwaha</t>
  </si>
  <si>
    <t>1995-02-23</t>
  </si>
  <si>
    <t>2022-07-20</t>
  </si>
  <si>
    <t>SEB00300</t>
  </si>
  <si>
    <t>Anand Sagar Lokhande</t>
  </si>
  <si>
    <t>Shankarrao</t>
  </si>
  <si>
    <t>1992-02-08</t>
  </si>
  <si>
    <t>SEB00301</t>
  </si>
  <si>
    <t>Nagesh Samadhan Chaudhari</t>
  </si>
  <si>
    <t>1997-03-17</t>
  </si>
  <si>
    <t>SEB00302</t>
  </si>
  <si>
    <t>Parmeshwar Raghunath Kharche</t>
  </si>
  <si>
    <t>Sagar</t>
  </si>
  <si>
    <t>1995-10-24</t>
  </si>
  <si>
    <t>SEB00303</t>
  </si>
  <si>
    <t>Yash Suresh Palei</t>
  </si>
  <si>
    <t>Samadhan</t>
  </si>
  <si>
    <t>1993-09-29</t>
  </si>
  <si>
    <t>SEB00304</t>
  </si>
  <si>
    <t>Pawan Keshari Kumar</t>
  </si>
  <si>
    <t>1973-09-01</t>
  </si>
  <si>
    <t>SEB00305</t>
  </si>
  <si>
    <t>Diptesh Kumar Madkar</t>
  </si>
  <si>
    <t>Suresh</t>
  </si>
  <si>
    <t>1996-12-08</t>
  </si>
  <si>
    <t>2022-07-22</t>
  </si>
  <si>
    <t>SEB00306</t>
  </si>
  <si>
    <t>Vishal Sanjay Kambale</t>
  </si>
  <si>
    <t>Keshari</t>
  </si>
  <si>
    <t>1995-07-12</t>
  </si>
  <si>
    <t>SEB00307</t>
  </si>
  <si>
    <t>Sangram Santosh Kumar</t>
  </si>
  <si>
    <t>1991-01-17</t>
  </si>
  <si>
    <t>2022-08-01</t>
  </si>
  <si>
    <t>SEB00308</t>
  </si>
  <si>
    <t>Prabhakar Kumar Sharma</t>
  </si>
  <si>
    <t>1994-10-10</t>
  </si>
  <si>
    <t>SEB00309</t>
  </si>
  <si>
    <t>Shubham Sharma Harde</t>
  </si>
  <si>
    <t>1999-06-24</t>
  </si>
  <si>
    <t>SEB00310</t>
  </si>
  <si>
    <t>Megha Sopan Sharma</t>
  </si>
  <si>
    <t>1999-09-23</t>
  </si>
  <si>
    <t>SEB00311</t>
  </si>
  <si>
    <t>Shivam Kumar Makhar</t>
  </si>
  <si>
    <t>Sharma</t>
  </si>
  <si>
    <t>1993-12-23</t>
  </si>
  <si>
    <t>SEB00312</t>
  </si>
  <si>
    <t>Sudarshan Dyanoba Kulkarni</t>
  </si>
  <si>
    <t>Sopan</t>
  </si>
  <si>
    <t>1993-10-02</t>
  </si>
  <si>
    <t>SEB00313</t>
  </si>
  <si>
    <t>Yogesh Rajesh Jadhav</t>
  </si>
  <si>
    <t>1999-05-01</t>
  </si>
  <si>
    <t>SEB00314</t>
  </si>
  <si>
    <t>Shivam Dhanaji Govande</t>
  </si>
  <si>
    <t>Dyanoba</t>
  </si>
  <si>
    <t>1992-05-31</t>
  </si>
  <si>
    <t>SEB00315</t>
  </si>
  <si>
    <t>Amol Shrinivas Gaikwad</t>
  </si>
  <si>
    <t>1990-01-16</t>
  </si>
  <si>
    <t>SEB00316</t>
  </si>
  <si>
    <t>Chetan Prakash Patil</t>
  </si>
  <si>
    <t>Dhanaji</t>
  </si>
  <si>
    <t>1997-07-26</t>
  </si>
  <si>
    <t>SEB00317</t>
  </si>
  <si>
    <t>Ankush Dinkar Jadhav</t>
  </si>
  <si>
    <t>Shrinivas</t>
  </si>
  <si>
    <t>2000-02-21</t>
  </si>
  <si>
    <t>SEB00318</t>
  </si>
  <si>
    <t>Mandar Kashinath Shitkal</t>
  </si>
  <si>
    <t>2001-03-24</t>
  </si>
  <si>
    <t>SEB00319</t>
  </si>
  <si>
    <t>Rohit Somnath Kulwant</t>
  </si>
  <si>
    <t>2000-11-25</t>
  </si>
  <si>
    <t>SEB00320</t>
  </si>
  <si>
    <t>Shrikant Madan Katkar</t>
  </si>
  <si>
    <t>Kashinath</t>
  </si>
  <si>
    <t>2000-10-19</t>
  </si>
  <si>
    <t>SEB00321</t>
  </si>
  <si>
    <t>Balaji Dipak Pawar</t>
  </si>
  <si>
    <t>Somnath</t>
  </si>
  <si>
    <t>2000-10-10</t>
  </si>
  <si>
    <t>SEB00322</t>
  </si>
  <si>
    <t>Shailesh Suresh Wankhede</t>
  </si>
  <si>
    <t>Madan</t>
  </si>
  <si>
    <t>2000-10-20</t>
  </si>
  <si>
    <t>SEB00323</t>
  </si>
  <si>
    <t>Vidhyadhar Ghanshyam Wader</t>
  </si>
  <si>
    <t>1989-06-13</t>
  </si>
  <si>
    <t>SEB00324</t>
  </si>
  <si>
    <t>Jyotiraditya Madhukar Ghule</t>
  </si>
  <si>
    <t>1998-03-02</t>
  </si>
  <si>
    <t>2022-08-02</t>
  </si>
  <si>
    <t>SEB00325</t>
  </si>
  <si>
    <t>Sanket Sanjay Gharate</t>
  </si>
  <si>
    <t>Ghanshyam</t>
  </si>
  <si>
    <t>1991-05-28</t>
  </si>
  <si>
    <t>2022-08-05</t>
  </si>
  <si>
    <t>SEB00326</t>
  </si>
  <si>
    <t>Swapnil Subhash Bhendarkar</t>
  </si>
  <si>
    <t>1997-04-11</t>
  </si>
  <si>
    <t>2022-08-09</t>
  </si>
  <si>
    <t>SEB00327</t>
  </si>
  <si>
    <t>Mohan Balasaheb Mahajan</t>
  </si>
  <si>
    <t>1990-01-01</t>
  </si>
  <si>
    <t>SEB00328</t>
  </si>
  <si>
    <t>Surekha Ravindra Patil</t>
  </si>
  <si>
    <t>1997-05-08</t>
  </si>
  <si>
    <t>SEB00329</t>
  </si>
  <si>
    <t>Ajay 0 Shiraguppi</t>
  </si>
  <si>
    <t>1996-10-21</t>
  </si>
  <si>
    <t>2022-08-10</t>
  </si>
  <si>
    <t>SEB00330</t>
  </si>
  <si>
    <t>Pankaj Channapa Singh</t>
  </si>
  <si>
    <t>1999-08-15</t>
  </si>
  <si>
    <t>2022-08-16</t>
  </si>
  <si>
    <t>SEB00331</t>
  </si>
  <si>
    <t>Yogesh Kumar Khilari</t>
  </si>
  <si>
    <t>0</t>
  </si>
  <si>
    <t>2000-03-19</t>
  </si>
  <si>
    <t>SEB00332</t>
  </si>
  <si>
    <t>Shivaji Laxman Kumari</t>
  </si>
  <si>
    <t>Channapa</t>
  </si>
  <si>
    <t>1997-10-22</t>
  </si>
  <si>
    <t>SEB00333</t>
  </si>
  <si>
    <t>Pradeep 0 Hon</t>
  </si>
  <si>
    <t>1995-05-14</t>
  </si>
  <si>
    <t>SEB00334</t>
  </si>
  <si>
    <t>Kaushal Sopan Yenjade</t>
  </si>
  <si>
    <t>1996-03-21</t>
  </si>
  <si>
    <t>SEB00335</t>
  </si>
  <si>
    <t>Tushar Shankar Pawar</t>
  </si>
  <si>
    <t>1992-08-12</t>
  </si>
  <si>
    <t>SEB00336</t>
  </si>
  <si>
    <t>Saloni Rajendra Ramesh</t>
  </si>
  <si>
    <t>1997-10-03</t>
  </si>
  <si>
    <t>SEB00337</t>
  </si>
  <si>
    <t>Dipak Pranav Virkar</t>
  </si>
  <si>
    <t>1995-11-12</t>
  </si>
  <si>
    <t>SEB00338</t>
  </si>
  <si>
    <t>Gaurav Nitish  Sulakhe</t>
  </si>
  <si>
    <t>1994-05-13</t>
  </si>
  <si>
    <t>SEB00339</t>
  </si>
  <si>
    <t>Vidya Vijay Ghatkar</t>
  </si>
  <si>
    <t>Pranav</t>
  </si>
  <si>
    <t>1989-11-26</t>
  </si>
  <si>
    <t>2022-08-22</t>
  </si>
  <si>
    <t>SEB00340</t>
  </si>
  <si>
    <t>Badgujar Santosh Chaudhari</t>
  </si>
  <si>
    <t>Nitish </t>
  </si>
  <si>
    <t>1996-07-22</t>
  </si>
  <si>
    <t>SEB00341</t>
  </si>
  <si>
    <t>Durvank Ulhas Bhosle</t>
  </si>
  <si>
    <t>SEB00342</t>
  </si>
  <si>
    <t>Vaibhav Prakash Durge</t>
  </si>
  <si>
    <t>1986-03-22</t>
  </si>
  <si>
    <t>SEB00343</t>
  </si>
  <si>
    <t>Kunal Sanjay Kurhadkar</t>
  </si>
  <si>
    <t>Ulhas</t>
  </si>
  <si>
    <t>1993-10-13</t>
  </si>
  <si>
    <t>2022-09-01</t>
  </si>
  <si>
    <t>SEB00344</t>
  </si>
  <si>
    <t>Sarthak Dnyaneshwar Kalaskar</t>
  </si>
  <si>
    <t>1991-06-06</t>
  </si>
  <si>
    <t>SEB00345</t>
  </si>
  <si>
    <t>Gaurav Ramesh Ahmed</t>
  </si>
  <si>
    <t>2000-10-14</t>
  </si>
  <si>
    <t>2022-09-07</t>
  </si>
  <si>
    <t>SEB00346</t>
  </si>
  <si>
    <t>Narendra Zarif Purankar</t>
  </si>
  <si>
    <t>1994-07-12</t>
  </si>
  <si>
    <t>SEB00347</t>
  </si>
  <si>
    <t>Swati Onkar Reddy</t>
  </si>
  <si>
    <t>1998-02-02</t>
  </si>
  <si>
    <t>2022-09-15</t>
  </si>
  <si>
    <t>SEB00348</t>
  </si>
  <si>
    <t>Atish Venktesh Kale</t>
  </si>
  <si>
    <t>Zarif</t>
  </si>
  <si>
    <t>1994-03-26</t>
  </si>
  <si>
    <t>SEB00349</t>
  </si>
  <si>
    <t>Sk Satywan Mahajan</t>
  </si>
  <si>
    <t>Onkar</t>
  </si>
  <si>
    <t>1994-03-11</t>
  </si>
  <si>
    <t>SEB00350</t>
  </si>
  <si>
    <t>Amol Dagadu Kumari</t>
  </si>
  <si>
    <t>1993-12-15</t>
  </si>
  <si>
    <t>SEB00351</t>
  </si>
  <si>
    <t>P 0 Satish</t>
  </si>
  <si>
    <t>Satywan</t>
  </si>
  <si>
    <t>1995-04-07</t>
  </si>
  <si>
    <t>2022-10-03</t>
  </si>
  <si>
    <t>SEB00352</t>
  </si>
  <si>
    <t>Chetan Wilson More</t>
  </si>
  <si>
    <t>Dagadu</t>
  </si>
  <si>
    <t>1979-01-07</t>
  </si>
  <si>
    <t>SEB00353</t>
  </si>
  <si>
    <t>Parag Prakash Kailasrao</t>
  </si>
  <si>
    <t>1993-07-23</t>
  </si>
  <si>
    <t>2022-10-06</t>
  </si>
  <si>
    <t>SEB00354</t>
  </si>
  <si>
    <t>Priti Chaitali Thakur</t>
  </si>
  <si>
    <t>Wilson</t>
  </si>
  <si>
    <t>1979-06-01</t>
  </si>
  <si>
    <t>2022-10-10</t>
  </si>
  <si>
    <t>SEB00355</t>
  </si>
  <si>
    <t>Silan Santoshsing Alam</t>
  </si>
  <si>
    <t>1976-08-02</t>
  </si>
  <si>
    <t>2022-10-31</t>
  </si>
  <si>
    <t>SEB00356</t>
  </si>
  <si>
    <t>Gaurav Saleem Shende</t>
  </si>
  <si>
    <t>Chaitali</t>
  </si>
  <si>
    <t>1994-10-24</t>
  </si>
  <si>
    <t>SEB00357</t>
  </si>
  <si>
    <t>Deshmukh Kundlik Gulave</t>
  </si>
  <si>
    <t>Santoshsing</t>
  </si>
  <si>
    <t>1977-03-11</t>
  </si>
  <si>
    <t>2022-11-10</t>
  </si>
  <si>
    <t>SEB00358</t>
  </si>
  <si>
    <t>Ankit Rajendra Sharma</t>
  </si>
  <si>
    <t>Saleem</t>
  </si>
  <si>
    <t>1997-11-22</t>
  </si>
  <si>
    <t>2023-02-06</t>
  </si>
  <si>
    <t>SEB00359</t>
  </si>
  <si>
    <t>Md.  Pache</t>
  </si>
  <si>
    <t>1997-09-01</t>
  </si>
  <si>
    <t>SEB00360</t>
  </si>
  <si>
    <t>Akshay Sanjay Pandarkar</t>
  </si>
  <si>
    <t>1996-11-15</t>
  </si>
  <si>
    <t>SEB00361</t>
  </si>
  <si>
    <t>Sagar Abasaheb Chaudhari</t>
  </si>
  <si>
    <t>1999-10-06</t>
  </si>
  <si>
    <t>SEB00362</t>
  </si>
  <si>
    <t>Rahul Bhaskar Sameer</t>
  </si>
  <si>
    <t>1999-08-21</t>
  </si>
  <si>
    <t>SEB00363</t>
  </si>
  <si>
    <t>Sagar  Wani</t>
  </si>
  <si>
    <t>Abasaheb</t>
  </si>
  <si>
    <t>1999-05-22</t>
  </si>
  <si>
    <t>SEB00364</t>
  </si>
  <si>
    <t>Nilesh Shamrao Vishwakarma</t>
  </si>
  <si>
    <t>1991-07-11</t>
  </si>
  <si>
    <t>2022-11-07</t>
  </si>
  <si>
    <t>SEB00365</t>
  </si>
  <si>
    <t>Puneet  Patil</t>
  </si>
  <si>
    <t>1976-05-17</t>
  </si>
  <si>
    <t>2018-09-03</t>
  </si>
  <si>
    <t>SEB00366</t>
  </si>
  <si>
    <t>Syed Santosh Randive</t>
  </si>
  <si>
    <t>1980-05-25</t>
  </si>
  <si>
    <t>2008-08-01</t>
  </si>
  <si>
    <t>SEB00367</t>
  </si>
  <si>
    <t>Kiran Vijay Sase</t>
  </si>
  <si>
    <t>1977-06-26</t>
  </si>
  <si>
    <t>2008-09-17</t>
  </si>
  <si>
    <t>SEB00368</t>
  </si>
  <si>
    <t>Saurabh Navnath Chaudhari</t>
  </si>
  <si>
    <t>1974-01-08</t>
  </si>
  <si>
    <t>2010-05-24</t>
  </si>
  <si>
    <t>SEB00369</t>
  </si>
  <si>
    <t>Manish Santosh Firke</t>
  </si>
  <si>
    <t>1975-06-01</t>
  </si>
  <si>
    <t>SEB00370</t>
  </si>
  <si>
    <t>Chetan Yuvaraj Jadhav</t>
  </si>
  <si>
    <t>Navnath</t>
  </si>
  <si>
    <t>1966-06-14</t>
  </si>
  <si>
    <t>2012-08-27</t>
  </si>
  <si>
    <t>SEB00371</t>
  </si>
  <si>
    <t>Sagar Ashok Nagne</t>
  </si>
  <si>
    <t>1971-04-14</t>
  </si>
  <si>
    <t>2012-09-13</t>
  </si>
  <si>
    <t>DEFAULT</t>
  </si>
  <si>
    <t>SEB00372</t>
  </si>
  <si>
    <t>Mayur Damodar Jadhav</t>
  </si>
  <si>
    <t>Yuvaraj</t>
  </si>
  <si>
    <t>1985-08-20</t>
  </si>
  <si>
    <t>2014-10-06</t>
  </si>
  <si>
    <t>SEB00373</t>
  </si>
  <si>
    <t>Dhiraj Sadashiv Patil</t>
  </si>
  <si>
    <t>1993-05-26</t>
  </si>
  <si>
    <t>2015-08-03</t>
  </si>
  <si>
    <t>SEB00374</t>
  </si>
  <si>
    <t>Akshay Asaram  Panipal</t>
  </si>
  <si>
    <t>Damodar</t>
  </si>
  <si>
    <t>1992-09-15</t>
  </si>
  <si>
    <t>2017-06-19</t>
  </si>
  <si>
    <t>SEB00375</t>
  </si>
  <si>
    <t>Anant Mohan  Futwaik</t>
  </si>
  <si>
    <t>Sadashiv</t>
  </si>
  <si>
    <t>1992-06-05</t>
  </si>
  <si>
    <t>2018-02-15</t>
  </si>
  <si>
    <t>SEB00376</t>
  </si>
  <si>
    <t>Kajal Bharat Solunke</t>
  </si>
  <si>
    <t xml:space="preserve">Asaram </t>
  </si>
  <si>
    <t>1987-06-10</t>
  </si>
  <si>
    <t>2018-02-21</t>
  </si>
  <si>
    <t>SEB00377</t>
  </si>
  <si>
    <t>Bharat  Murlidhar Gosavi</t>
  </si>
  <si>
    <t xml:space="preserve">Mohan </t>
  </si>
  <si>
    <t>1983-12-26</t>
  </si>
  <si>
    <t>2019-04-01</t>
  </si>
  <si>
    <t>SEB00378</t>
  </si>
  <si>
    <t>Madasu  Divangir Meshram</t>
  </si>
  <si>
    <t>1997-01-11</t>
  </si>
  <si>
    <t>2019-05-20</t>
  </si>
  <si>
    <t>SEB00379</t>
  </si>
  <si>
    <t>Gajanan Manik Nirmale</t>
  </si>
  <si>
    <t>Murlidhar</t>
  </si>
  <si>
    <t>1994-07-21</t>
  </si>
  <si>
    <t>2019-06-03</t>
  </si>
  <si>
    <t>SEB00380</t>
  </si>
  <si>
    <t>Narendra Suresh Atrahe</t>
  </si>
  <si>
    <t>Divangir</t>
  </si>
  <si>
    <t>1993-05-27</t>
  </si>
  <si>
    <t>SEB00381</t>
  </si>
  <si>
    <t>Manojgir Tamarchand Gadekar</t>
  </si>
  <si>
    <t>Manik</t>
  </si>
  <si>
    <t>1998-07-27</t>
  </si>
  <si>
    <t>SEB00382</t>
  </si>
  <si>
    <t>Nandu  Ladekar</t>
  </si>
  <si>
    <t>2000-04-16</t>
  </si>
  <si>
    <t>SEB00383</t>
  </si>
  <si>
    <t>Saurabh Sunilrao  Dhadwad</t>
  </si>
  <si>
    <t>Tamarchand</t>
  </si>
  <si>
    <t>1995-03-30</t>
  </si>
  <si>
    <t>SEB00384</t>
  </si>
  <si>
    <t>Mukul Vasant Sapkal</t>
  </si>
  <si>
    <t>1991-07-04</t>
  </si>
  <si>
    <t>SEB00385</t>
  </si>
  <si>
    <t>Yogiraj Shivaji Rane</t>
  </si>
  <si>
    <t xml:space="preserve">Sunilrao </t>
  </si>
  <si>
    <t>1991-10-22</t>
  </si>
  <si>
    <t>2019-06-04</t>
  </si>
  <si>
    <t>SEB00386</t>
  </si>
  <si>
    <t>Mukul  Vijay Nerkar</t>
  </si>
  <si>
    <t>1995-07-05</t>
  </si>
  <si>
    <t>2019-06-17</t>
  </si>
  <si>
    <t>SEB00387</t>
  </si>
  <si>
    <t>Vijaya Anant Ajmera</t>
  </si>
  <si>
    <t>1996-06-12</t>
  </si>
  <si>
    <t>2019-06-19</t>
  </si>
  <si>
    <t>SEB00388</t>
  </si>
  <si>
    <t>Mahadev  Bodake</t>
  </si>
  <si>
    <t>1993-07-19</t>
  </si>
  <si>
    <t>2019-07-01</t>
  </si>
  <si>
    <t>SEB00389</t>
  </si>
  <si>
    <t>Rajesh Shankar Sahu</t>
  </si>
  <si>
    <t>Anant</t>
  </si>
  <si>
    <t>1995-02-07</t>
  </si>
  <si>
    <t>SEB00390</t>
  </si>
  <si>
    <t>Prashant Dharmaraj Seetaramiah</t>
  </si>
  <si>
    <t>1993-05-20</t>
  </si>
  <si>
    <t>2019-08-13</t>
  </si>
  <si>
    <t>SEB00391</t>
  </si>
  <si>
    <t>Sanjay  Shinde</t>
  </si>
  <si>
    <t>1994-11-18</t>
  </si>
  <si>
    <t>SEB00392</t>
  </si>
  <si>
    <t>Eknath Prabhakar KALLURU</t>
  </si>
  <si>
    <t>Dharmaraj</t>
  </si>
  <si>
    <t>1980-10-03</t>
  </si>
  <si>
    <t>2019-08-26</t>
  </si>
  <si>
    <t>SEB00393</t>
  </si>
  <si>
    <t>Sudhir REDDY Pal</t>
  </si>
  <si>
    <t>2000-01-01</t>
  </si>
  <si>
    <t>2019-09-03</t>
  </si>
  <si>
    <t>SEB00394</t>
  </si>
  <si>
    <t>Archana  Kaygude</t>
  </si>
  <si>
    <t>1994-07-04</t>
  </si>
  <si>
    <t>SEB00395</t>
  </si>
  <si>
    <t>Rakesh Nitin Gopala</t>
  </si>
  <si>
    <t>REDDY</t>
  </si>
  <si>
    <t>1994-03-14</t>
  </si>
  <si>
    <t>2019-09-04</t>
  </si>
  <si>
    <t>SEB00396</t>
  </si>
  <si>
    <t>MAHESWARA Gangarao KULKARNI</t>
  </si>
  <si>
    <t>1994-08-26</t>
  </si>
  <si>
    <t>SEB00397</t>
  </si>
  <si>
    <t>Ravi Kant SHRIKANT 0</t>
  </si>
  <si>
    <t>Nitin</t>
  </si>
  <si>
    <t>1996-12-12</t>
  </si>
  <si>
    <t>SEB00398</t>
  </si>
  <si>
    <t>Rajendra Abdul Rajjak SIRSAT</t>
  </si>
  <si>
    <t>Gangarao</t>
  </si>
  <si>
    <t>1995-01-10</t>
  </si>
  <si>
    <t>SEB00399</t>
  </si>
  <si>
    <t>Santhosh SUBHASH GORE</t>
  </si>
  <si>
    <t>SHRIKANT</t>
  </si>
  <si>
    <t>1997-07-29</t>
  </si>
  <si>
    <t>SEB00400</t>
  </si>
  <si>
    <t>TUSHAR KASHINATH 0</t>
  </si>
  <si>
    <t>Abdul Rajjak</t>
  </si>
  <si>
    <t>SEB00401</t>
  </si>
  <si>
    <t>SAFIK Ram Khelawan BATTISE</t>
  </si>
  <si>
    <t>SUBHASH</t>
  </si>
  <si>
    <t>1991-08-10</t>
  </si>
  <si>
    <t>SEB00402</t>
  </si>
  <si>
    <t>VISHAL VIKRAM BHUTEKAR</t>
  </si>
  <si>
    <t>KASHINATH</t>
  </si>
  <si>
    <t>1998-12-20</t>
  </si>
  <si>
    <t>SEB00403</t>
  </si>
  <si>
    <t>KAKASAHEB SHRIRANG PHOPE</t>
  </si>
  <si>
    <t>Ram Khelawan</t>
  </si>
  <si>
    <t>1995-11-15</t>
  </si>
  <si>
    <t>SEB00404</t>
  </si>
  <si>
    <t>ASHUTOSH EKNATH 0</t>
  </si>
  <si>
    <t>VIKRAM</t>
  </si>
  <si>
    <t>1998-07-15</t>
  </si>
  <si>
    <t>SEB00405</t>
  </si>
  <si>
    <t>PRANAV RAUTARAY KOPARKAR</t>
  </si>
  <si>
    <t>SHRIRANG</t>
  </si>
  <si>
    <t>SEB00406</t>
  </si>
  <si>
    <t>DHIRAJ SHRIRAM SUTAR</t>
  </si>
  <si>
    <t>EKNATH</t>
  </si>
  <si>
    <t>1993-01-12</t>
  </si>
  <si>
    <t>2019-09-16</t>
  </si>
  <si>
    <t>SEB00407</t>
  </si>
  <si>
    <t>NARENDRA Giridhari PATIL</t>
  </si>
  <si>
    <t>RAUTARAY</t>
  </si>
  <si>
    <t>1973-10-21</t>
  </si>
  <si>
    <t>SEB00408</t>
  </si>
  <si>
    <t>DHANANJAY BALASAHEB MAKODE</t>
  </si>
  <si>
    <t>SHRIRAM</t>
  </si>
  <si>
    <t>1994-07-22</t>
  </si>
  <si>
    <t>2019-09-23</t>
  </si>
  <si>
    <t>SEB00409</t>
  </si>
  <si>
    <t>KANCHAN Gangadhar KUMAR</t>
  </si>
  <si>
    <t>Giridhari</t>
  </si>
  <si>
    <t>1995-01-08</t>
  </si>
  <si>
    <t>SEB00410</t>
  </si>
  <si>
    <t>Samrart Nand Kumar Singh Sankpal</t>
  </si>
  <si>
    <t>BALASAHEB</t>
  </si>
  <si>
    <t>1992-02-19</t>
  </si>
  <si>
    <t>SEB00411</t>
  </si>
  <si>
    <t>DIGVIJAY Sankpal Magdum</t>
  </si>
  <si>
    <t>Gangadhar</t>
  </si>
  <si>
    <t>1995-08-27</t>
  </si>
  <si>
    <t>2019-10-01</t>
  </si>
  <si>
    <t>SEB00412</t>
  </si>
  <si>
    <t>AJAY Sakharam P V</t>
  </si>
  <si>
    <t>Nand Kumar Singh</t>
  </si>
  <si>
    <t>1992-06-12</t>
  </si>
  <si>
    <t>2019-10-09</t>
  </si>
  <si>
    <t>SEB00413</t>
  </si>
  <si>
    <t>SANTOSH Raj Singh</t>
  </si>
  <si>
    <t>Sankpal</t>
  </si>
  <si>
    <t>1989-04-09</t>
  </si>
  <si>
    <t>2019-10-14</t>
  </si>
  <si>
    <t>SEB00414</t>
  </si>
  <si>
    <t>Vaibhav Umesh Singh Bendale</t>
  </si>
  <si>
    <t>Sakharam</t>
  </si>
  <si>
    <t>2019-10-22</t>
  </si>
  <si>
    <t>SEB00415</t>
  </si>
  <si>
    <t>Sumeet Dilip Patil</t>
  </si>
  <si>
    <t>Raj</t>
  </si>
  <si>
    <t>1994-08-11</t>
  </si>
  <si>
    <t>2019-11-04</t>
  </si>
  <si>
    <t>SEB00416</t>
  </si>
  <si>
    <t>Rejoy Lalit Singh</t>
  </si>
  <si>
    <t>Umesh Singh</t>
  </si>
  <si>
    <t>1990-07-01</t>
  </si>
  <si>
    <t>SEB00417</t>
  </si>
  <si>
    <t>Suraj Raj Kumar Singh Patil</t>
  </si>
  <si>
    <t>1992-05-08</t>
  </si>
  <si>
    <t>2019-12-16</t>
  </si>
  <si>
    <t>SEB00418</t>
  </si>
  <si>
    <t>Chetan Sambhaji Pasa</t>
  </si>
  <si>
    <t>Lalit</t>
  </si>
  <si>
    <t>1995-01-24</t>
  </si>
  <si>
    <t>SEB00419</t>
  </si>
  <si>
    <t>Vijay Bhaskar Mahajan</t>
  </si>
  <si>
    <t>Raj Kumar Singh</t>
  </si>
  <si>
    <t>1993-08-22</t>
  </si>
  <si>
    <t>SEB00420</t>
  </si>
  <si>
    <t>Vishnu Rajesh Prakash</t>
  </si>
  <si>
    <t>1991-07-25</t>
  </si>
  <si>
    <t>SEB00421</t>
  </si>
  <si>
    <t>Sagar Harivansh Kushwaha</t>
  </si>
  <si>
    <t>1986-07-15</t>
  </si>
  <si>
    <t>2020-01-06</t>
  </si>
  <si>
    <t>SEB00422</t>
  </si>
  <si>
    <t>Kartikeswar Shri Kishun Kushwa Ghodke</t>
  </si>
  <si>
    <t>1990-02-27</t>
  </si>
  <si>
    <t>SEB00423</t>
  </si>
  <si>
    <t>Abhijeet Subhashrao Chauhan</t>
  </si>
  <si>
    <t>Harivansh</t>
  </si>
  <si>
    <t>1991-03-20</t>
  </si>
  <si>
    <t>SEB00424</t>
  </si>
  <si>
    <t>Ram Bhan Madane</t>
  </si>
  <si>
    <t>Shri Kishun Kushwa</t>
  </si>
  <si>
    <t>1995-07-01</t>
  </si>
  <si>
    <t>2020-01-27</t>
  </si>
  <si>
    <t>SEB00425</t>
  </si>
  <si>
    <t>Pradip 0 Kamat</t>
  </si>
  <si>
    <t>Subhashrao</t>
  </si>
  <si>
    <t>1990-01-06</t>
  </si>
  <si>
    <t>SEB00426</t>
  </si>
  <si>
    <t>Vaibhav Shrikant Patil</t>
  </si>
  <si>
    <t>Bhan</t>
  </si>
  <si>
    <t>1996-01-01</t>
  </si>
  <si>
    <t>2020-02-03</t>
  </si>
  <si>
    <t>SEB00427</t>
  </si>
  <si>
    <t>Indra Baburao CHOUDHARY</t>
  </si>
  <si>
    <t>1996-02-06</t>
  </si>
  <si>
    <t>2020-02-17</t>
  </si>
  <si>
    <t>SEB00428</t>
  </si>
  <si>
    <t>Santosh  KOLHE</t>
  </si>
  <si>
    <t>Shrikant</t>
  </si>
  <si>
    <t>SEB00429</t>
  </si>
  <si>
    <t>Shrikirshna BHARAT AAGE</t>
  </si>
  <si>
    <t>1992-04-24</t>
  </si>
  <si>
    <t>2020-02-24</t>
  </si>
  <si>
    <t>SEB00430</t>
  </si>
  <si>
    <t>Hansraj MAHADEV VARMA</t>
  </si>
  <si>
    <t>1995-03-10</t>
  </si>
  <si>
    <t>2020-03-02</t>
  </si>
  <si>
    <t>SEB00431</t>
  </si>
  <si>
    <t>ROSHAN RAVI JADHAV</t>
  </si>
  <si>
    <t>1983-01-26</t>
  </si>
  <si>
    <t>2020-03-16</t>
  </si>
  <si>
    <t>SEB00432</t>
  </si>
  <si>
    <t>CHIRAG DNYANDEO Patil</t>
  </si>
  <si>
    <t>MAHADEV</t>
  </si>
  <si>
    <t>1994-02-14</t>
  </si>
  <si>
    <t>SEB00433</t>
  </si>
  <si>
    <t>CHHAYA Jaywant CHOUDHARI</t>
  </si>
  <si>
    <t>RAVI</t>
  </si>
  <si>
    <t>1991-03-26</t>
  </si>
  <si>
    <t>SEB00434</t>
  </si>
  <si>
    <t>ANGA KRUSHNA T</t>
  </si>
  <si>
    <t>DNYANDEO</t>
  </si>
  <si>
    <t>1994-05-27</t>
  </si>
  <si>
    <t>SEB00435</t>
  </si>
  <si>
    <t>SONALI Thankachan V M JADHAV</t>
  </si>
  <si>
    <t>Jaywant</t>
  </si>
  <si>
    <t>1994-03-31</t>
  </si>
  <si>
    <t>SEB00436</t>
  </si>
  <si>
    <t>Vishwajeet DATTATRAY DHAUNDIA</t>
  </si>
  <si>
    <t>KRUSHNA</t>
  </si>
  <si>
    <t>1993-09-16</t>
  </si>
  <si>
    <t>2021-04-21</t>
  </si>
  <si>
    <t>SEB00437</t>
  </si>
  <si>
    <t>NIKHIL KUMAR KUDDANNAVAR</t>
  </si>
  <si>
    <t>Thankachan V M</t>
  </si>
  <si>
    <t>1997-11-04</t>
  </si>
  <si>
    <t>SEB00438</t>
  </si>
  <si>
    <t>MANU MUGUTSAB DESHMUKH</t>
  </si>
  <si>
    <t>DATTATRAY</t>
  </si>
  <si>
    <t>1999-06-08</t>
  </si>
  <si>
    <t>2021-04-27</t>
  </si>
  <si>
    <t>SEB00439</t>
  </si>
  <si>
    <t>SARJERAO ASARAM Waghmare</t>
  </si>
  <si>
    <t>KUMAR</t>
  </si>
  <si>
    <t>1993-09-03</t>
  </si>
  <si>
    <t>SEB00440</t>
  </si>
  <si>
    <t>JITENDRA  Kamal</t>
  </si>
  <si>
    <t>MUGUTSAB</t>
  </si>
  <si>
    <t>1990-12-12</t>
  </si>
  <si>
    <t>SEB00441</t>
  </si>
  <si>
    <t>BHASHASAB  Gaikwad</t>
  </si>
  <si>
    <t>ASARAM</t>
  </si>
  <si>
    <t>1996-09-06</t>
  </si>
  <si>
    <t>SEB00442</t>
  </si>
  <si>
    <t>YOGESH Nagu MUDALIER</t>
  </si>
  <si>
    <t>1996-02-27</t>
  </si>
  <si>
    <t>SEB00443</t>
  </si>
  <si>
    <t>Kapil Abathsagayam MALLIK</t>
  </si>
  <si>
    <t>2021-04-15</t>
  </si>
  <si>
    <t>SEB00444</t>
  </si>
  <si>
    <t>Usman KUMAR GHARE</t>
  </si>
  <si>
    <t>Nagu</t>
  </si>
  <si>
    <t>SEB00445</t>
  </si>
  <si>
    <t>Shailesh ANANDRAO SINGH</t>
  </si>
  <si>
    <t>Abathsagayam</t>
  </si>
  <si>
    <t>1998-01-20</t>
  </si>
  <si>
    <t>2021-05-17</t>
  </si>
  <si>
    <t>SEB00446</t>
  </si>
  <si>
    <t>SHANMUGASUNDARAM Dinesh Singh GHANWAT</t>
  </si>
  <si>
    <t>1994-05-17</t>
  </si>
  <si>
    <t>SEB00447</t>
  </si>
  <si>
    <t>SUNIL LALASO KALLURU</t>
  </si>
  <si>
    <t>ANANDRAO</t>
  </si>
  <si>
    <t>1996-01-28</t>
  </si>
  <si>
    <t>2021-06-01</t>
  </si>
  <si>
    <t>SEB00448</t>
  </si>
  <si>
    <t>MADANRAO REDDY Padhy</t>
  </si>
  <si>
    <t>Dinesh Singh</t>
  </si>
  <si>
    <t>1992-01-11</t>
  </si>
  <si>
    <t>2021-06-07</t>
  </si>
  <si>
    <t>SEB00449</t>
  </si>
  <si>
    <t>SAGAR Subash CHHATRE</t>
  </si>
  <si>
    <t>LALASO</t>
  </si>
  <si>
    <t>1996-04-24</t>
  </si>
  <si>
    <t>SEB00450</t>
  </si>
  <si>
    <t>MAHESH LAXMAN Gadekar</t>
  </si>
  <si>
    <t>1990-10-31</t>
  </si>
  <si>
    <t>SEB00451</t>
  </si>
  <si>
    <t>MAHESWARA Mahesh Bansude</t>
  </si>
  <si>
    <t>Subash</t>
  </si>
  <si>
    <t>1997-01-08</t>
  </si>
  <si>
    <t>SEB00452</t>
  </si>
  <si>
    <t>Ramaballabha Chandrakant M</t>
  </si>
  <si>
    <t>LAXMAN</t>
  </si>
  <si>
    <t>1996-01-04</t>
  </si>
  <si>
    <t>SEB00453</t>
  </si>
  <si>
    <t>ARJUN Murali Bhandare</t>
  </si>
  <si>
    <t>2021-06-15</t>
  </si>
  <si>
    <t>SEB00454</t>
  </si>
  <si>
    <t>Sandeep Gadekar Rajendra More</t>
  </si>
  <si>
    <t>1993-07-01</t>
  </si>
  <si>
    <t>SEB00455</t>
  </si>
  <si>
    <t>Ajay Shahaji Nair</t>
  </si>
  <si>
    <t>Murali</t>
  </si>
  <si>
    <t>1991-04-20</t>
  </si>
  <si>
    <t>SEB00456</t>
  </si>
  <si>
    <t>Sathish Radhakrishnan Singh</t>
  </si>
  <si>
    <t>1999-01-23</t>
  </si>
  <si>
    <t>SEB00457</t>
  </si>
  <si>
    <t>Rahul Arvind Kumar</t>
  </si>
  <si>
    <t>Shahaji</t>
  </si>
  <si>
    <t>1997-07-01</t>
  </si>
  <si>
    <t>2021-06-28</t>
  </si>
  <si>
    <t>SEB00458</t>
  </si>
  <si>
    <t>Nikhil Anil Kumar Sharma Narkar</t>
  </si>
  <si>
    <t>Radhakrishnan</t>
  </si>
  <si>
    <t>1994-06-24</t>
  </si>
  <si>
    <t>SEB00459</t>
  </si>
  <si>
    <t>Arjun Ramesh Bhosale</t>
  </si>
  <si>
    <t>Arvind</t>
  </si>
  <si>
    <t>1990-07-15</t>
  </si>
  <si>
    <t>SEB00460</t>
  </si>
  <si>
    <t>Vishal Kisan Sahu</t>
  </si>
  <si>
    <t>Anil Kumar Sharma</t>
  </si>
  <si>
    <t>1993-06-07</t>
  </si>
  <si>
    <t>SEB00461</t>
  </si>
  <si>
    <t>Ashutosh Vijay Shah</t>
  </si>
  <si>
    <t>1990-11-14</t>
  </si>
  <si>
    <t>2021-07-01</t>
  </si>
  <si>
    <t>SEB00462</t>
  </si>
  <si>
    <t>Dipesh Bharatkumar Dhadwad</t>
  </si>
  <si>
    <t>Kisan</t>
  </si>
  <si>
    <t>1996-11-11</t>
  </si>
  <si>
    <t>SEB00463</t>
  </si>
  <si>
    <t>Raviraj Vasant NAPHADE</t>
  </si>
  <si>
    <t>1993-08-20</t>
  </si>
  <si>
    <t>SEB00464</t>
  </si>
  <si>
    <t>Kishan SHRIKRUSHNA MAHATO</t>
  </si>
  <si>
    <t>Bharatkumar</t>
  </si>
  <si>
    <t>1994-04-28</t>
  </si>
  <si>
    <t>SEB00465</t>
  </si>
  <si>
    <t>Urvish Gopal Joshi</t>
  </si>
  <si>
    <t>1994-02-12</t>
  </si>
  <si>
    <t>2021-07-06</t>
  </si>
  <si>
    <t>SEB00466</t>
  </si>
  <si>
    <t>Vijaya Shrikant Gire</t>
  </si>
  <si>
    <t>SHRIKRUSHNA</t>
  </si>
  <si>
    <t>1997-05-16</t>
  </si>
  <si>
    <t>SEB00467</t>
  </si>
  <si>
    <t>SWAPNIL Laxman Pimpale</t>
  </si>
  <si>
    <t>Gopal</t>
  </si>
  <si>
    <t>1987-12-30</t>
  </si>
  <si>
    <t>2021-07-12</t>
  </si>
  <si>
    <t>SEB00468</t>
  </si>
  <si>
    <t>RAKHAL Mahadeo Mohapatra</t>
  </si>
  <si>
    <t>2021-07-15</t>
  </si>
  <si>
    <t>SEB00469</t>
  </si>
  <si>
    <t>Shubham Pradipta Kumar Shinde</t>
  </si>
  <si>
    <t>1991-11-22</t>
  </si>
  <si>
    <t>SEB00470</t>
  </si>
  <si>
    <t>Rupali Sanjay Mote</t>
  </si>
  <si>
    <t>Mahadeo</t>
  </si>
  <si>
    <t>1992-01-02</t>
  </si>
  <si>
    <t>SEB00471</t>
  </si>
  <si>
    <t>Rahul Rama Sarde</t>
  </si>
  <si>
    <t>Pradipta Kumar</t>
  </si>
  <si>
    <t>1994-09-26</t>
  </si>
  <si>
    <t>2021-07-26</t>
  </si>
  <si>
    <t>SEB00472</t>
  </si>
  <si>
    <t>Debasish Sandesh Shivale</t>
  </si>
  <si>
    <t>1997-04-10</t>
  </si>
  <si>
    <t>2021-08-02</t>
  </si>
  <si>
    <t>SEB00473</t>
  </si>
  <si>
    <t>Kiran Kantilal Kamble</t>
  </si>
  <si>
    <t>Rama</t>
  </si>
  <si>
    <t>1995-02-14</t>
  </si>
  <si>
    <t>SEB00474</t>
  </si>
  <si>
    <t>Pravin Kernath Khot</t>
  </si>
  <si>
    <t>Sandesh</t>
  </si>
  <si>
    <t>1986-05-20</t>
  </si>
  <si>
    <t>SEB00475</t>
  </si>
  <si>
    <t>Snehal Nana Kumbhar</t>
  </si>
  <si>
    <t>Kantilal</t>
  </si>
  <si>
    <t>1998-10-02</t>
  </si>
  <si>
    <t>SEB00476</t>
  </si>
  <si>
    <t>Vaibhav Sanjay Kumar</t>
  </si>
  <si>
    <t>Kernath</t>
  </si>
  <si>
    <t>1998-07-05</t>
  </si>
  <si>
    <t>SEB00477</t>
  </si>
  <si>
    <t>Navnath Charan Lal Sakhare</t>
  </si>
  <si>
    <t>Nana</t>
  </si>
  <si>
    <t>1998-02-20</t>
  </si>
  <si>
    <t>SEB00478</t>
  </si>
  <si>
    <t>Deepak Dattaram Kumar</t>
  </si>
  <si>
    <t>1995-04-24</t>
  </si>
  <si>
    <t>SEB00479</t>
  </si>
  <si>
    <t>Sankita  Verma</t>
  </si>
  <si>
    <t>Charan Lal</t>
  </si>
  <si>
    <t>1994-04-15</t>
  </si>
  <si>
    <t>SEB00480</t>
  </si>
  <si>
    <t>Nilesh Ajay Kumar Mhaske</t>
  </si>
  <si>
    <t>Dattaram</t>
  </si>
  <si>
    <t>1995-10-17</t>
  </si>
  <si>
    <t>2021-08-06</t>
  </si>
  <si>
    <t>SEB00481</t>
  </si>
  <si>
    <t>Basweshwar Mohan Kashid</t>
  </si>
  <si>
    <t>1999-12-24</t>
  </si>
  <si>
    <t>SEB00482</t>
  </si>
  <si>
    <t>Dilip Arjun Hadimani</t>
  </si>
  <si>
    <t>Arjun</t>
  </si>
  <si>
    <t>1996-11-14</t>
  </si>
  <si>
    <t>Start time</t>
  </si>
  <si>
    <t>Completion time</t>
  </si>
  <si>
    <t>Email</t>
  </si>
  <si>
    <t>Name</t>
  </si>
  <si>
    <t>Last modified time</t>
  </si>
  <si>
    <t>EMPLOYEE ID</t>
  </si>
  <si>
    <t>EMPLOYEE NAME</t>
  </si>
  <si>
    <t>FATHER/HUSBAND's NAME</t>
  </si>
  <si>
    <t>GENDER</t>
  </si>
  <si>
    <t>DATE OF BIRTH</t>
  </si>
  <si>
    <t>DATE OF JOINING</t>
  </si>
  <si>
    <t>MARATIAL STATUS</t>
  </si>
  <si>
    <t>DESIGNATION</t>
  </si>
  <si>
    <t>DEPARTMENT</t>
  </si>
  <si>
    <t>SITE NAME</t>
  </si>
  <si>
    <t>PAN NUMBER</t>
  </si>
  <si>
    <t>AADHAR NO</t>
  </si>
  <si>
    <t>NAME OF BANK</t>
  </si>
  <si>
    <t>ACCOUNT NUMBER</t>
  </si>
  <si>
    <t>IFSC CODE</t>
  </si>
  <si>
    <t>ESIC NO</t>
  </si>
  <si>
    <t>PF NUMBER</t>
  </si>
  <si>
    <t>UAN NUMBER</t>
  </si>
  <si>
    <t>GROSS SALARY PM</t>
  </si>
  <si>
    <t>BASIC PAY + DA</t>
  </si>
  <si>
    <t>HRA (40% ON BASIC PAY)</t>
  </si>
  <si>
    <t>TRANSPORT ALLOWANCES</t>
  </si>
  <si>
    <t>MEDICAL FACILITIES</t>
  </si>
  <si>
    <t>GROSS SALARY PM2</t>
  </si>
  <si>
    <t>EMPLOYER PF</t>
  </si>
  <si>
    <t>EMPLOYER ESIC</t>
  </si>
  <si>
    <t>GRATUITY</t>
  </si>
  <si>
    <t>TOTAL CTC </t>
  </si>
  <si>
    <t>CATEOGRY</t>
  </si>
  <si>
    <t>FATHER/SPOUSE</t>
  </si>
  <si>
    <t>anonymous</t>
  </si>
  <si>
    <t>S10</t>
  </si>
  <si>
    <t xml:space="preserve">PRATIKSHA </t>
  </si>
  <si>
    <t>Todmal</t>
  </si>
  <si>
    <t>FEMALE</t>
  </si>
  <si>
    <t>BACHLEOR</t>
  </si>
  <si>
    <t>Hr</t>
  </si>
  <si>
    <t xml:space="preserve">Manufacturing </t>
  </si>
  <si>
    <t>854654934</t>
  </si>
  <si>
    <t>846565794</t>
  </si>
  <si>
    <t>84646764</t>
  </si>
  <si>
    <t>9455998</t>
  </si>
  <si>
    <t>8455956</t>
  </si>
  <si>
    <t>945795</t>
  </si>
  <si>
    <t>916895</t>
  </si>
  <si>
    <t>845</t>
  </si>
  <si>
    <t>9468</t>
  </si>
  <si>
    <t>2083</t>
  </si>
  <si>
    <t>95565</t>
  </si>
  <si>
    <t>94686</t>
  </si>
  <si>
    <t>94688</t>
  </si>
  <si>
    <t>462565</t>
  </si>
  <si>
    <t>6</t>
  </si>
  <si>
    <t>8</t>
  </si>
  <si>
    <t>9864956</t>
  </si>
  <si>
    <t>SKILLED</t>
  </si>
  <si>
    <t>Company name</t>
  </si>
  <si>
    <t>Statement Of Salary For The Month of March 2023</t>
  </si>
  <si>
    <t xml:space="preserve">Scheduled Salary </t>
  </si>
  <si>
    <t xml:space="preserve">Earning Salary </t>
  </si>
  <si>
    <t xml:space="preserve">Deductions </t>
  </si>
  <si>
    <t>Employee ID</t>
  </si>
  <si>
    <t>NAME OF THE</t>
  </si>
  <si>
    <t>Gross Salary</t>
  </si>
  <si>
    <t>Gender</t>
  </si>
  <si>
    <t>OT Hrs</t>
  </si>
  <si>
    <t>PH</t>
  </si>
  <si>
    <t>WO</t>
  </si>
  <si>
    <t>Paid Leaves</t>
  </si>
  <si>
    <t xml:space="preserve">Present Days </t>
  </si>
  <si>
    <t>Total</t>
  </si>
  <si>
    <t>Basic +DA</t>
  </si>
  <si>
    <t>HRA</t>
  </si>
  <si>
    <t xml:space="preserve">Medical Facilities </t>
  </si>
  <si>
    <t>Other Allowance</t>
  </si>
  <si>
    <t>Total Earning PM</t>
  </si>
  <si>
    <t>OT</t>
  </si>
  <si>
    <t>Gross  PM Month</t>
  </si>
  <si>
    <t>Total PF Wages</t>
  </si>
  <si>
    <t>Final PF Wages</t>
  </si>
  <si>
    <t>ESIC Salary</t>
  </si>
  <si>
    <t>PF</t>
  </si>
  <si>
    <t>ESIC</t>
  </si>
  <si>
    <t>PT</t>
  </si>
  <si>
    <t>Other</t>
  </si>
  <si>
    <t>Total Deduction</t>
  </si>
  <si>
    <t>Monthly Take Home</t>
  </si>
  <si>
    <t>CTC Per Month</t>
  </si>
  <si>
    <t xml:space="preserve">June </t>
  </si>
  <si>
    <t>Dec</t>
  </si>
  <si>
    <t xml:space="preserve">Pay Slip Month OF </t>
  </si>
  <si>
    <t>Emp. No.</t>
  </si>
  <si>
    <t>:</t>
  </si>
  <si>
    <t>TMG0027</t>
  </si>
  <si>
    <t>Name of Employee</t>
  </si>
  <si>
    <t>Department</t>
  </si>
  <si>
    <t>Paid leaves</t>
  </si>
  <si>
    <t>Weekly Off</t>
  </si>
  <si>
    <t>Account No</t>
  </si>
  <si>
    <t xml:space="preserve">Paid Holidays </t>
  </si>
  <si>
    <t xml:space="preserve">Paid Days </t>
  </si>
  <si>
    <t xml:space="preserve">ESIC Number </t>
  </si>
  <si>
    <t>IT Pan No.</t>
  </si>
  <si>
    <t xml:space="preserve">UAN </t>
  </si>
  <si>
    <t xml:space="preserve">Adhar Number </t>
  </si>
  <si>
    <t xml:space="preserve">Site Name </t>
  </si>
  <si>
    <t>PF WAGES</t>
  </si>
  <si>
    <t xml:space="preserve">Earnings </t>
  </si>
  <si>
    <t>Amount</t>
  </si>
  <si>
    <t>Deductions</t>
  </si>
  <si>
    <t>Basic + DA</t>
  </si>
  <si>
    <t>LTA</t>
  </si>
  <si>
    <t>Advance</t>
  </si>
  <si>
    <t>Gross Earning</t>
  </si>
  <si>
    <t>Net Take</t>
  </si>
  <si>
    <t>This is computer Generated Pay Slip, Hence Seal &amp; Signature not required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</si>
</sst>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[$-409]d\-mmm\-yy;@"/>
    <numFmt numFmtId="165" formatCode="_(* #,##0_);_(* \(#,##0\);_(* &quot;-&quot;??_);_(@_)"/>
    <numFmt numFmtId="166" formatCode="yyyy\-mm\-dd\ h:mm:ss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43" fontId="5" fillId="0" borderId="0"/>
    <xf numFmtId="43" fontId="1" fillId="0" borderId="0"/>
    <xf numFmtId="43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8" fillId="0" borderId="0" xfId="0" applyFont="1" applyAlignment="1">
      <alignment horizontal="center" vertical="top" wrapText="1"/>
    </xf>
    <xf numFmtId="0" fontId="7" fillId="0" borderId="0" xfId="0" applyFont="1" applyAlignment="1" applyProtection="1">
      <alignment horizontal="center" vertical="center"/>
      <protection hidden="1"/>
    </xf>
    <xf numFmtId="17" fontId="7" fillId="0" borderId="0" xfId="0" applyNumberFormat="1" applyFont="1" applyAlignment="1" applyProtection="1">
      <alignment horizontal="left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left"/>
      <protection hidden="1"/>
    </xf>
    <xf numFmtId="0" fontId="7" fillId="0" borderId="2" xfId="0" applyFont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2" fontId="6" fillId="0" borderId="0" xfId="0" applyNumberFormat="1" applyFont="1" applyProtection="1"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2" fontId="6" fillId="0" borderId="1" xfId="0" applyNumberFormat="1" applyFont="1" applyBorder="1" applyProtection="1"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horizontal="center"/>
      <protection hidden="1"/>
    </xf>
    <xf numFmtId="2" fontId="9" fillId="0" borderId="0" xfId="6" applyNumberFormat="1" applyFont="1" applyAlignment="1" applyProtection="1">
      <alignment horizontal="left"/>
      <protection hidden="1"/>
    </xf>
    <xf numFmtId="2" fontId="9" fillId="0" borderId="0" xfId="6" applyNumberFormat="1" applyFont="1" applyAlignment="1" applyProtection="1">
      <alignment horizontal="right"/>
      <protection hidden="1"/>
    </xf>
    <xf numFmtId="0" fontId="6" fillId="0" borderId="0" xfId="0" applyFont="1" applyAlignment="1" applyProtection="1">
      <alignment horizontal="center"/>
      <protection hidden="1"/>
    </xf>
    <xf numFmtId="2" fontId="7" fillId="0" borderId="3" xfId="0" applyNumberFormat="1" applyFont="1" applyBorder="1" applyAlignment="1" applyProtection="1">
      <alignment horizontal="left" vertical="center"/>
      <protection hidden="1"/>
    </xf>
    <xf numFmtId="2" fontId="7" fillId="0" borderId="3" xfId="0" applyNumberFormat="1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2" fontId="6" fillId="0" borderId="0" xfId="0" applyNumberFormat="1" applyFont="1" applyAlignment="1" applyProtection="1">
      <alignment horizontal="left" vertical="center"/>
      <protection hidden="1"/>
    </xf>
    <xf numFmtId="2" fontId="6" fillId="0" borderId="0" xfId="0" applyNumberFormat="1" applyFont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1" fontId="1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7" fontId="12" fillId="0" borderId="4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4" fillId="0" borderId="4" xfId="0" applyFont="1" applyBorder="1" applyAlignment="1">
      <alignment vertical="center"/>
    </xf>
    <xf numFmtId="0" fontId="12" fillId="0" borderId="4" xfId="0" applyFont="1" applyBorder="1"/>
    <xf numFmtId="1" fontId="12" fillId="0" borderId="4" xfId="0" applyNumberFormat="1" applyFont="1" applyBorder="1"/>
    <xf numFmtId="0" fontId="14" fillId="0" borderId="4" xfId="0" applyFont="1" applyBorder="1" applyAlignment="1">
      <alignment horizontal="center"/>
    </xf>
    <xf numFmtId="14" fontId="12" fillId="0" borderId="4" xfId="0" applyNumberFormat="1" applyFont="1" applyBorder="1"/>
    <xf numFmtId="2" fontId="12" fillId="0" borderId="0" xfId="0" applyNumberFormat="1" applyFont="1"/>
    <xf numFmtId="15" fontId="12" fillId="0" borderId="4" xfId="0" applyNumberFormat="1" applyFont="1" applyBorder="1"/>
    <xf numFmtId="1" fontId="12" fillId="0" borderId="0" xfId="0" applyNumberFormat="1" applyFont="1" applyAlignment="1">
      <alignment horizontal="left"/>
    </xf>
    <xf numFmtId="0" fontId="3" fillId="0" borderId="4" xfId="0" applyFont="1" applyBorder="1" applyAlignment="1">
      <alignment horizontal="center"/>
    </xf>
    <xf numFmtId="15" fontId="3" fillId="0" borderId="4" xfId="0" applyNumberFormat="1" applyFont="1" applyBorder="1" applyAlignment="1">
      <alignment horizontal="left"/>
    </xf>
    <xf numFmtId="165" fontId="11" fillId="0" borderId="4" xfId="1" applyNumberFormat="1" applyFont="1" applyBorder="1" applyAlignment="1">
      <alignment horizontal="center" vertical="center"/>
    </xf>
    <xf numFmtId="165" fontId="11" fillId="0" borderId="4" xfId="1" applyNumberFormat="1" applyFont="1" applyBorder="1" applyAlignment="1">
      <alignment horizontal="right" vertical="center"/>
    </xf>
    <xf numFmtId="165" fontId="10" fillId="0" borderId="4" xfId="1" applyNumberFormat="1" applyFont="1" applyBorder="1" applyAlignment="1">
      <alignment vertical="center"/>
    </xf>
    <xf numFmtId="165" fontId="10" fillId="0" borderId="4" xfId="1" applyNumberFormat="1" applyFont="1" applyBorder="1"/>
    <xf numFmtId="1" fontId="10" fillId="0" borderId="4" xfId="0" applyNumberFormat="1" applyFont="1" applyBorder="1"/>
    <xf numFmtId="0" fontId="10" fillId="0" borderId="0" xfId="0" applyFont="1"/>
    <xf numFmtId="165" fontId="10" fillId="0" borderId="0" xfId="0" applyNumberFormat="1" applyFont="1"/>
    <xf numFmtId="0" fontId="14" fillId="0" borderId="4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center"/>
    </xf>
    <xf numFmtId="0" fontId="6" fillId="0" borderId="2" xfId="0" applyFont="1" applyBorder="1"/>
    <xf numFmtId="0" fontId="6" fillId="0" borderId="0" xfId="0" applyFont="1" applyProtection="1">
      <protection hidden="1"/>
    </xf>
    <xf numFmtId="0" fontId="9" fillId="0" borderId="0" xfId="0" applyFont="1"/>
    <xf numFmtId="0" fontId="6" fillId="0" borderId="0" xfId="0" applyFont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0" fontId="6" fillId="0" borderId="1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horizontal="left"/>
      <protection hidden="1"/>
    </xf>
    <xf numFmtId="1" fontId="6" fillId="0" borderId="0" xfId="0" applyNumberFormat="1" applyFont="1" applyAlignment="1" applyProtection="1">
      <alignment horizontal="left"/>
      <protection hidden="1"/>
    </xf>
    <xf numFmtId="2" fontId="6" fillId="0" borderId="2" xfId="0" applyNumberFormat="1" applyFont="1" applyBorder="1" applyAlignment="1" applyProtection="1">
      <alignment horizontal="left"/>
      <protection hidden="1"/>
    </xf>
    <xf numFmtId="2" fontId="6" fillId="0" borderId="0" xfId="0" applyNumberFormat="1" applyFont="1" applyAlignment="1" applyProtection="1">
      <alignment horizontal="left"/>
      <protection hidden="1"/>
    </xf>
    <xf numFmtId="2" fontId="7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4" xfId="0" applyFont="1" applyBorder="1" applyAlignment="1">
      <alignment vertical="center"/>
    </xf>
    <xf numFmtId="165" fontId="11" fillId="0" borderId="4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1" fontId="13" fillId="2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165" fontId="11" fillId="3" borderId="4" xfId="1" applyNumberFormat="1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vertical="center" wrapText="1"/>
    </xf>
    <xf numFmtId="165" fontId="10" fillId="0" borderId="4" xfId="0" applyNumberFormat="1" applyFont="1" applyBorder="1"/>
    <xf numFmtId="0" fontId="0" fillId="0" borderId="7" xfId="0" applyBorder="1"/>
    <xf numFmtId="0" fontId="0" fillId="0" borderId="4" xfId="0" applyBorder="1"/>
    <xf numFmtId="0" fontId="13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166" fontId="0" fillId="0" borderId="0" xfId="0" applyNumberFormat="1"/>
    <xf numFmtId="43" fontId="10" fillId="0" borderId="4" xfId="0" applyNumberFormat="1" applyFont="1" applyBorder="1"/>
    <xf numFmtId="164" fontId="6" fillId="0" borderId="0" xfId="0" applyNumberFormat="1" applyFont="1" applyAlignment="1" applyProtection="1">
      <alignment horizontal="left"/>
      <protection hidden="1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8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horizontal="left" vertical="center"/>
      <protection hidden="1"/>
    </xf>
    <xf numFmtId="0" fontId="0" fillId="0" borderId="0" xfId="0" applyProtection="1">
      <protection hidden="1"/>
    </xf>
  </cellXfs>
  <cellStyles count="8">
    <cellStyle name="Comma" xfId="1" builtinId="3"/>
    <cellStyle name="Comma 2" xfId="2"/>
    <cellStyle name="Comma 2 2" xfId="3"/>
    <cellStyle name="Nor}al" xfId="4"/>
    <cellStyle name="Normal" xfId="0" builtinId="0"/>
    <cellStyle name="Normal 2" xfId="5"/>
    <cellStyle name="Normal 3" xfId="6"/>
    <cellStyle name="Normal 4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Q487"/>
  <sheetViews>
    <sheetView tabSelected="1" topLeftCell="AJ463" zoomScale="85" zoomScaleNormal="85" zoomScalePageLayoutView="85" workbookViewId="0">
      <selection activeCell="H486" sqref="H486"/>
    </sheetView>
  </sheetViews>
  <sheetFormatPr defaultColWidth="11.42578125" defaultRowHeight="12.75"/>
  <cols>
    <col min="1" max="1" width="5.42578125" style="33" bestFit="1" customWidth="1"/>
    <col min="2" max="2" width="11" style="33" customWidth="1"/>
    <col min="3" max="3" width="10.85546875" style="75" bestFit="1" customWidth="1"/>
    <col min="4" max="4" width="42.28515625" style="33" bestFit="1" customWidth="1"/>
    <col min="5" max="5" width="13.140625" style="33" customWidth="1"/>
    <col min="6" max="6" width="11.140625" style="33" customWidth="1"/>
    <col min="7" max="9" width="11.85546875" style="33" customWidth="1"/>
    <col min="10" max="10" width="13.42578125" style="33" customWidth="1"/>
    <col min="11" max="11" width="30.85546875" style="33" customWidth="1"/>
    <col min="12" max="13" width="13.42578125" style="33" customWidth="1"/>
    <col min="14" max="14" width="15.42578125" style="33" customWidth="1"/>
    <col min="15" max="15" width="14.140625" style="33" customWidth="1"/>
    <col min="16" max="16" width="18.140625" style="34" customWidth="1"/>
    <col min="17" max="17" width="24.140625" style="33" customWidth="1"/>
    <col min="18" max="18" width="18.85546875" style="46" customWidth="1"/>
    <col min="19" max="19" width="14.85546875" style="33" bestFit="1" customWidth="1"/>
    <col min="20" max="20" width="12.140625" style="75" customWidth="1"/>
    <col min="21" max="21" width="25.140625" style="33" bestFit="1" customWidth="1"/>
    <col min="22" max="22" width="14.42578125" style="33" customWidth="1"/>
    <col min="23" max="23" width="14.140625" style="90" customWidth="1"/>
    <col min="24" max="24" width="13" style="90" customWidth="1"/>
    <col min="25" max="25" width="9" style="90" customWidth="1"/>
    <col min="26" max="27" width="13.85546875" style="90" customWidth="1"/>
    <col min="28" max="28" width="9.42578125" style="90" bestFit="1" customWidth="1"/>
    <col min="29" max="34" width="11" style="90" customWidth="1"/>
    <col min="35" max="35" width="18.140625" style="90" bestFit="1" customWidth="1"/>
    <col min="36" max="36" width="9.42578125" style="33" bestFit="1" customWidth="1"/>
    <col min="37" max="37" width="22.42578125" style="33" bestFit="1" customWidth="1"/>
    <col min="38" max="38" width="11.42578125" style="33" bestFit="1" customWidth="1"/>
    <col min="39" max="39" width="6.85546875" style="33" customWidth="1"/>
    <col min="40" max="40" width="13.140625" style="33" bestFit="1" customWidth="1"/>
    <col min="41" max="41" width="22.42578125" style="44" bestFit="1" customWidth="1"/>
    <col min="42" max="42" width="11.42578125" style="33" customWidth="1"/>
    <col min="43" max="16384" width="11.42578125" style="33"/>
  </cols>
  <sheetData>
    <row r="2" spans="1:43" s="98" customFormat="1">
      <c r="A2" s="89"/>
      <c r="B2" s="89">
        <v>1</v>
      </c>
      <c r="C2" s="89">
        <v>2</v>
      </c>
      <c r="D2" s="89">
        <v>3</v>
      </c>
      <c r="E2" s="89">
        <v>4</v>
      </c>
      <c r="F2" s="89">
        <v>5</v>
      </c>
      <c r="G2" s="89">
        <v>6</v>
      </c>
      <c r="H2" s="89">
        <v>7</v>
      </c>
      <c r="I2" s="89">
        <v>8</v>
      </c>
      <c r="J2" s="89">
        <v>9</v>
      </c>
      <c r="K2" s="89">
        <v>10</v>
      </c>
      <c r="L2" s="89">
        <v>11</v>
      </c>
      <c r="M2" s="89">
        <v>12</v>
      </c>
      <c r="N2" s="89">
        <v>13</v>
      </c>
      <c r="O2" s="89">
        <v>14</v>
      </c>
      <c r="P2" s="89">
        <v>15</v>
      </c>
      <c r="Q2" s="89">
        <v>16</v>
      </c>
      <c r="R2" s="89">
        <v>17</v>
      </c>
      <c r="S2" s="89">
        <v>18</v>
      </c>
      <c r="T2" s="89">
        <v>19</v>
      </c>
      <c r="U2" s="89">
        <v>20</v>
      </c>
      <c r="V2" s="89">
        <v>21</v>
      </c>
      <c r="W2" s="89">
        <v>22</v>
      </c>
      <c r="X2" s="89">
        <v>23</v>
      </c>
      <c r="Y2" s="89">
        <v>24</v>
      </c>
      <c r="Z2" s="89">
        <v>25</v>
      </c>
      <c r="AA2" s="89">
        <v>26</v>
      </c>
      <c r="AB2" s="89">
        <v>27</v>
      </c>
      <c r="AC2" s="89">
        <v>28</v>
      </c>
      <c r="AD2" s="89">
        <v>29</v>
      </c>
      <c r="AE2" s="89">
        <v>30</v>
      </c>
      <c r="AF2" s="89">
        <v>31</v>
      </c>
      <c r="AG2" s="89">
        <v>32</v>
      </c>
      <c r="AH2" s="89">
        <v>33</v>
      </c>
      <c r="AI2" s="89">
        <v>34</v>
      </c>
      <c r="AJ2" s="89">
        <v>35</v>
      </c>
      <c r="AK2" s="89">
        <v>36</v>
      </c>
      <c r="AL2" s="89">
        <v>37</v>
      </c>
      <c r="AM2" s="89">
        <v>38</v>
      </c>
      <c r="AO2" s="99"/>
    </row>
    <row r="3" spans="1:43" s="84" customFormat="1" ht="51" customHeight="1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6" t="s">
        <v>6</v>
      </c>
      <c r="H3" s="36" t="s">
        <v>7</v>
      </c>
      <c r="I3" s="36" t="s">
        <v>8</v>
      </c>
      <c r="J3" s="36" t="s">
        <v>9</v>
      </c>
      <c r="K3" s="36" t="s">
        <v>10</v>
      </c>
      <c r="L3" s="36" t="s">
        <v>11</v>
      </c>
      <c r="M3" s="36" t="s">
        <v>12</v>
      </c>
      <c r="N3" s="36" t="s">
        <v>13</v>
      </c>
      <c r="O3" s="36" t="s">
        <v>14</v>
      </c>
      <c r="P3" s="83" t="s">
        <v>15</v>
      </c>
      <c r="Q3" s="36" t="s">
        <v>16</v>
      </c>
      <c r="R3" s="83" t="s">
        <v>17</v>
      </c>
      <c r="S3" s="36" t="s">
        <v>18</v>
      </c>
      <c r="T3" s="36" t="s">
        <v>19</v>
      </c>
      <c r="U3" s="36" t="s">
        <v>20</v>
      </c>
      <c r="V3" s="36" t="s">
        <v>21</v>
      </c>
      <c r="W3" s="36" t="s">
        <v>22</v>
      </c>
      <c r="X3" s="35" t="s">
        <v>23</v>
      </c>
      <c r="Y3" s="35" t="s">
        <v>24</v>
      </c>
      <c r="Z3" s="35" t="s">
        <v>25</v>
      </c>
      <c r="AA3" s="36" t="s">
        <v>26</v>
      </c>
      <c r="AB3" s="36" t="s">
        <v>27</v>
      </c>
      <c r="AC3" s="36" t="s">
        <v>22</v>
      </c>
      <c r="AD3" s="36" t="s">
        <v>28</v>
      </c>
      <c r="AE3" s="36" t="s">
        <v>29</v>
      </c>
      <c r="AF3" s="36" t="s">
        <v>30</v>
      </c>
      <c r="AG3" s="36" t="s">
        <v>31</v>
      </c>
      <c r="AH3" s="36" t="s">
        <v>32</v>
      </c>
      <c r="AI3" s="36" t="s">
        <v>33</v>
      </c>
      <c r="AJ3" s="36" t="s">
        <v>34</v>
      </c>
      <c r="AK3" s="36" t="s">
        <v>35</v>
      </c>
      <c r="AL3" s="36" t="s">
        <v>36</v>
      </c>
      <c r="AM3" s="36" t="s">
        <v>37</v>
      </c>
      <c r="AN3" s="36" t="s">
        <v>32</v>
      </c>
      <c r="AO3" s="35" t="s">
        <v>23</v>
      </c>
      <c r="AP3" s="35" t="s">
        <v>24</v>
      </c>
    </row>
    <row r="4" spans="1:43" ht="15" customHeight="1">
      <c r="A4" s="40">
        <v>1</v>
      </c>
      <c r="B4" s="42" t="s">
        <v>38</v>
      </c>
      <c r="C4" s="56"/>
      <c r="D4" s="40" t="s">
        <v>39</v>
      </c>
      <c r="E4" s="40" t="s">
        <v>40</v>
      </c>
      <c r="F4" s="37" t="s">
        <v>41</v>
      </c>
      <c r="G4" s="43" t="s">
        <v>42</v>
      </c>
      <c r="H4" s="96" t="s">
        <v>43</v>
      </c>
      <c r="I4" s="96" t="s">
        <v>43</v>
      </c>
      <c r="J4" s="96" t="s">
        <v>44</v>
      </c>
      <c r="K4" s="40" t="s">
        <v>45</v>
      </c>
      <c r="L4" s="40" t="s">
        <v>46</v>
      </c>
      <c r="M4" s="39" t="s">
        <v>47</v>
      </c>
      <c r="N4" s="39"/>
      <c r="O4" s="40"/>
      <c r="P4" s="41">
        <v>123456789012</v>
      </c>
      <c r="Q4" s="33" t="s">
        <v>48</v>
      </c>
      <c r="R4" s="41">
        <v>9876543212345</v>
      </c>
      <c r="S4" s="40" t="s">
        <v>49</v>
      </c>
      <c r="T4" s="38">
        <v>3349947378</v>
      </c>
      <c r="U4" s="40" t="s">
        <v>50</v>
      </c>
      <c r="V4" s="41">
        <v>1023456789</v>
      </c>
      <c r="W4" s="87">
        <v>20000</v>
      </c>
      <c r="X4" s="88">
        <f t="shared" ref="X4:X67" si="0">W4*50%</f>
        <v>10000</v>
      </c>
      <c r="Y4" s="88">
        <f t="shared" ref="Y4:Y67" si="1">X4*40%</f>
        <v>4000</v>
      </c>
      <c r="Z4" s="88">
        <v>2083</v>
      </c>
      <c r="AA4" s="88">
        <v>2083</v>
      </c>
      <c r="AB4" s="87">
        <f t="shared" ref="AB4:AB67" si="2">W4-X4-Y4-Z4-AA4</f>
        <v>1834</v>
      </c>
      <c r="AC4" s="87">
        <f t="shared" ref="AC4:AC67" si="3">SUM(X4:AB4)</f>
        <v>20000</v>
      </c>
      <c r="AD4" s="87">
        <f t="shared" ref="AD4:AD67" si="4">((IF((X4+Z4+AA4+AB4)&gt;15000,15000,W4))*13%)</f>
        <v>1950</v>
      </c>
      <c r="AE4" s="87">
        <f t="shared" ref="AE4:AE67" si="5">(IF((W4)&lt;21001,W4,0))*3.25%</f>
        <v>650</v>
      </c>
      <c r="AF4" s="87">
        <v>6</v>
      </c>
      <c r="AG4" s="87">
        <f t="shared" ref="AG4:AG67" si="6">X4*4.81%</f>
        <v>480.99999999999994</v>
      </c>
      <c r="AH4" s="87">
        <f t="shared" ref="AH4:AH67" si="7">SUM(AC4:AG4)</f>
        <v>23087</v>
      </c>
      <c r="AI4" s="88" t="s">
        <v>51</v>
      </c>
      <c r="AJ4" s="40"/>
      <c r="AK4" s="40"/>
      <c r="AL4" s="40" t="s">
        <v>52</v>
      </c>
      <c r="AM4" s="40">
        <v>1</v>
      </c>
      <c r="AN4" s="33">
        <v>23087</v>
      </c>
      <c r="AO4" s="34">
        <v>10000</v>
      </c>
      <c r="AP4" s="34">
        <v>4000</v>
      </c>
      <c r="AQ4" s="34"/>
    </row>
    <row r="5" spans="1:43" ht="15" customHeight="1">
      <c r="A5" s="40">
        <v>2</v>
      </c>
      <c r="B5" s="42" t="s">
        <v>53</v>
      </c>
      <c r="C5" s="38"/>
      <c r="D5" s="40" t="s">
        <v>54</v>
      </c>
      <c r="E5" s="40" t="s">
        <v>55</v>
      </c>
      <c r="F5" s="37" t="s">
        <v>41</v>
      </c>
      <c r="G5" s="45" t="s">
        <v>56</v>
      </c>
      <c r="H5" s="96" t="s">
        <v>57</v>
      </c>
      <c r="I5" s="96" t="s">
        <v>57</v>
      </c>
      <c r="J5" s="96" t="s">
        <v>58</v>
      </c>
      <c r="K5" s="37" t="s">
        <v>59</v>
      </c>
      <c r="L5" s="40" t="s">
        <v>60</v>
      </c>
      <c r="M5" s="39" t="s">
        <v>47</v>
      </c>
      <c r="N5" s="39"/>
      <c r="O5" s="40"/>
      <c r="P5" s="41">
        <v>123456789012</v>
      </c>
      <c r="Q5" s="33" t="s">
        <v>48</v>
      </c>
      <c r="R5" s="41">
        <v>9876543212345</v>
      </c>
      <c r="S5" s="40" t="s">
        <v>49</v>
      </c>
      <c r="T5" s="38">
        <v>3349947378</v>
      </c>
      <c r="U5" s="40" t="s">
        <v>50</v>
      </c>
      <c r="V5" s="41">
        <v>1023456789</v>
      </c>
      <c r="W5" s="88">
        <v>50000</v>
      </c>
      <c r="X5" s="88">
        <f t="shared" si="0"/>
        <v>25000</v>
      </c>
      <c r="Y5" s="88">
        <f t="shared" si="1"/>
        <v>10000</v>
      </c>
      <c r="Z5" s="88">
        <v>2083</v>
      </c>
      <c r="AA5" s="88">
        <v>2083</v>
      </c>
      <c r="AB5" s="87">
        <f t="shared" si="2"/>
        <v>10834</v>
      </c>
      <c r="AC5" s="87">
        <f t="shared" si="3"/>
        <v>50000</v>
      </c>
      <c r="AD5" s="87">
        <f t="shared" si="4"/>
        <v>1950</v>
      </c>
      <c r="AE5" s="87">
        <f t="shared" si="5"/>
        <v>0</v>
      </c>
      <c r="AF5" s="87">
        <v>6</v>
      </c>
      <c r="AG5" s="87">
        <f t="shared" si="6"/>
        <v>1202.5</v>
      </c>
      <c r="AH5" s="87">
        <f t="shared" si="7"/>
        <v>53158.5</v>
      </c>
      <c r="AI5" s="88" t="s">
        <v>61</v>
      </c>
      <c r="AJ5" s="40"/>
      <c r="AK5" s="40"/>
      <c r="AL5" s="40" t="s">
        <v>52</v>
      </c>
      <c r="AM5" s="40">
        <v>2</v>
      </c>
      <c r="AN5" s="34">
        <v>53158.5</v>
      </c>
      <c r="AO5" s="44">
        <v>25000</v>
      </c>
      <c r="AP5" s="33">
        <v>10000</v>
      </c>
    </row>
    <row r="6" spans="1:43" ht="15" customHeight="1">
      <c r="A6" s="40">
        <v>3</v>
      </c>
      <c r="B6" s="42" t="s">
        <v>62</v>
      </c>
      <c r="C6" s="38"/>
      <c r="D6" s="40" t="s">
        <v>63</v>
      </c>
      <c r="E6" s="97" t="s">
        <v>64</v>
      </c>
      <c r="F6" s="37" t="s">
        <v>41</v>
      </c>
      <c r="G6" s="40" t="s">
        <v>65</v>
      </c>
      <c r="H6" s="96" t="s">
        <v>66</v>
      </c>
      <c r="I6" s="96" t="s">
        <v>66</v>
      </c>
      <c r="J6" s="96" t="s">
        <v>44</v>
      </c>
      <c r="K6" s="96" t="s">
        <v>67</v>
      </c>
      <c r="L6" s="96" t="s">
        <v>68</v>
      </c>
      <c r="M6" s="39" t="s">
        <v>47</v>
      </c>
      <c r="N6" s="40"/>
      <c r="O6" s="40"/>
      <c r="P6" s="41">
        <v>123456789012</v>
      </c>
      <c r="Q6" s="33" t="s">
        <v>48</v>
      </c>
      <c r="R6" s="41">
        <v>9876543212345</v>
      </c>
      <c r="S6" s="40" t="s">
        <v>49</v>
      </c>
      <c r="T6" s="38">
        <v>3349947378</v>
      </c>
      <c r="U6" s="40" t="s">
        <v>50</v>
      </c>
      <c r="V6" s="41">
        <v>1023456789</v>
      </c>
      <c r="W6" s="88">
        <v>40000</v>
      </c>
      <c r="X6" s="88">
        <f t="shared" si="0"/>
        <v>20000</v>
      </c>
      <c r="Y6" s="88">
        <f t="shared" si="1"/>
        <v>8000</v>
      </c>
      <c r="Z6" s="88">
        <v>2083</v>
      </c>
      <c r="AA6" s="88">
        <v>2083</v>
      </c>
      <c r="AB6" s="88">
        <f t="shared" si="2"/>
        <v>7834</v>
      </c>
      <c r="AC6" s="88">
        <f t="shared" si="3"/>
        <v>40000</v>
      </c>
      <c r="AD6" s="87">
        <f t="shared" si="4"/>
        <v>1950</v>
      </c>
      <c r="AE6" s="87">
        <f t="shared" si="5"/>
        <v>0</v>
      </c>
      <c r="AF6" s="88">
        <v>6</v>
      </c>
      <c r="AG6" s="87">
        <f t="shared" si="6"/>
        <v>961.99999999999989</v>
      </c>
      <c r="AH6" s="87">
        <f t="shared" si="7"/>
        <v>42918</v>
      </c>
      <c r="AI6" s="88" t="s">
        <v>61</v>
      </c>
      <c r="AJ6" s="40"/>
      <c r="AK6" s="40"/>
      <c r="AL6" s="40" t="s">
        <v>52</v>
      </c>
      <c r="AM6" s="40">
        <v>3</v>
      </c>
      <c r="AN6" s="34">
        <v>42918</v>
      </c>
      <c r="AO6" s="44">
        <v>20000</v>
      </c>
      <c r="AP6" s="33">
        <v>8000</v>
      </c>
    </row>
    <row r="7" spans="1:43" ht="15" customHeight="1">
      <c r="A7" s="40">
        <v>4</v>
      </c>
      <c r="B7" s="42" t="s">
        <v>69</v>
      </c>
      <c r="C7" s="38"/>
      <c r="D7" s="40" t="s">
        <v>70</v>
      </c>
      <c r="E7" s="97" t="s">
        <v>71</v>
      </c>
      <c r="F7" s="37" t="s">
        <v>41</v>
      </c>
      <c r="G7" s="40" t="s">
        <v>72</v>
      </c>
      <c r="H7" s="96" t="s">
        <v>73</v>
      </c>
      <c r="I7" s="96" t="s">
        <v>73</v>
      </c>
      <c r="J7" s="96" t="s">
        <v>44</v>
      </c>
      <c r="K7" s="96" t="s">
        <v>74</v>
      </c>
      <c r="L7" s="96" t="s">
        <v>75</v>
      </c>
      <c r="M7" s="39" t="s">
        <v>47</v>
      </c>
      <c r="N7" s="40"/>
      <c r="O7" s="40"/>
      <c r="P7" s="41">
        <v>123456789012</v>
      </c>
      <c r="Q7" s="33" t="s">
        <v>48</v>
      </c>
      <c r="R7" s="41">
        <v>9876543212345</v>
      </c>
      <c r="S7" s="40" t="s">
        <v>49</v>
      </c>
      <c r="T7" s="38">
        <v>3349947378</v>
      </c>
      <c r="U7" s="40" t="s">
        <v>50</v>
      </c>
      <c r="V7" s="41">
        <v>1023456789</v>
      </c>
      <c r="W7" s="88">
        <v>15000</v>
      </c>
      <c r="X7" s="88">
        <f t="shared" si="0"/>
        <v>7500</v>
      </c>
      <c r="Y7" s="88">
        <f t="shared" si="1"/>
        <v>3000</v>
      </c>
      <c r="Z7" s="88">
        <v>2083</v>
      </c>
      <c r="AA7" s="88">
        <v>2083</v>
      </c>
      <c r="AB7" s="88">
        <f t="shared" si="2"/>
        <v>334</v>
      </c>
      <c r="AC7" s="88">
        <f t="shared" si="3"/>
        <v>15000</v>
      </c>
      <c r="AD7" s="87">
        <f t="shared" si="4"/>
        <v>1950</v>
      </c>
      <c r="AE7" s="87">
        <f t="shared" si="5"/>
        <v>487.5</v>
      </c>
      <c r="AF7" s="88">
        <v>6</v>
      </c>
      <c r="AG7" s="87">
        <f t="shared" si="6"/>
        <v>360.75</v>
      </c>
      <c r="AH7" s="87">
        <f t="shared" si="7"/>
        <v>17804.25</v>
      </c>
      <c r="AI7" s="88" t="s">
        <v>76</v>
      </c>
      <c r="AJ7" s="40"/>
      <c r="AK7" s="40"/>
      <c r="AL7" s="40" t="s">
        <v>52</v>
      </c>
      <c r="AM7" s="40">
        <v>4</v>
      </c>
      <c r="AN7" s="34">
        <v>17804.25</v>
      </c>
      <c r="AO7" s="44">
        <v>7500</v>
      </c>
      <c r="AP7" s="33">
        <v>3000</v>
      </c>
    </row>
    <row r="8" spans="1:43" ht="15" customHeight="1">
      <c r="A8" s="40">
        <v>5</v>
      </c>
      <c r="B8" s="42" t="s">
        <v>77</v>
      </c>
      <c r="C8" s="38"/>
      <c r="D8" s="40" t="s">
        <v>78</v>
      </c>
      <c r="E8" s="97" t="s">
        <v>79</v>
      </c>
      <c r="F8" s="37" t="s">
        <v>41</v>
      </c>
      <c r="G8" s="40" t="s">
        <v>80</v>
      </c>
      <c r="H8" s="96" t="s">
        <v>81</v>
      </c>
      <c r="I8" s="96" t="s">
        <v>81</v>
      </c>
      <c r="J8" s="96" t="s">
        <v>58</v>
      </c>
      <c r="K8" s="96" t="s">
        <v>82</v>
      </c>
      <c r="L8" s="96" t="s">
        <v>83</v>
      </c>
      <c r="M8" s="39" t="s">
        <v>47</v>
      </c>
      <c r="N8" s="40"/>
      <c r="O8" s="40"/>
      <c r="P8" s="41">
        <v>123456789012</v>
      </c>
      <c r="Q8" s="33" t="s">
        <v>48</v>
      </c>
      <c r="R8" s="41">
        <v>9876543212345</v>
      </c>
      <c r="S8" s="40" t="s">
        <v>49</v>
      </c>
      <c r="T8" s="38">
        <v>3349947378</v>
      </c>
      <c r="U8" s="40" t="s">
        <v>50</v>
      </c>
      <c r="V8" s="41">
        <v>1023456789</v>
      </c>
      <c r="W8" s="88">
        <v>18000</v>
      </c>
      <c r="X8" s="88">
        <f t="shared" si="0"/>
        <v>9000</v>
      </c>
      <c r="Y8" s="88">
        <f t="shared" si="1"/>
        <v>3600</v>
      </c>
      <c r="Z8" s="88">
        <v>2083</v>
      </c>
      <c r="AA8" s="88">
        <v>2083</v>
      </c>
      <c r="AB8" s="88">
        <f t="shared" si="2"/>
        <v>1234</v>
      </c>
      <c r="AC8" s="88">
        <f t="shared" si="3"/>
        <v>18000</v>
      </c>
      <c r="AD8" s="87">
        <f t="shared" si="4"/>
        <v>2340</v>
      </c>
      <c r="AE8" s="87">
        <f t="shared" si="5"/>
        <v>585</v>
      </c>
      <c r="AF8" s="88">
        <v>6</v>
      </c>
      <c r="AG8" s="87">
        <f t="shared" si="6"/>
        <v>432.9</v>
      </c>
      <c r="AH8" s="87">
        <f t="shared" si="7"/>
        <v>21363.9</v>
      </c>
      <c r="AI8" s="88" t="s">
        <v>76</v>
      </c>
      <c r="AJ8" s="40"/>
      <c r="AK8" s="40"/>
      <c r="AL8" s="40" t="s">
        <v>52</v>
      </c>
      <c r="AM8" s="40">
        <v>5</v>
      </c>
      <c r="AN8" s="34">
        <v>21363.9</v>
      </c>
      <c r="AO8" s="44">
        <v>9000</v>
      </c>
      <c r="AP8" s="33">
        <v>3600</v>
      </c>
    </row>
    <row r="9" spans="1:43" ht="15" customHeight="1">
      <c r="A9" s="40">
        <v>6</v>
      </c>
      <c r="B9" s="42" t="s">
        <v>84</v>
      </c>
      <c r="C9" s="38"/>
      <c r="D9" s="40" t="s">
        <v>85</v>
      </c>
      <c r="E9" s="97" t="s">
        <v>86</v>
      </c>
      <c r="F9" s="37" t="s">
        <v>41</v>
      </c>
      <c r="G9" s="40" t="s">
        <v>87</v>
      </c>
      <c r="H9" s="96" t="s">
        <v>88</v>
      </c>
      <c r="I9" s="96" t="s">
        <v>88</v>
      </c>
      <c r="J9" s="96" t="s">
        <v>44</v>
      </c>
      <c r="K9" s="96" t="s">
        <v>89</v>
      </c>
      <c r="L9" s="96" t="s">
        <v>75</v>
      </c>
      <c r="M9" s="39" t="s">
        <v>47</v>
      </c>
      <c r="N9" s="40"/>
      <c r="O9" s="40"/>
      <c r="P9" s="41">
        <v>123456789012</v>
      </c>
      <c r="Q9" s="33" t="s">
        <v>48</v>
      </c>
      <c r="R9" s="41">
        <v>9876543212345</v>
      </c>
      <c r="S9" s="40" t="s">
        <v>49</v>
      </c>
      <c r="T9" s="38">
        <v>3349947378</v>
      </c>
      <c r="U9" s="40" t="s">
        <v>50</v>
      </c>
      <c r="V9" s="41">
        <v>1023456789</v>
      </c>
      <c r="W9" s="88">
        <v>19000</v>
      </c>
      <c r="X9" s="88">
        <f t="shared" si="0"/>
        <v>9500</v>
      </c>
      <c r="Y9" s="88">
        <f t="shared" si="1"/>
        <v>3800</v>
      </c>
      <c r="Z9" s="88">
        <v>2083</v>
      </c>
      <c r="AA9" s="88">
        <v>2083</v>
      </c>
      <c r="AB9" s="88">
        <f t="shared" si="2"/>
        <v>1534</v>
      </c>
      <c r="AC9" s="88">
        <f t="shared" si="3"/>
        <v>19000</v>
      </c>
      <c r="AD9" s="87">
        <f t="shared" si="4"/>
        <v>1950</v>
      </c>
      <c r="AE9" s="87">
        <f t="shared" si="5"/>
        <v>617.5</v>
      </c>
      <c r="AF9" s="88">
        <v>6</v>
      </c>
      <c r="AG9" s="87">
        <f t="shared" si="6"/>
        <v>456.95</v>
      </c>
      <c r="AH9" s="87">
        <f t="shared" si="7"/>
        <v>22030.45</v>
      </c>
      <c r="AI9" s="88" t="s">
        <v>76</v>
      </c>
      <c r="AJ9" s="40"/>
      <c r="AK9" s="40"/>
      <c r="AL9" s="40" t="s">
        <v>52</v>
      </c>
      <c r="AM9" s="40">
        <v>6</v>
      </c>
      <c r="AN9" s="34">
        <v>22030.45</v>
      </c>
      <c r="AO9" s="44">
        <v>9500</v>
      </c>
      <c r="AP9" s="33">
        <v>3800</v>
      </c>
    </row>
    <row r="10" spans="1:43" ht="15" customHeight="1">
      <c r="A10" s="40">
        <v>7</v>
      </c>
      <c r="B10" s="42" t="s">
        <v>90</v>
      </c>
      <c r="C10" s="38"/>
      <c r="D10" s="40" t="s">
        <v>91</v>
      </c>
      <c r="E10" s="97" t="s">
        <v>92</v>
      </c>
      <c r="F10" s="37" t="s">
        <v>41</v>
      </c>
      <c r="G10" s="40" t="s">
        <v>93</v>
      </c>
      <c r="H10" s="96" t="s">
        <v>94</v>
      </c>
      <c r="I10" s="96" t="s">
        <v>94</v>
      </c>
      <c r="J10" s="96" t="s">
        <v>58</v>
      </c>
      <c r="K10" s="96" t="s">
        <v>74</v>
      </c>
      <c r="L10" s="96" t="s">
        <v>95</v>
      </c>
      <c r="M10" s="39" t="s">
        <v>47</v>
      </c>
      <c r="N10" s="40"/>
      <c r="O10" s="40"/>
      <c r="P10" s="41">
        <v>123456789012</v>
      </c>
      <c r="Q10" s="33" t="s">
        <v>48</v>
      </c>
      <c r="R10" s="41">
        <v>9876543212345</v>
      </c>
      <c r="S10" s="40" t="s">
        <v>49</v>
      </c>
      <c r="T10" s="38">
        <v>3349947378</v>
      </c>
      <c r="U10" s="40" t="s">
        <v>50</v>
      </c>
      <c r="V10" s="41">
        <v>1023456789</v>
      </c>
      <c r="W10" s="88">
        <v>21000</v>
      </c>
      <c r="X10" s="88">
        <f t="shared" si="0"/>
        <v>10500</v>
      </c>
      <c r="Y10" s="88">
        <f t="shared" si="1"/>
        <v>4200</v>
      </c>
      <c r="Z10" s="88">
        <v>2083</v>
      </c>
      <c r="AA10" s="88">
        <v>2083</v>
      </c>
      <c r="AB10" s="88">
        <f t="shared" si="2"/>
        <v>2134</v>
      </c>
      <c r="AC10" s="88">
        <f t="shared" si="3"/>
        <v>21000</v>
      </c>
      <c r="AD10" s="87">
        <f t="shared" si="4"/>
        <v>1950</v>
      </c>
      <c r="AE10" s="87">
        <f t="shared" si="5"/>
        <v>682.5</v>
      </c>
      <c r="AF10" s="88">
        <v>6</v>
      </c>
      <c r="AG10" s="87">
        <f t="shared" si="6"/>
        <v>505.04999999999995</v>
      </c>
      <c r="AH10" s="87">
        <f t="shared" si="7"/>
        <v>24143.55</v>
      </c>
      <c r="AI10" s="88" t="s">
        <v>51</v>
      </c>
      <c r="AJ10" s="40"/>
      <c r="AK10" s="40"/>
      <c r="AL10" s="40" t="s">
        <v>52</v>
      </c>
      <c r="AM10" s="40">
        <v>7</v>
      </c>
      <c r="AN10" s="34">
        <v>24143.55</v>
      </c>
      <c r="AO10" s="44">
        <v>10500</v>
      </c>
      <c r="AP10" s="33">
        <v>4200</v>
      </c>
    </row>
    <row r="11" spans="1:43" ht="15" customHeight="1">
      <c r="A11" s="40">
        <v>8</v>
      </c>
      <c r="B11" s="42" t="s">
        <v>96</v>
      </c>
      <c r="C11" s="38"/>
      <c r="D11" s="40" t="s">
        <v>97</v>
      </c>
      <c r="E11" s="97" t="s">
        <v>98</v>
      </c>
      <c r="F11" s="37" t="s">
        <v>41</v>
      </c>
      <c r="G11" s="40" t="s">
        <v>99</v>
      </c>
      <c r="H11" s="96" t="s">
        <v>100</v>
      </c>
      <c r="I11" s="96" t="s">
        <v>100</v>
      </c>
      <c r="J11" s="96" t="s">
        <v>44</v>
      </c>
      <c r="K11" s="96" t="s">
        <v>101</v>
      </c>
      <c r="L11" s="96" t="s">
        <v>102</v>
      </c>
      <c r="M11" s="39" t="s">
        <v>47</v>
      </c>
      <c r="N11" s="40"/>
      <c r="O11" s="40"/>
      <c r="P11" s="41">
        <v>123456789012</v>
      </c>
      <c r="Q11" s="33" t="s">
        <v>48</v>
      </c>
      <c r="R11" s="41">
        <v>9876543212345</v>
      </c>
      <c r="S11" s="40" t="s">
        <v>49</v>
      </c>
      <c r="T11" s="38">
        <v>3349947378</v>
      </c>
      <c r="U11" s="40" t="s">
        <v>50</v>
      </c>
      <c r="V11" s="41">
        <v>1023456789</v>
      </c>
      <c r="W11" s="88">
        <v>20000</v>
      </c>
      <c r="X11" s="88">
        <f t="shared" si="0"/>
        <v>10000</v>
      </c>
      <c r="Y11" s="88">
        <f t="shared" si="1"/>
        <v>4000</v>
      </c>
      <c r="Z11" s="88">
        <v>2083</v>
      </c>
      <c r="AA11" s="88">
        <v>2083</v>
      </c>
      <c r="AB11" s="88">
        <f t="shared" si="2"/>
        <v>1834</v>
      </c>
      <c r="AC11" s="88">
        <f t="shared" si="3"/>
        <v>20000</v>
      </c>
      <c r="AD11" s="87">
        <f t="shared" si="4"/>
        <v>1950</v>
      </c>
      <c r="AE11" s="87">
        <f t="shared" si="5"/>
        <v>650</v>
      </c>
      <c r="AF11" s="88">
        <v>6</v>
      </c>
      <c r="AG11" s="87">
        <f t="shared" si="6"/>
        <v>480.99999999999994</v>
      </c>
      <c r="AH11" s="87">
        <f t="shared" si="7"/>
        <v>23087</v>
      </c>
      <c r="AI11" s="88" t="s">
        <v>51</v>
      </c>
      <c r="AJ11" s="40"/>
      <c r="AK11" s="40"/>
      <c r="AL11" s="40" t="s">
        <v>52</v>
      </c>
      <c r="AM11" s="40">
        <v>8</v>
      </c>
      <c r="AN11" s="34">
        <v>23087</v>
      </c>
      <c r="AO11" s="44">
        <v>10000</v>
      </c>
      <c r="AP11" s="33">
        <v>4000</v>
      </c>
    </row>
    <row r="12" spans="1:43" ht="15" customHeight="1">
      <c r="A12" s="40">
        <v>9</v>
      </c>
      <c r="B12" s="42" t="s">
        <v>103</v>
      </c>
      <c r="C12" s="38"/>
      <c r="D12" s="40" t="s">
        <v>104</v>
      </c>
      <c r="E12" s="97" t="s">
        <v>105</v>
      </c>
      <c r="F12" s="37" t="s">
        <v>41</v>
      </c>
      <c r="G12" s="40" t="s">
        <v>106</v>
      </c>
      <c r="H12" s="96" t="s">
        <v>107</v>
      </c>
      <c r="I12" s="96" t="s">
        <v>107</v>
      </c>
      <c r="J12" s="96" t="s">
        <v>44</v>
      </c>
      <c r="K12" s="96" t="s">
        <v>74</v>
      </c>
      <c r="L12" s="96" t="s">
        <v>102</v>
      </c>
      <c r="M12" s="39" t="s">
        <v>47</v>
      </c>
      <c r="N12" s="40"/>
      <c r="O12" s="40"/>
      <c r="P12" s="41">
        <v>123456789012</v>
      </c>
      <c r="Q12" s="33" t="s">
        <v>48</v>
      </c>
      <c r="R12" s="41">
        <v>9876543212345</v>
      </c>
      <c r="S12" s="40" t="s">
        <v>49</v>
      </c>
      <c r="T12" s="38">
        <v>3349947378</v>
      </c>
      <c r="U12" s="40" t="s">
        <v>50</v>
      </c>
      <c r="V12" s="41">
        <v>1023456789</v>
      </c>
      <c r="W12" s="88">
        <v>20000</v>
      </c>
      <c r="X12" s="88">
        <f t="shared" si="0"/>
        <v>10000</v>
      </c>
      <c r="Y12" s="88">
        <f t="shared" si="1"/>
        <v>4000</v>
      </c>
      <c r="Z12" s="88">
        <v>2083</v>
      </c>
      <c r="AA12" s="88">
        <v>2083</v>
      </c>
      <c r="AB12" s="88">
        <f t="shared" si="2"/>
        <v>1834</v>
      </c>
      <c r="AC12" s="88">
        <f t="shared" si="3"/>
        <v>20000</v>
      </c>
      <c r="AD12" s="87">
        <f t="shared" si="4"/>
        <v>1950</v>
      </c>
      <c r="AE12" s="87">
        <f t="shared" si="5"/>
        <v>650</v>
      </c>
      <c r="AF12" s="88">
        <v>6</v>
      </c>
      <c r="AG12" s="87">
        <f t="shared" si="6"/>
        <v>480.99999999999994</v>
      </c>
      <c r="AH12" s="87">
        <f t="shared" si="7"/>
        <v>23087</v>
      </c>
      <c r="AI12" s="88" t="s">
        <v>51</v>
      </c>
      <c r="AJ12" s="40"/>
      <c r="AK12" s="40"/>
      <c r="AL12" s="40" t="s">
        <v>52</v>
      </c>
      <c r="AM12" s="40">
        <v>9</v>
      </c>
      <c r="AN12" s="34">
        <v>23087</v>
      </c>
      <c r="AO12" s="44">
        <v>10000</v>
      </c>
      <c r="AP12" s="33">
        <v>4000</v>
      </c>
    </row>
    <row r="13" spans="1:43" ht="15" customHeight="1">
      <c r="A13" s="40">
        <v>10</v>
      </c>
      <c r="B13" s="42" t="s">
        <v>108</v>
      </c>
      <c r="C13" s="38"/>
      <c r="D13" s="40" t="s">
        <v>109</v>
      </c>
      <c r="E13" s="97" t="s">
        <v>110</v>
      </c>
      <c r="F13" s="40" t="s">
        <v>52</v>
      </c>
      <c r="G13" s="40" t="s">
        <v>111</v>
      </c>
      <c r="H13" s="96" t="s">
        <v>112</v>
      </c>
      <c r="I13" s="96" t="s">
        <v>112</v>
      </c>
      <c r="J13" s="96" t="s">
        <v>58</v>
      </c>
      <c r="K13" s="96" t="s">
        <v>101</v>
      </c>
      <c r="L13" s="96" t="s">
        <v>113</v>
      </c>
      <c r="M13" s="39" t="s">
        <v>47</v>
      </c>
      <c r="N13" s="40"/>
      <c r="O13" s="40"/>
      <c r="P13" s="41">
        <v>123456789012</v>
      </c>
      <c r="Q13" s="33" t="s">
        <v>48</v>
      </c>
      <c r="R13" s="41">
        <v>9876543212345</v>
      </c>
      <c r="S13" s="40" t="s">
        <v>49</v>
      </c>
      <c r="T13" s="38">
        <v>3349947378</v>
      </c>
      <c r="U13" s="40" t="s">
        <v>50</v>
      </c>
      <c r="V13" s="41">
        <v>1023456789</v>
      </c>
      <c r="W13" s="88">
        <v>20000</v>
      </c>
      <c r="X13" s="88">
        <f t="shared" si="0"/>
        <v>10000</v>
      </c>
      <c r="Y13" s="88">
        <f t="shared" si="1"/>
        <v>4000</v>
      </c>
      <c r="Z13" s="88">
        <v>2083</v>
      </c>
      <c r="AA13" s="88">
        <v>2083</v>
      </c>
      <c r="AB13" s="88">
        <f t="shared" si="2"/>
        <v>1834</v>
      </c>
      <c r="AC13" s="88">
        <f t="shared" si="3"/>
        <v>20000</v>
      </c>
      <c r="AD13" s="87">
        <f t="shared" si="4"/>
        <v>1950</v>
      </c>
      <c r="AE13" s="87">
        <f t="shared" si="5"/>
        <v>650</v>
      </c>
      <c r="AF13" s="88">
        <v>6</v>
      </c>
      <c r="AG13" s="87">
        <f t="shared" si="6"/>
        <v>480.99999999999994</v>
      </c>
      <c r="AH13" s="87">
        <f t="shared" si="7"/>
        <v>23087</v>
      </c>
      <c r="AI13" s="88" t="s">
        <v>51</v>
      </c>
      <c r="AJ13" s="40"/>
      <c r="AK13" s="40"/>
      <c r="AL13" s="40" t="s">
        <v>52</v>
      </c>
      <c r="AM13" s="40">
        <v>10</v>
      </c>
      <c r="AN13" s="44">
        <v>23087</v>
      </c>
      <c r="AO13" s="33">
        <v>10000</v>
      </c>
      <c r="AP13" s="33">
        <v>4000</v>
      </c>
    </row>
    <row r="14" spans="1:43" ht="15" customHeight="1">
      <c r="A14" s="40">
        <v>11</v>
      </c>
      <c r="B14" s="42" t="s">
        <v>114</v>
      </c>
      <c r="C14" s="38"/>
      <c r="D14" s="40" t="s">
        <v>115</v>
      </c>
      <c r="E14" s="97" t="s">
        <v>116</v>
      </c>
      <c r="F14" s="40" t="s">
        <v>52</v>
      </c>
      <c r="G14" s="40" t="s">
        <v>117</v>
      </c>
      <c r="H14" s="96" t="s">
        <v>118</v>
      </c>
      <c r="I14" s="96" t="s">
        <v>118</v>
      </c>
      <c r="J14" s="96" t="s">
        <v>44</v>
      </c>
      <c r="K14" s="96" t="s">
        <v>119</v>
      </c>
      <c r="L14" s="96" t="s">
        <v>120</v>
      </c>
      <c r="M14" s="39" t="s">
        <v>47</v>
      </c>
      <c r="N14" s="40"/>
      <c r="O14" s="40"/>
      <c r="P14" s="41">
        <v>123456789012</v>
      </c>
      <c r="Q14" s="33" t="s">
        <v>48</v>
      </c>
      <c r="R14" s="41">
        <v>9876543212345</v>
      </c>
      <c r="S14" s="40" t="s">
        <v>49</v>
      </c>
      <c r="T14" s="38">
        <v>3349947378</v>
      </c>
      <c r="U14" s="40" t="s">
        <v>50</v>
      </c>
      <c r="V14" s="41">
        <v>1023456789</v>
      </c>
      <c r="W14" s="88">
        <v>20000</v>
      </c>
      <c r="X14" s="88">
        <f t="shared" si="0"/>
        <v>10000</v>
      </c>
      <c r="Y14" s="88">
        <f t="shared" si="1"/>
        <v>4000</v>
      </c>
      <c r="Z14" s="88">
        <v>2083</v>
      </c>
      <c r="AA14" s="88">
        <v>2083</v>
      </c>
      <c r="AB14" s="88">
        <f t="shared" si="2"/>
        <v>1834</v>
      </c>
      <c r="AC14" s="88">
        <f t="shared" si="3"/>
        <v>20000</v>
      </c>
      <c r="AD14" s="87">
        <f t="shared" si="4"/>
        <v>1950</v>
      </c>
      <c r="AE14" s="87">
        <f t="shared" si="5"/>
        <v>650</v>
      </c>
      <c r="AF14" s="88">
        <v>6</v>
      </c>
      <c r="AG14" s="87">
        <f t="shared" si="6"/>
        <v>480.99999999999994</v>
      </c>
      <c r="AH14" s="87">
        <f t="shared" si="7"/>
        <v>23087</v>
      </c>
      <c r="AI14" s="88" t="s">
        <v>51</v>
      </c>
      <c r="AJ14" s="40"/>
      <c r="AK14" s="40"/>
      <c r="AL14" s="40" t="s">
        <v>52</v>
      </c>
      <c r="AM14" s="40">
        <v>11</v>
      </c>
      <c r="AN14" s="34">
        <v>23087</v>
      </c>
      <c r="AO14" s="44">
        <v>10000</v>
      </c>
      <c r="AP14" s="33">
        <v>4000</v>
      </c>
    </row>
    <row r="15" spans="1:43" ht="15" customHeight="1">
      <c r="A15" s="40">
        <v>12</v>
      </c>
      <c r="B15" s="42" t="s">
        <v>121</v>
      </c>
      <c r="C15" s="38"/>
      <c r="D15" s="40" t="s">
        <v>122</v>
      </c>
      <c r="E15" s="97" t="s">
        <v>123</v>
      </c>
      <c r="F15" s="40" t="s">
        <v>41</v>
      </c>
      <c r="G15" s="40" t="s">
        <v>124</v>
      </c>
      <c r="H15" s="96" t="s">
        <v>125</v>
      </c>
      <c r="I15" s="96" t="s">
        <v>125</v>
      </c>
      <c r="J15" s="96" t="s">
        <v>58</v>
      </c>
      <c r="K15" s="96" t="s">
        <v>126</v>
      </c>
      <c r="L15" s="96" t="s">
        <v>83</v>
      </c>
      <c r="M15" s="39" t="s">
        <v>47</v>
      </c>
      <c r="N15" s="40"/>
      <c r="O15" s="40"/>
      <c r="P15" s="41">
        <v>123456789012</v>
      </c>
      <c r="Q15" s="33" t="s">
        <v>48</v>
      </c>
      <c r="R15" s="41">
        <v>9876543212345</v>
      </c>
      <c r="S15" s="40" t="s">
        <v>49</v>
      </c>
      <c r="T15" s="38">
        <v>3349947378</v>
      </c>
      <c r="U15" s="40" t="s">
        <v>50</v>
      </c>
      <c r="V15" s="41">
        <v>1023456789</v>
      </c>
      <c r="W15" s="88">
        <v>40000</v>
      </c>
      <c r="X15" s="88">
        <f t="shared" si="0"/>
        <v>20000</v>
      </c>
      <c r="Y15" s="88">
        <f t="shared" si="1"/>
        <v>8000</v>
      </c>
      <c r="Z15" s="88">
        <v>2083</v>
      </c>
      <c r="AA15" s="88">
        <v>2083</v>
      </c>
      <c r="AB15" s="88">
        <f t="shared" si="2"/>
        <v>7834</v>
      </c>
      <c r="AC15" s="88">
        <f t="shared" si="3"/>
        <v>40000</v>
      </c>
      <c r="AD15" s="87">
        <f t="shared" si="4"/>
        <v>1950</v>
      </c>
      <c r="AE15" s="87">
        <f t="shared" si="5"/>
        <v>0</v>
      </c>
      <c r="AF15" s="88">
        <v>6</v>
      </c>
      <c r="AG15" s="87">
        <f t="shared" si="6"/>
        <v>961.99999999999989</v>
      </c>
      <c r="AH15" s="87">
        <f t="shared" si="7"/>
        <v>42918</v>
      </c>
      <c r="AI15" s="88" t="s">
        <v>61</v>
      </c>
      <c r="AJ15" s="40"/>
      <c r="AK15" s="40"/>
      <c r="AL15" s="40" t="s">
        <v>52</v>
      </c>
      <c r="AM15" s="40">
        <v>12</v>
      </c>
      <c r="AN15" s="34">
        <v>42918</v>
      </c>
      <c r="AO15" s="44">
        <v>20000</v>
      </c>
      <c r="AP15" s="33">
        <v>8000</v>
      </c>
    </row>
    <row r="16" spans="1:43" ht="15" customHeight="1">
      <c r="A16" s="40">
        <v>13</v>
      </c>
      <c r="B16" s="42" t="s">
        <v>127</v>
      </c>
      <c r="C16" s="38"/>
      <c r="D16" s="40" t="s">
        <v>128</v>
      </c>
      <c r="E16" s="97" t="s">
        <v>129</v>
      </c>
      <c r="F16" s="37" t="s">
        <v>41</v>
      </c>
      <c r="G16" s="40" t="s">
        <v>130</v>
      </c>
      <c r="H16" s="96" t="s">
        <v>125</v>
      </c>
      <c r="I16" s="96" t="s">
        <v>125</v>
      </c>
      <c r="J16" s="96" t="s">
        <v>44</v>
      </c>
      <c r="K16" s="96" t="s">
        <v>131</v>
      </c>
      <c r="L16" s="96" t="s">
        <v>75</v>
      </c>
      <c r="M16" s="39" t="s">
        <v>47</v>
      </c>
      <c r="N16" s="40"/>
      <c r="O16" s="40"/>
      <c r="P16" s="41">
        <v>123456789012</v>
      </c>
      <c r="Q16" s="33" t="s">
        <v>48</v>
      </c>
      <c r="R16" s="41">
        <v>9876543212345</v>
      </c>
      <c r="S16" s="40" t="s">
        <v>49</v>
      </c>
      <c r="T16" s="38">
        <v>3349947378</v>
      </c>
      <c r="U16" s="40" t="s">
        <v>50</v>
      </c>
      <c r="V16" s="41">
        <v>1023456789</v>
      </c>
      <c r="W16" s="88">
        <v>30000</v>
      </c>
      <c r="X16" s="88">
        <f t="shared" si="0"/>
        <v>15000</v>
      </c>
      <c r="Y16" s="88">
        <f t="shared" si="1"/>
        <v>6000</v>
      </c>
      <c r="Z16" s="88">
        <v>2083</v>
      </c>
      <c r="AA16" s="88">
        <v>2083</v>
      </c>
      <c r="AB16" s="88">
        <f t="shared" si="2"/>
        <v>4834</v>
      </c>
      <c r="AC16" s="88">
        <f t="shared" si="3"/>
        <v>30000</v>
      </c>
      <c r="AD16" s="87">
        <f t="shared" si="4"/>
        <v>1950</v>
      </c>
      <c r="AE16" s="87">
        <f t="shared" si="5"/>
        <v>0</v>
      </c>
      <c r="AF16" s="88">
        <v>6</v>
      </c>
      <c r="AG16" s="87">
        <f t="shared" si="6"/>
        <v>721.5</v>
      </c>
      <c r="AH16" s="87">
        <f t="shared" si="7"/>
        <v>32677.5</v>
      </c>
      <c r="AI16" s="88" t="s">
        <v>61</v>
      </c>
      <c r="AJ16" s="40"/>
      <c r="AK16" s="40"/>
      <c r="AL16" s="40" t="s">
        <v>52</v>
      </c>
      <c r="AM16" s="40">
        <v>13</v>
      </c>
      <c r="AN16" s="34">
        <v>32677.5</v>
      </c>
      <c r="AO16" s="44">
        <v>15000</v>
      </c>
      <c r="AP16" s="33">
        <v>6000</v>
      </c>
    </row>
    <row r="17" spans="1:42" ht="15" customHeight="1">
      <c r="A17" s="40">
        <v>14</v>
      </c>
      <c r="B17" s="42" t="s">
        <v>132</v>
      </c>
      <c r="C17" s="38"/>
      <c r="D17" s="40" t="s">
        <v>133</v>
      </c>
      <c r="E17" s="97" t="s">
        <v>134</v>
      </c>
      <c r="F17" s="37" t="s">
        <v>41</v>
      </c>
      <c r="G17" s="40" t="s">
        <v>135</v>
      </c>
      <c r="H17" s="96" t="s">
        <v>136</v>
      </c>
      <c r="I17" s="96" t="s">
        <v>136</v>
      </c>
      <c r="J17" s="96" t="s">
        <v>58</v>
      </c>
      <c r="K17" s="96" t="s">
        <v>137</v>
      </c>
      <c r="L17" s="96" t="s">
        <v>75</v>
      </c>
      <c r="M17" s="39" t="s">
        <v>47</v>
      </c>
      <c r="N17" s="40"/>
      <c r="O17" s="40"/>
      <c r="P17" s="41">
        <v>123456789012</v>
      </c>
      <c r="Q17" s="33" t="s">
        <v>48</v>
      </c>
      <c r="R17" s="41">
        <v>9876543212345</v>
      </c>
      <c r="S17" s="40" t="s">
        <v>49</v>
      </c>
      <c r="T17" s="38">
        <v>3349947378</v>
      </c>
      <c r="U17" s="40" t="s">
        <v>50</v>
      </c>
      <c r="V17" s="41">
        <v>1023456789</v>
      </c>
      <c r="W17" s="88">
        <v>16000</v>
      </c>
      <c r="X17" s="88">
        <f t="shared" si="0"/>
        <v>8000</v>
      </c>
      <c r="Y17" s="88">
        <f t="shared" si="1"/>
        <v>3200</v>
      </c>
      <c r="Z17" s="88">
        <v>2083</v>
      </c>
      <c r="AA17" s="88">
        <v>2083</v>
      </c>
      <c r="AB17" s="88">
        <f t="shared" si="2"/>
        <v>634</v>
      </c>
      <c r="AC17" s="88">
        <f t="shared" si="3"/>
        <v>16000</v>
      </c>
      <c r="AD17" s="87">
        <f t="shared" si="4"/>
        <v>2080</v>
      </c>
      <c r="AE17" s="87">
        <f t="shared" si="5"/>
        <v>520</v>
      </c>
      <c r="AF17" s="88">
        <v>6</v>
      </c>
      <c r="AG17" s="87">
        <f t="shared" si="6"/>
        <v>384.79999999999995</v>
      </c>
      <c r="AH17" s="87">
        <f t="shared" si="7"/>
        <v>18990.8</v>
      </c>
      <c r="AI17" s="88" t="s">
        <v>76</v>
      </c>
      <c r="AJ17" s="40"/>
      <c r="AK17" s="40"/>
      <c r="AL17" s="40" t="s">
        <v>52</v>
      </c>
      <c r="AM17" s="40">
        <v>14</v>
      </c>
      <c r="AN17" s="34">
        <v>18990.8</v>
      </c>
      <c r="AO17" s="44">
        <v>8000</v>
      </c>
      <c r="AP17" s="33">
        <v>3200</v>
      </c>
    </row>
    <row r="18" spans="1:42" ht="15" customHeight="1">
      <c r="A18" s="40">
        <v>15</v>
      </c>
      <c r="B18" s="42" t="s">
        <v>138</v>
      </c>
      <c r="C18" s="38"/>
      <c r="D18" s="40" t="s">
        <v>139</v>
      </c>
      <c r="E18" s="97" t="s">
        <v>140</v>
      </c>
      <c r="F18" s="37" t="s">
        <v>41</v>
      </c>
      <c r="G18" s="40" t="s">
        <v>141</v>
      </c>
      <c r="H18" s="96" t="s">
        <v>136</v>
      </c>
      <c r="I18" s="96" t="s">
        <v>136</v>
      </c>
      <c r="J18" s="96" t="s">
        <v>58</v>
      </c>
      <c r="K18" s="96" t="s">
        <v>67</v>
      </c>
      <c r="L18" s="96" t="s">
        <v>142</v>
      </c>
      <c r="M18" s="39" t="s">
        <v>47</v>
      </c>
      <c r="N18" s="40"/>
      <c r="O18" s="40"/>
      <c r="P18" s="41">
        <v>123456789012</v>
      </c>
      <c r="Q18" s="33" t="s">
        <v>48</v>
      </c>
      <c r="R18" s="41">
        <v>9876543212345</v>
      </c>
      <c r="S18" s="40" t="s">
        <v>49</v>
      </c>
      <c r="T18" s="38">
        <v>3349947378</v>
      </c>
      <c r="U18" s="40" t="s">
        <v>50</v>
      </c>
      <c r="V18" s="41">
        <v>1023456789</v>
      </c>
      <c r="W18" s="88">
        <v>25000</v>
      </c>
      <c r="X18" s="88">
        <f t="shared" si="0"/>
        <v>12500</v>
      </c>
      <c r="Y18" s="88">
        <f t="shared" si="1"/>
        <v>5000</v>
      </c>
      <c r="Z18" s="88">
        <v>2083</v>
      </c>
      <c r="AA18" s="88">
        <v>2083</v>
      </c>
      <c r="AB18" s="88">
        <f t="shared" si="2"/>
        <v>3334</v>
      </c>
      <c r="AC18" s="88">
        <f t="shared" si="3"/>
        <v>25000</v>
      </c>
      <c r="AD18" s="87">
        <f t="shared" si="4"/>
        <v>1950</v>
      </c>
      <c r="AE18" s="87">
        <f t="shared" si="5"/>
        <v>0</v>
      </c>
      <c r="AF18" s="88">
        <v>6</v>
      </c>
      <c r="AG18" s="87">
        <f t="shared" si="6"/>
        <v>601.25</v>
      </c>
      <c r="AH18" s="87">
        <f t="shared" si="7"/>
        <v>27557.25</v>
      </c>
      <c r="AI18" s="88" t="s">
        <v>51</v>
      </c>
      <c r="AJ18" s="40"/>
      <c r="AK18" s="40"/>
      <c r="AL18" s="40" t="s">
        <v>52</v>
      </c>
      <c r="AM18" s="40">
        <v>15</v>
      </c>
      <c r="AN18" s="34">
        <v>27557.25</v>
      </c>
      <c r="AO18" s="44">
        <v>12500</v>
      </c>
      <c r="AP18" s="33">
        <v>5000</v>
      </c>
    </row>
    <row r="19" spans="1:42" ht="15" customHeight="1">
      <c r="A19" s="40">
        <v>16</v>
      </c>
      <c r="B19" s="42" t="s">
        <v>143</v>
      </c>
      <c r="C19" s="38"/>
      <c r="D19" s="40" t="s">
        <v>144</v>
      </c>
      <c r="E19" s="97" t="s">
        <v>145</v>
      </c>
      <c r="F19" s="37" t="s">
        <v>41</v>
      </c>
      <c r="G19" s="40" t="s">
        <v>146</v>
      </c>
      <c r="H19" s="96" t="s">
        <v>147</v>
      </c>
      <c r="I19" s="96" t="s">
        <v>147</v>
      </c>
      <c r="J19" s="96" t="s">
        <v>58</v>
      </c>
      <c r="K19" s="96" t="s">
        <v>131</v>
      </c>
      <c r="L19" s="96" t="s">
        <v>102</v>
      </c>
      <c r="M19" s="39" t="s">
        <v>47</v>
      </c>
      <c r="N19" s="40"/>
      <c r="O19" s="40"/>
      <c r="P19" s="41">
        <v>123456789012</v>
      </c>
      <c r="Q19" s="33" t="s">
        <v>48</v>
      </c>
      <c r="R19" s="41">
        <v>9876543212345</v>
      </c>
      <c r="S19" s="40" t="s">
        <v>49</v>
      </c>
      <c r="T19" s="38">
        <v>3349947378</v>
      </c>
      <c r="U19" s="40" t="s">
        <v>50</v>
      </c>
      <c r="V19" s="41">
        <v>1023456789</v>
      </c>
      <c r="W19" s="88">
        <v>27000</v>
      </c>
      <c r="X19" s="88">
        <f t="shared" si="0"/>
        <v>13500</v>
      </c>
      <c r="Y19" s="88">
        <f t="shared" si="1"/>
        <v>5400</v>
      </c>
      <c r="Z19" s="88">
        <v>2083</v>
      </c>
      <c r="AA19" s="88">
        <v>2083</v>
      </c>
      <c r="AB19" s="88">
        <f t="shared" si="2"/>
        <v>3934</v>
      </c>
      <c r="AC19" s="88">
        <f t="shared" si="3"/>
        <v>27000</v>
      </c>
      <c r="AD19" s="87">
        <f t="shared" si="4"/>
        <v>1950</v>
      </c>
      <c r="AE19" s="87">
        <f t="shared" si="5"/>
        <v>0</v>
      </c>
      <c r="AF19" s="88">
        <v>6</v>
      </c>
      <c r="AG19" s="87">
        <f t="shared" si="6"/>
        <v>649.34999999999991</v>
      </c>
      <c r="AH19" s="87">
        <f t="shared" si="7"/>
        <v>29605.35</v>
      </c>
      <c r="AI19" s="88" t="s">
        <v>51</v>
      </c>
      <c r="AJ19" s="40"/>
      <c r="AK19" s="40"/>
      <c r="AL19" s="40" t="s">
        <v>52</v>
      </c>
      <c r="AM19" s="40">
        <v>16</v>
      </c>
      <c r="AN19" s="34">
        <v>29605.35</v>
      </c>
      <c r="AO19" s="44">
        <v>13500</v>
      </c>
      <c r="AP19" s="33">
        <v>5400</v>
      </c>
    </row>
    <row r="20" spans="1:42" ht="15" customHeight="1">
      <c r="A20" s="40">
        <v>17</v>
      </c>
      <c r="B20" s="42" t="s">
        <v>148</v>
      </c>
      <c r="C20" s="38"/>
      <c r="D20" s="40" t="s">
        <v>149</v>
      </c>
      <c r="E20" s="97" t="s">
        <v>150</v>
      </c>
      <c r="F20" s="37" t="s">
        <v>41</v>
      </c>
      <c r="G20" s="40" t="s">
        <v>151</v>
      </c>
      <c r="H20" s="96" t="s">
        <v>152</v>
      </c>
      <c r="I20" s="96" t="s">
        <v>152</v>
      </c>
      <c r="J20" s="96" t="s">
        <v>44</v>
      </c>
      <c r="K20" s="96" t="s">
        <v>153</v>
      </c>
      <c r="L20" s="96" t="s">
        <v>75</v>
      </c>
      <c r="M20" s="39" t="s">
        <v>47</v>
      </c>
      <c r="N20" s="40"/>
      <c r="O20" s="40"/>
      <c r="P20" s="41">
        <v>123456789012</v>
      </c>
      <c r="Q20" s="33" t="s">
        <v>48</v>
      </c>
      <c r="R20" s="41">
        <v>9876543212345</v>
      </c>
      <c r="S20" s="40" t="s">
        <v>49</v>
      </c>
      <c r="T20" s="38">
        <v>3349947378</v>
      </c>
      <c r="U20" s="40" t="s">
        <v>50</v>
      </c>
      <c r="V20" s="41">
        <v>1023456789</v>
      </c>
      <c r="W20" s="88">
        <v>43000</v>
      </c>
      <c r="X20" s="88">
        <f t="shared" si="0"/>
        <v>21500</v>
      </c>
      <c r="Y20" s="88">
        <f t="shared" si="1"/>
        <v>8600</v>
      </c>
      <c r="Z20" s="88">
        <v>2083</v>
      </c>
      <c r="AA20" s="88">
        <v>2083</v>
      </c>
      <c r="AB20" s="88">
        <f t="shared" si="2"/>
        <v>8734</v>
      </c>
      <c r="AC20" s="88">
        <f t="shared" si="3"/>
        <v>43000</v>
      </c>
      <c r="AD20" s="87">
        <f t="shared" si="4"/>
        <v>1950</v>
      </c>
      <c r="AE20" s="87">
        <f t="shared" si="5"/>
        <v>0</v>
      </c>
      <c r="AF20" s="88">
        <v>6</v>
      </c>
      <c r="AG20" s="87">
        <f t="shared" si="6"/>
        <v>1034.1499999999999</v>
      </c>
      <c r="AH20" s="87">
        <f t="shared" si="7"/>
        <v>45990.15</v>
      </c>
      <c r="AI20" s="88" t="s">
        <v>61</v>
      </c>
      <c r="AJ20" s="40"/>
      <c r="AK20" s="40"/>
      <c r="AL20" s="40" t="s">
        <v>52</v>
      </c>
      <c r="AM20" s="40">
        <v>17</v>
      </c>
      <c r="AN20" s="34">
        <v>45990.15</v>
      </c>
      <c r="AO20" s="44">
        <v>21500</v>
      </c>
      <c r="AP20" s="33">
        <v>8600</v>
      </c>
    </row>
    <row r="21" spans="1:42" ht="15" customHeight="1">
      <c r="A21" s="40">
        <v>18</v>
      </c>
      <c r="B21" s="42" t="s">
        <v>154</v>
      </c>
      <c r="C21" s="38"/>
      <c r="D21" s="40" t="s">
        <v>155</v>
      </c>
      <c r="E21" s="97" t="s">
        <v>156</v>
      </c>
      <c r="F21" s="37" t="s">
        <v>41</v>
      </c>
      <c r="G21" s="40" t="s">
        <v>157</v>
      </c>
      <c r="H21" s="96" t="s">
        <v>158</v>
      </c>
      <c r="I21" s="96" t="s">
        <v>158</v>
      </c>
      <c r="J21" s="96" t="s">
        <v>44</v>
      </c>
      <c r="K21" s="96" t="s">
        <v>131</v>
      </c>
      <c r="L21" s="96" t="s">
        <v>159</v>
      </c>
      <c r="M21" s="39" t="s">
        <v>47</v>
      </c>
      <c r="N21" s="40"/>
      <c r="O21" s="40"/>
      <c r="P21" s="41">
        <v>123456789012</v>
      </c>
      <c r="Q21" s="33" t="s">
        <v>48</v>
      </c>
      <c r="R21" s="41">
        <v>9876543212345</v>
      </c>
      <c r="S21" s="40" t="s">
        <v>49</v>
      </c>
      <c r="T21" s="38">
        <v>3349947378</v>
      </c>
      <c r="U21" s="40" t="s">
        <v>50</v>
      </c>
      <c r="V21" s="41">
        <v>1023456789</v>
      </c>
      <c r="W21" s="88">
        <v>32000</v>
      </c>
      <c r="X21" s="88">
        <f t="shared" si="0"/>
        <v>16000</v>
      </c>
      <c r="Y21" s="88">
        <f t="shared" si="1"/>
        <v>6400</v>
      </c>
      <c r="Z21" s="88">
        <v>2083</v>
      </c>
      <c r="AA21" s="88">
        <v>2083</v>
      </c>
      <c r="AB21" s="88">
        <f t="shared" si="2"/>
        <v>5434</v>
      </c>
      <c r="AC21" s="88">
        <f t="shared" si="3"/>
        <v>32000</v>
      </c>
      <c r="AD21" s="87">
        <f t="shared" si="4"/>
        <v>1950</v>
      </c>
      <c r="AE21" s="87">
        <f t="shared" si="5"/>
        <v>0</v>
      </c>
      <c r="AF21" s="88">
        <v>6</v>
      </c>
      <c r="AG21" s="87">
        <f t="shared" si="6"/>
        <v>769.59999999999991</v>
      </c>
      <c r="AH21" s="87">
        <f t="shared" si="7"/>
        <v>34725.599999999999</v>
      </c>
      <c r="AI21" s="88" t="s">
        <v>61</v>
      </c>
      <c r="AJ21" s="40"/>
      <c r="AK21" s="40"/>
      <c r="AL21" s="40" t="s">
        <v>52</v>
      </c>
      <c r="AM21" s="40">
        <v>18</v>
      </c>
      <c r="AN21" s="34">
        <v>34725.599999999999</v>
      </c>
      <c r="AO21" s="44">
        <v>16000</v>
      </c>
      <c r="AP21" s="33">
        <v>6400</v>
      </c>
    </row>
    <row r="22" spans="1:42" ht="15" customHeight="1">
      <c r="A22" s="40">
        <v>19</v>
      </c>
      <c r="B22" s="42" t="s">
        <v>160</v>
      </c>
      <c r="C22" s="38"/>
      <c r="D22" s="40" t="s">
        <v>161</v>
      </c>
      <c r="E22" s="97" t="s">
        <v>162</v>
      </c>
      <c r="F22" s="40" t="s">
        <v>52</v>
      </c>
      <c r="G22" s="40" t="s">
        <v>163</v>
      </c>
      <c r="H22" s="96" t="s">
        <v>164</v>
      </c>
      <c r="I22" s="96" t="s">
        <v>164</v>
      </c>
      <c r="J22" s="96" t="s">
        <v>58</v>
      </c>
      <c r="K22" s="96" t="s">
        <v>67</v>
      </c>
      <c r="L22" s="96" t="s">
        <v>83</v>
      </c>
      <c r="M22" s="39" t="s">
        <v>47</v>
      </c>
      <c r="N22" s="40"/>
      <c r="O22" s="40"/>
      <c r="P22" s="41">
        <v>123456789012</v>
      </c>
      <c r="Q22" s="33" t="s">
        <v>48</v>
      </c>
      <c r="R22" s="41">
        <v>9876543212345</v>
      </c>
      <c r="S22" s="40" t="s">
        <v>49</v>
      </c>
      <c r="T22" s="38">
        <v>3349947378</v>
      </c>
      <c r="U22" s="40" t="s">
        <v>50</v>
      </c>
      <c r="V22" s="41">
        <v>1023456789</v>
      </c>
      <c r="W22" s="88">
        <v>16000</v>
      </c>
      <c r="X22" s="88">
        <f t="shared" si="0"/>
        <v>8000</v>
      </c>
      <c r="Y22" s="88">
        <f t="shared" si="1"/>
        <v>3200</v>
      </c>
      <c r="Z22" s="88">
        <v>2083</v>
      </c>
      <c r="AA22" s="88">
        <v>2083</v>
      </c>
      <c r="AB22" s="88">
        <f t="shared" si="2"/>
        <v>634</v>
      </c>
      <c r="AC22" s="88">
        <f t="shared" si="3"/>
        <v>16000</v>
      </c>
      <c r="AD22" s="87">
        <f t="shared" si="4"/>
        <v>2080</v>
      </c>
      <c r="AE22" s="87">
        <f t="shared" si="5"/>
        <v>520</v>
      </c>
      <c r="AF22" s="88">
        <v>6</v>
      </c>
      <c r="AG22" s="87">
        <f t="shared" si="6"/>
        <v>384.79999999999995</v>
      </c>
      <c r="AH22" s="87">
        <f t="shared" si="7"/>
        <v>18990.8</v>
      </c>
      <c r="AI22" s="88" t="s">
        <v>76</v>
      </c>
      <c r="AJ22" s="40"/>
      <c r="AK22" s="40"/>
      <c r="AL22" s="40" t="s">
        <v>52</v>
      </c>
      <c r="AM22" s="40">
        <v>19</v>
      </c>
      <c r="AN22" s="33">
        <v>18990.8</v>
      </c>
      <c r="AO22" s="44">
        <v>8000</v>
      </c>
      <c r="AP22" s="33">
        <v>3200</v>
      </c>
    </row>
    <row r="23" spans="1:42" ht="15" customHeight="1">
      <c r="A23" s="40">
        <v>20</v>
      </c>
      <c r="B23" s="42" t="s">
        <v>165</v>
      </c>
      <c r="C23" s="38"/>
      <c r="D23" s="40" t="s">
        <v>166</v>
      </c>
      <c r="E23" s="97" t="s">
        <v>167</v>
      </c>
      <c r="F23" s="40" t="s">
        <v>52</v>
      </c>
      <c r="G23" s="40" t="s">
        <v>168</v>
      </c>
      <c r="H23" s="96" t="s">
        <v>164</v>
      </c>
      <c r="I23" s="96" t="s">
        <v>164</v>
      </c>
      <c r="J23" s="96" t="s">
        <v>58</v>
      </c>
      <c r="K23" s="96" t="s">
        <v>169</v>
      </c>
      <c r="L23" s="96" t="s">
        <v>46</v>
      </c>
      <c r="M23" s="39" t="s">
        <v>47</v>
      </c>
      <c r="N23" s="40"/>
      <c r="O23" s="40"/>
      <c r="P23" s="41">
        <v>123456789012</v>
      </c>
      <c r="Q23" s="33" t="s">
        <v>48</v>
      </c>
      <c r="R23" s="41">
        <v>9876543212345</v>
      </c>
      <c r="S23" s="40" t="s">
        <v>49</v>
      </c>
      <c r="T23" s="38">
        <v>3349947378</v>
      </c>
      <c r="U23" s="40" t="s">
        <v>50</v>
      </c>
      <c r="V23" s="41">
        <v>1023456789</v>
      </c>
      <c r="W23" s="88">
        <v>31000</v>
      </c>
      <c r="X23" s="88">
        <f t="shared" si="0"/>
        <v>15500</v>
      </c>
      <c r="Y23" s="88">
        <f t="shared" si="1"/>
        <v>6200</v>
      </c>
      <c r="Z23" s="88">
        <v>2083</v>
      </c>
      <c r="AA23" s="88">
        <v>2083</v>
      </c>
      <c r="AB23" s="88">
        <f t="shared" si="2"/>
        <v>5134</v>
      </c>
      <c r="AC23" s="88">
        <f t="shared" si="3"/>
        <v>31000</v>
      </c>
      <c r="AD23" s="87">
        <f t="shared" si="4"/>
        <v>1950</v>
      </c>
      <c r="AE23" s="87">
        <f t="shared" si="5"/>
        <v>0</v>
      </c>
      <c r="AF23" s="88">
        <v>6</v>
      </c>
      <c r="AG23" s="87">
        <f t="shared" si="6"/>
        <v>745.55</v>
      </c>
      <c r="AH23" s="87">
        <f t="shared" si="7"/>
        <v>33701.550000000003</v>
      </c>
      <c r="AI23" s="88" t="s">
        <v>61</v>
      </c>
      <c r="AJ23" s="40"/>
      <c r="AK23" s="40"/>
      <c r="AL23" s="40" t="s">
        <v>52</v>
      </c>
      <c r="AM23" s="40">
        <v>20</v>
      </c>
      <c r="AN23" s="33">
        <v>33701.550000000003</v>
      </c>
      <c r="AO23" s="44">
        <v>15500</v>
      </c>
      <c r="AP23" s="33">
        <v>6200</v>
      </c>
    </row>
    <row r="24" spans="1:42" ht="15" customHeight="1">
      <c r="A24" s="40">
        <v>21</v>
      </c>
      <c r="B24" s="42" t="s">
        <v>170</v>
      </c>
      <c r="C24" s="38"/>
      <c r="D24" s="40" t="s">
        <v>171</v>
      </c>
      <c r="E24" s="97" t="s">
        <v>172</v>
      </c>
      <c r="F24" s="40" t="s">
        <v>52</v>
      </c>
      <c r="G24" s="40" t="s">
        <v>173</v>
      </c>
      <c r="H24" s="96" t="s">
        <v>174</v>
      </c>
      <c r="I24" s="96" t="s">
        <v>174</v>
      </c>
      <c r="J24" s="96" t="s">
        <v>58</v>
      </c>
      <c r="K24" s="96" t="s">
        <v>131</v>
      </c>
      <c r="L24" s="96" t="s">
        <v>75</v>
      </c>
      <c r="M24" s="39" t="s">
        <v>47</v>
      </c>
      <c r="N24" s="40"/>
      <c r="O24" s="40"/>
      <c r="P24" s="41">
        <v>123456789012</v>
      </c>
      <c r="Q24" s="33" t="s">
        <v>48</v>
      </c>
      <c r="R24" s="41">
        <v>9876543212345</v>
      </c>
      <c r="S24" s="40" t="s">
        <v>49</v>
      </c>
      <c r="T24" s="38">
        <v>3349947378</v>
      </c>
      <c r="U24" s="40" t="s">
        <v>50</v>
      </c>
      <c r="V24" s="41">
        <v>1023456789</v>
      </c>
      <c r="W24" s="88">
        <v>24000</v>
      </c>
      <c r="X24" s="88">
        <f t="shared" si="0"/>
        <v>12000</v>
      </c>
      <c r="Y24" s="88">
        <f t="shared" si="1"/>
        <v>4800</v>
      </c>
      <c r="Z24" s="88">
        <v>2083</v>
      </c>
      <c r="AA24" s="88">
        <v>2083</v>
      </c>
      <c r="AB24" s="88">
        <f t="shared" si="2"/>
        <v>3034</v>
      </c>
      <c r="AC24" s="88">
        <f t="shared" si="3"/>
        <v>24000</v>
      </c>
      <c r="AD24" s="87">
        <f t="shared" si="4"/>
        <v>1950</v>
      </c>
      <c r="AE24" s="87">
        <f t="shared" si="5"/>
        <v>0</v>
      </c>
      <c r="AF24" s="88">
        <v>6</v>
      </c>
      <c r="AG24" s="87">
        <f t="shared" si="6"/>
        <v>577.19999999999993</v>
      </c>
      <c r="AH24" s="87">
        <f t="shared" si="7"/>
        <v>26533.200000000001</v>
      </c>
      <c r="AI24" s="88" t="s">
        <v>51</v>
      </c>
      <c r="AJ24" s="40"/>
      <c r="AK24" s="40"/>
      <c r="AL24" s="40" t="s">
        <v>52</v>
      </c>
      <c r="AM24" s="40">
        <v>21</v>
      </c>
      <c r="AN24" s="33">
        <v>26533.200000000001</v>
      </c>
      <c r="AO24" s="44">
        <v>12000</v>
      </c>
      <c r="AP24" s="33">
        <v>4800</v>
      </c>
    </row>
    <row r="25" spans="1:42" ht="15" customHeight="1">
      <c r="A25" s="40">
        <v>22</v>
      </c>
      <c r="B25" s="42" t="s">
        <v>175</v>
      </c>
      <c r="C25" s="38"/>
      <c r="D25" s="40" t="s">
        <v>176</v>
      </c>
      <c r="E25" s="97" t="s">
        <v>177</v>
      </c>
      <c r="F25" s="40" t="s">
        <v>52</v>
      </c>
      <c r="G25" s="40" t="s">
        <v>178</v>
      </c>
      <c r="H25" s="96" t="s">
        <v>174</v>
      </c>
      <c r="I25" s="96" t="s">
        <v>174</v>
      </c>
      <c r="J25" s="96" t="s">
        <v>58</v>
      </c>
      <c r="K25" s="96" t="s">
        <v>179</v>
      </c>
      <c r="L25" s="96" t="s">
        <v>95</v>
      </c>
      <c r="M25" s="39" t="s">
        <v>47</v>
      </c>
      <c r="N25" s="40"/>
      <c r="O25" s="40"/>
      <c r="P25" s="41">
        <v>123456789012</v>
      </c>
      <c r="Q25" s="33" t="s">
        <v>48</v>
      </c>
      <c r="R25" s="41">
        <v>9876543212345</v>
      </c>
      <c r="S25" s="40" t="s">
        <v>49</v>
      </c>
      <c r="T25" s="38">
        <v>3349947378</v>
      </c>
      <c r="U25" s="40" t="s">
        <v>50</v>
      </c>
      <c r="V25" s="41">
        <v>1023456789</v>
      </c>
      <c r="W25" s="88">
        <v>31000</v>
      </c>
      <c r="X25" s="88">
        <f t="shared" si="0"/>
        <v>15500</v>
      </c>
      <c r="Y25" s="88">
        <f t="shared" si="1"/>
        <v>6200</v>
      </c>
      <c r="Z25" s="88">
        <v>2083</v>
      </c>
      <c r="AA25" s="88">
        <v>2083</v>
      </c>
      <c r="AB25" s="88">
        <f t="shared" si="2"/>
        <v>5134</v>
      </c>
      <c r="AC25" s="88">
        <f t="shared" si="3"/>
        <v>31000</v>
      </c>
      <c r="AD25" s="87">
        <f t="shared" si="4"/>
        <v>1950</v>
      </c>
      <c r="AE25" s="87">
        <f t="shared" si="5"/>
        <v>0</v>
      </c>
      <c r="AF25" s="88">
        <v>6</v>
      </c>
      <c r="AG25" s="87">
        <f t="shared" si="6"/>
        <v>745.55</v>
      </c>
      <c r="AH25" s="87">
        <f t="shared" si="7"/>
        <v>33701.550000000003</v>
      </c>
      <c r="AI25" s="88" t="s">
        <v>61</v>
      </c>
      <c r="AJ25" s="40"/>
      <c r="AK25" s="40"/>
      <c r="AL25" s="40" t="s">
        <v>52</v>
      </c>
      <c r="AM25" s="40">
        <v>22</v>
      </c>
      <c r="AN25" s="33">
        <v>33701.550000000003</v>
      </c>
      <c r="AO25" s="44">
        <v>15500</v>
      </c>
      <c r="AP25" s="33">
        <v>6200</v>
      </c>
    </row>
    <row r="26" spans="1:42" ht="15" customHeight="1">
      <c r="A26" s="40">
        <v>23</v>
      </c>
      <c r="B26" s="42" t="s">
        <v>180</v>
      </c>
      <c r="C26" s="38"/>
      <c r="D26" s="40" t="s">
        <v>181</v>
      </c>
      <c r="E26" s="97" t="s">
        <v>182</v>
      </c>
      <c r="F26" s="40" t="s">
        <v>52</v>
      </c>
      <c r="G26" s="40" t="s">
        <v>183</v>
      </c>
      <c r="H26" s="96" t="s">
        <v>184</v>
      </c>
      <c r="I26" s="96" t="s">
        <v>184</v>
      </c>
      <c r="J26" s="96" t="s">
        <v>58</v>
      </c>
      <c r="K26" s="96" t="s">
        <v>131</v>
      </c>
      <c r="L26" s="96" t="s">
        <v>95</v>
      </c>
      <c r="M26" s="39" t="s">
        <v>47</v>
      </c>
      <c r="N26" s="40"/>
      <c r="O26" s="40"/>
      <c r="P26" s="41">
        <v>123456789012</v>
      </c>
      <c r="Q26" s="33" t="s">
        <v>48</v>
      </c>
      <c r="R26" s="41">
        <v>9876543212345</v>
      </c>
      <c r="S26" s="40" t="s">
        <v>49</v>
      </c>
      <c r="T26" s="38">
        <v>3349947378</v>
      </c>
      <c r="U26" s="40" t="s">
        <v>50</v>
      </c>
      <c r="V26" s="41">
        <v>1023456789</v>
      </c>
      <c r="W26" s="88">
        <v>16000</v>
      </c>
      <c r="X26" s="88">
        <f t="shared" si="0"/>
        <v>8000</v>
      </c>
      <c r="Y26" s="88">
        <f t="shared" si="1"/>
        <v>3200</v>
      </c>
      <c r="Z26" s="88">
        <v>2083</v>
      </c>
      <c r="AA26" s="88">
        <v>2083</v>
      </c>
      <c r="AB26" s="88">
        <f t="shared" si="2"/>
        <v>634</v>
      </c>
      <c r="AC26" s="88">
        <f t="shared" si="3"/>
        <v>16000</v>
      </c>
      <c r="AD26" s="87">
        <f t="shared" si="4"/>
        <v>2080</v>
      </c>
      <c r="AE26" s="87">
        <f t="shared" si="5"/>
        <v>520</v>
      </c>
      <c r="AF26" s="88">
        <v>6</v>
      </c>
      <c r="AG26" s="87">
        <f t="shared" si="6"/>
        <v>384.79999999999995</v>
      </c>
      <c r="AH26" s="87">
        <f t="shared" si="7"/>
        <v>18990.8</v>
      </c>
      <c r="AI26" s="88" t="s">
        <v>76</v>
      </c>
      <c r="AJ26" s="40"/>
      <c r="AK26" s="40"/>
      <c r="AL26" s="40" t="s">
        <v>52</v>
      </c>
      <c r="AM26" s="40">
        <v>23</v>
      </c>
      <c r="AN26" s="33">
        <v>18990.8</v>
      </c>
      <c r="AO26" s="44">
        <v>8000</v>
      </c>
      <c r="AP26" s="33">
        <v>3200</v>
      </c>
    </row>
    <row r="27" spans="1:42" ht="15" customHeight="1">
      <c r="A27" s="40">
        <v>24</v>
      </c>
      <c r="B27" s="42" t="s">
        <v>185</v>
      </c>
      <c r="C27" s="38"/>
      <c r="D27" s="40" t="s">
        <v>186</v>
      </c>
      <c r="E27" s="97" t="s">
        <v>187</v>
      </c>
      <c r="F27" s="40" t="s">
        <v>52</v>
      </c>
      <c r="G27" s="40" t="s">
        <v>188</v>
      </c>
      <c r="H27" s="96" t="s">
        <v>189</v>
      </c>
      <c r="I27" s="96" t="s">
        <v>189</v>
      </c>
      <c r="J27" s="96" t="s">
        <v>58</v>
      </c>
      <c r="K27" s="96" t="s">
        <v>131</v>
      </c>
      <c r="L27" s="96" t="s">
        <v>95</v>
      </c>
      <c r="M27" s="39" t="s">
        <v>47</v>
      </c>
      <c r="N27" s="40"/>
      <c r="O27" s="40"/>
      <c r="P27" s="41">
        <v>123456789012</v>
      </c>
      <c r="Q27" s="33" t="s">
        <v>48</v>
      </c>
      <c r="R27" s="41">
        <v>9876543212345</v>
      </c>
      <c r="S27" s="40" t="s">
        <v>49</v>
      </c>
      <c r="T27" s="38">
        <v>3349947378</v>
      </c>
      <c r="U27" s="40" t="s">
        <v>50</v>
      </c>
      <c r="V27" s="41">
        <v>1023456789</v>
      </c>
      <c r="W27" s="88">
        <v>40000</v>
      </c>
      <c r="X27" s="88">
        <f t="shared" si="0"/>
        <v>20000</v>
      </c>
      <c r="Y27" s="88">
        <f t="shared" si="1"/>
        <v>8000</v>
      </c>
      <c r="Z27" s="88">
        <v>2083</v>
      </c>
      <c r="AA27" s="88">
        <v>2083</v>
      </c>
      <c r="AB27" s="88">
        <f t="shared" si="2"/>
        <v>7834</v>
      </c>
      <c r="AC27" s="88">
        <f t="shared" si="3"/>
        <v>40000</v>
      </c>
      <c r="AD27" s="87">
        <f t="shared" si="4"/>
        <v>1950</v>
      </c>
      <c r="AE27" s="87">
        <f t="shared" si="5"/>
        <v>0</v>
      </c>
      <c r="AF27" s="88">
        <v>6</v>
      </c>
      <c r="AG27" s="87">
        <f t="shared" si="6"/>
        <v>961.99999999999989</v>
      </c>
      <c r="AH27" s="87">
        <f t="shared" si="7"/>
        <v>42918</v>
      </c>
      <c r="AI27" s="88" t="s">
        <v>61</v>
      </c>
      <c r="AJ27" s="40"/>
      <c r="AK27" s="40"/>
      <c r="AL27" s="40" t="s">
        <v>52</v>
      </c>
      <c r="AM27" s="40">
        <v>24</v>
      </c>
      <c r="AN27" s="33">
        <v>42918</v>
      </c>
      <c r="AO27" s="44">
        <v>20000</v>
      </c>
      <c r="AP27" s="33">
        <v>8000</v>
      </c>
    </row>
    <row r="28" spans="1:42" ht="15" customHeight="1">
      <c r="A28" s="40">
        <v>25</v>
      </c>
      <c r="B28" s="42" t="s">
        <v>190</v>
      </c>
      <c r="C28" s="38"/>
      <c r="D28" s="97" t="s">
        <v>191</v>
      </c>
      <c r="E28" s="97" t="s">
        <v>192</v>
      </c>
      <c r="F28" s="40" t="s">
        <v>41</v>
      </c>
      <c r="G28" s="40" t="s">
        <v>193</v>
      </c>
      <c r="H28" s="96" t="s">
        <v>189</v>
      </c>
      <c r="I28" s="96" t="s">
        <v>189</v>
      </c>
      <c r="J28" s="96" t="s">
        <v>58</v>
      </c>
      <c r="K28" s="96" t="s">
        <v>194</v>
      </c>
      <c r="L28" s="96" t="s">
        <v>95</v>
      </c>
      <c r="M28" s="39" t="s">
        <v>47</v>
      </c>
      <c r="N28" s="40"/>
      <c r="O28" s="40"/>
      <c r="P28" s="41">
        <v>123456789012</v>
      </c>
      <c r="Q28" s="33" t="s">
        <v>48</v>
      </c>
      <c r="R28" s="41">
        <v>9876543212345</v>
      </c>
      <c r="S28" s="40" t="s">
        <v>49</v>
      </c>
      <c r="T28" s="38">
        <v>3349947378</v>
      </c>
      <c r="U28" s="40" t="s">
        <v>50</v>
      </c>
      <c r="V28" s="41">
        <v>1023456789</v>
      </c>
      <c r="W28" s="87">
        <v>20000</v>
      </c>
      <c r="X28" s="88">
        <f t="shared" si="0"/>
        <v>10000</v>
      </c>
      <c r="Y28" s="88">
        <f t="shared" si="1"/>
        <v>4000</v>
      </c>
      <c r="Z28" s="88">
        <v>2083</v>
      </c>
      <c r="AA28" s="88">
        <v>2083</v>
      </c>
      <c r="AB28" s="88">
        <f t="shared" si="2"/>
        <v>1834</v>
      </c>
      <c r="AC28" s="88">
        <f t="shared" si="3"/>
        <v>20000</v>
      </c>
      <c r="AD28" s="87">
        <f t="shared" si="4"/>
        <v>1950</v>
      </c>
      <c r="AE28" s="87">
        <f t="shared" si="5"/>
        <v>650</v>
      </c>
      <c r="AF28" s="88">
        <v>6</v>
      </c>
      <c r="AG28" s="87">
        <f t="shared" si="6"/>
        <v>480.99999999999994</v>
      </c>
      <c r="AH28" s="87">
        <f t="shared" si="7"/>
        <v>23087</v>
      </c>
      <c r="AI28" s="88" t="s">
        <v>51</v>
      </c>
      <c r="AJ28" s="40"/>
      <c r="AK28" s="40"/>
      <c r="AL28" s="40" t="s">
        <v>52</v>
      </c>
      <c r="AM28" s="40">
        <v>25</v>
      </c>
      <c r="AN28" s="33">
        <v>23087</v>
      </c>
      <c r="AO28" s="44">
        <v>10000</v>
      </c>
      <c r="AP28" s="33">
        <v>4000</v>
      </c>
    </row>
    <row r="29" spans="1:42" ht="15" customHeight="1">
      <c r="A29" s="40">
        <v>26</v>
      </c>
      <c r="B29" s="42" t="s">
        <v>195</v>
      </c>
      <c r="C29" s="38"/>
      <c r="D29" s="97" t="s">
        <v>196</v>
      </c>
      <c r="E29" s="97" t="s">
        <v>197</v>
      </c>
      <c r="F29" s="40" t="s">
        <v>41</v>
      </c>
      <c r="G29" s="40" t="s">
        <v>198</v>
      </c>
      <c r="H29" s="96" t="s">
        <v>189</v>
      </c>
      <c r="I29" s="96" t="s">
        <v>189</v>
      </c>
      <c r="J29" s="96" t="s">
        <v>58</v>
      </c>
      <c r="K29" s="96" t="s">
        <v>131</v>
      </c>
      <c r="L29" s="96" t="s">
        <v>95</v>
      </c>
      <c r="M29" s="39" t="s">
        <v>47</v>
      </c>
      <c r="N29" s="40"/>
      <c r="O29" s="40"/>
      <c r="P29" s="41">
        <v>123456789012</v>
      </c>
      <c r="Q29" s="33" t="s">
        <v>48</v>
      </c>
      <c r="R29" s="41">
        <v>9876543212345</v>
      </c>
      <c r="S29" s="40" t="s">
        <v>49</v>
      </c>
      <c r="T29" s="38">
        <v>3349947378</v>
      </c>
      <c r="U29" s="40" t="s">
        <v>50</v>
      </c>
      <c r="V29" s="41">
        <v>1023456789</v>
      </c>
      <c r="W29" s="88">
        <v>50000</v>
      </c>
      <c r="X29" s="88">
        <f t="shared" si="0"/>
        <v>25000</v>
      </c>
      <c r="Y29" s="88">
        <f t="shared" si="1"/>
        <v>10000</v>
      </c>
      <c r="Z29" s="88">
        <v>2083</v>
      </c>
      <c r="AA29" s="88">
        <v>2083</v>
      </c>
      <c r="AB29" s="88">
        <f t="shared" si="2"/>
        <v>10834</v>
      </c>
      <c r="AC29" s="88">
        <f t="shared" si="3"/>
        <v>50000</v>
      </c>
      <c r="AD29" s="87">
        <f t="shared" si="4"/>
        <v>1950</v>
      </c>
      <c r="AE29" s="87">
        <f t="shared" si="5"/>
        <v>0</v>
      </c>
      <c r="AF29" s="88">
        <v>6</v>
      </c>
      <c r="AG29" s="87">
        <f t="shared" si="6"/>
        <v>1202.5</v>
      </c>
      <c r="AH29" s="87">
        <f t="shared" si="7"/>
        <v>53158.5</v>
      </c>
      <c r="AI29" s="88" t="s">
        <v>61</v>
      </c>
      <c r="AJ29" s="40"/>
      <c r="AK29" s="40"/>
      <c r="AL29" s="40" t="s">
        <v>52</v>
      </c>
      <c r="AM29" s="40">
        <v>26</v>
      </c>
      <c r="AN29" s="33">
        <v>53158.5</v>
      </c>
      <c r="AO29" s="44">
        <v>25000</v>
      </c>
      <c r="AP29" s="33">
        <v>10000</v>
      </c>
    </row>
    <row r="30" spans="1:42" ht="15" customHeight="1">
      <c r="A30" s="40">
        <v>27</v>
      </c>
      <c r="B30" s="42" t="s">
        <v>199</v>
      </c>
      <c r="C30" s="38"/>
      <c r="D30" s="97" t="s">
        <v>200</v>
      </c>
      <c r="E30" s="97" t="s">
        <v>201</v>
      </c>
      <c r="F30" s="40" t="s">
        <v>52</v>
      </c>
      <c r="G30" s="40" t="s">
        <v>202</v>
      </c>
      <c r="H30" s="96" t="s">
        <v>203</v>
      </c>
      <c r="I30" s="96" t="s">
        <v>203</v>
      </c>
      <c r="J30" s="96" t="s">
        <v>58</v>
      </c>
      <c r="K30" s="96" t="s">
        <v>204</v>
      </c>
      <c r="L30" s="96" t="s">
        <v>95</v>
      </c>
      <c r="M30" s="39" t="s">
        <v>47</v>
      </c>
      <c r="N30" s="40"/>
      <c r="O30" s="40"/>
      <c r="P30" s="41">
        <v>123456789012</v>
      </c>
      <c r="Q30" s="33" t="s">
        <v>48</v>
      </c>
      <c r="R30" s="41">
        <v>9876543212345</v>
      </c>
      <c r="S30" s="40" t="s">
        <v>49</v>
      </c>
      <c r="T30" s="38">
        <v>3349947378</v>
      </c>
      <c r="U30" s="40" t="s">
        <v>50</v>
      </c>
      <c r="V30" s="41">
        <v>1023456789</v>
      </c>
      <c r="W30" s="88">
        <v>40000</v>
      </c>
      <c r="X30" s="88">
        <f t="shared" si="0"/>
        <v>20000</v>
      </c>
      <c r="Y30" s="88">
        <f t="shared" si="1"/>
        <v>8000</v>
      </c>
      <c r="Z30" s="88">
        <v>2083</v>
      </c>
      <c r="AA30" s="88">
        <v>2083</v>
      </c>
      <c r="AB30" s="88">
        <f t="shared" si="2"/>
        <v>7834</v>
      </c>
      <c r="AC30" s="88">
        <f t="shared" si="3"/>
        <v>40000</v>
      </c>
      <c r="AD30" s="87">
        <f t="shared" si="4"/>
        <v>1950</v>
      </c>
      <c r="AE30" s="87">
        <f t="shared" si="5"/>
        <v>0</v>
      </c>
      <c r="AF30" s="88">
        <v>6</v>
      </c>
      <c r="AG30" s="87">
        <f t="shared" si="6"/>
        <v>961.99999999999989</v>
      </c>
      <c r="AH30" s="87">
        <f t="shared" si="7"/>
        <v>42918</v>
      </c>
      <c r="AI30" s="88" t="s">
        <v>61</v>
      </c>
      <c r="AJ30" s="40"/>
      <c r="AK30" s="40"/>
      <c r="AL30" s="40" t="s">
        <v>52</v>
      </c>
      <c r="AM30" s="40">
        <v>27</v>
      </c>
      <c r="AN30" s="33">
        <v>42918</v>
      </c>
      <c r="AO30" s="44">
        <v>20000</v>
      </c>
      <c r="AP30" s="33">
        <v>8000</v>
      </c>
    </row>
    <row r="31" spans="1:42" ht="15" customHeight="1">
      <c r="A31" s="40">
        <v>28</v>
      </c>
      <c r="B31" s="42" t="s">
        <v>205</v>
      </c>
      <c r="C31" s="38"/>
      <c r="D31" s="97" t="s">
        <v>206</v>
      </c>
      <c r="E31" s="97" t="s">
        <v>207</v>
      </c>
      <c r="F31" s="40" t="s">
        <v>41</v>
      </c>
      <c r="G31" s="40" t="s">
        <v>208</v>
      </c>
      <c r="H31" s="96" t="s">
        <v>203</v>
      </c>
      <c r="I31" s="96" t="s">
        <v>203</v>
      </c>
      <c r="J31" s="96" t="s">
        <v>58</v>
      </c>
      <c r="K31" s="96" t="s">
        <v>209</v>
      </c>
      <c r="L31" s="96" t="s">
        <v>142</v>
      </c>
      <c r="M31" s="39" t="s">
        <v>47</v>
      </c>
      <c r="N31" s="40"/>
      <c r="O31" s="40"/>
      <c r="P31" s="41">
        <v>123456789012</v>
      </c>
      <c r="Q31" s="33" t="s">
        <v>48</v>
      </c>
      <c r="R31" s="41">
        <v>9876543212345</v>
      </c>
      <c r="S31" s="40" t="s">
        <v>49</v>
      </c>
      <c r="T31" s="38">
        <v>3349947378</v>
      </c>
      <c r="U31" s="40" t="s">
        <v>50</v>
      </c>
      <c r="V31" s="41">
        <v>1023456789</v>
      </c>
      <c r="W31" s="88">
        <v>15000</v>
      </c>
      <c r="X31" s="88">
        <f t="shared" si="0"/>
        <v>7500</v>
      </c>
      <c r="Y31" s="88">
        <f t="shared" si="1"/>
        <v>3000</v>
      </c>
      <c r="Z31" s="88">
        <v>2083</v>
      </c>
      <c r="AA31" s="88">
        <v>2083</v>
      </c>
      <c r="AB31" s="88">
        <f t="shared" si="2"/>
        <v>334</v>
      </c>
      <c r="AC31" s="88">
        <f t="shared" si="3"/>
        <v>15000</v>
      </c>
      <c r="AD31" s="87">
        <f t="shared" si="4"/>
        <v>1950</v>
      </c>
      <c r="AE31" s="87">
        <f t="shared" si="5"/>
        <v>487.5</v>
      </c>
      <c r="AF31" s="88">
        <v>6</v>
      </c>
      <c r="AG31" s="87">
        <f t="shared" si="6"/>
        <v>360.75</v>
      </c>
      <c r="AH31" s="87">
        <f t="shared" si="7"/>
        <v>17804.25</v>
      </c>
      <c r="AI31" s="88" t="s">
        <v>76</v>
      </c>
      <c r="AJ31" s="40"/>
      <c r="AK31" s="40"/>
      <c r="AL31" s="40" t="s">
        <v>52</v>
      </c>
      <c r="AM31" s="40">
        <v>28</v>
      </c>
      <c r="AN31" s="33">
        <v>17804.25</v>
      </c>
      <c r="AO31" s="44">
        <v>7500</v>
      </c>
      <c r="AP31" s="33">
        <v>3000</v>
      </c>
    </row>
    <row r="32" spans="1:42" ht="15" customHeight="1">
      <c r="A32" s="40">
        <v>29</v>
      </c>
      <c r="B32" s="42" t="s">
        <v>210</v>
      </c>
      <c r="C32" s="38"/>
      <c r="D32" s="97" t="s">
        <v>211</v>
      </c>
      <c r="E32" s="97" t="s">
        <v>212</v>
      </c>
      <c r="F32" s="40" t="s">
        <v>41</v>
      </c>
      <c r="G32" s="40" t="s">
        <v>213</v>
      </c>
      <c r="H32" s="96" t="s">
        <v>203</v>
      </c>
      <c r="I32" s="96" t="s">
        <v>203</v>
      </c>
      <c r="J32" s="96" t="s">
        <v>58</v>
      </c>
      <c r="K32" s="96" t="s">
        <v>194</v>
      </c>
      <c r="L32" s="96" t="s">
        <v>214</v>
      </c>
      <c r="M32" s="39" t="s">
        <v>47</v>
      </c>
      <c r="N32" s="40"/>
      <c r="O32" s="40"/>
      <c r="P32" s="41">
        <v>123456789012</v>
      </c>
      <c r="Q32" s="33" t="s">
        <v>48</v>
      </c>
      <c r="R32" s="41">
        <v>9876543212345</v>
      </c>
      <c r="S32" s="40" t="s">
        <v>49</v>
      </c>
      <c r="T32" s="38">
        <v>3349947378</v>
      </c>
      <c r="U32" s="40" t="s">
        <v>50</v>
      </c>
      <c r="V32" s="41">
        <v>1023456789</v>
      </c>
      <c r="W32" s="88">
        <v>18000</v>
      </c>
      <c r="X32" s="88">
        <f t="shared" si="0"/>
        <v>9000</v>
      </c>
      <c r="Y32" s="88">
        <f t="shared" si="1"/>
        <v>3600</v>
      </c>
      <c r="Z32" s="88">
        <v>2083</v>
      </c>
      <c r="AA32" s="88">
        <v>2083</v>
      </c>
      <c r="AB32" s="88">
        <f t="shared" si="2"/>
        <v>1234</v>
      </c>
      <c r="AC32" s="88">
        <f t="shared" si="3"/>
        <v>18000</v>
      </c>
      <c r="AD32" s="87">
        <f t="shared" si="4"/>
        <v>2340</v>
      </c>
      <c r="AE32" s="87">
        <f t="shared" si="5"/>
        <v>585</v>
      </c>
      <c r="AF32" s="88">
        <v>6</v>
      </c>
      <c r="AG32" s="87">
        <f t="shared" si="6"/>
        <v>432.9</v>
      </c>
      <c r="AH32" s="87">
        <f t="shared" si="7"/>
        <v>21363.9</v>
      </c>
      <c r="AI32" s="88" t="s">
        <v>76</v>
      </c>
      <c r="AJ32" s="40"/>
      <c r="AK32" s="40"/>
      <c r="AL32" s="40" t="s">
        <v>52</v>
      </c>
      <c r="AM32" s="40">
        <v>29</v>
      </c>
      <c r="AN32" s="33">
        <v>21363.9</v>
      </c>
      <c r="AO32" s="44">
        <v>9000</v>
      </c>
      <c r="AP32" s="33">
        <v>3600</v>
      </c>
    </row>
    <row r="33" spans="1:42" ht="15" customHeight="1">
      <c r="A33" s="40">
        <v>30</v>
      </c>
      <c r="B33" s="42" t="s">
        <v>215</v>
      </c>
      <c r="C33" s="38"/>
      <c r="D33" s="97" t="s">
        <v>216</v>
      </c>
      <c r="E33" s="97" t="s">
        <v>217</v>
      </c>
      <c r="F33" s="40" t="s">
        <v>41</v>
      </c>
      <c r="G33" s="40" t="s">
        <v>218</v>
      </c>
      <c r="H33" s="96" t="s">
        <v>203</v>
      </c>
      <c r="I33" s="96" t="s">
        <v>203</v>
      </c>
      <c r="J33" s="96" t="s">
        <v>58</v>
      </c>
      <c r="K33" s="96" t="s">
        <v>131</v>
      </c>
      <c r="L33" s="96" t="s">
        <v>102</v>
      </c>
      <c r="M33" s="39" t="s">
        <v>47</v>
      </c>
      <c r="N33" s="40"/>
      <c r="O33" s="40"/>
      <c r="P33" s="41">
        <v>123456789012</v>
      </c>
      <c r="Q33" s="33" t="s">
        <v>48</v>
      </c>
      <c r="R33" s="41">
        <v>9876543212345</v>
      </c>
      <c r="S33" s="40" t="s">
        <v>49</v>
      </c>
      <c r="T33" s="38">
        <v>3349947378</v>
      </c>
      <c r="U33" s="40" t="s">
        <v>50</v>
      </c>
      <c r="V33" s="41">
        <v>1023456789</v>
      </c>
      <c r="W33" s="88">
        <v>19000</v>
      </c>
      <c r="X33" s="88">
        <f t="shared" si="0"/>
        <v>9500</v>
      </c>
      <c r="Y33" s="88">
        <f t="shared" si="1"/>
        <v>3800</v>
      </c>
      <c r="Z33" s="88">
        <v>2083</v>
      </c>
      <c r="AA33" s="88">
        <v>2083</v>
      </c>
      <c r="AB33" s="88">
        <f t="shared" si="2"/>
        <v>1534</v>
      </c>
      <c r="AC33" s="88">
        <f t="shared" si="3"/>
        <v>19000</v>
      </c>
      <c r="AD33" s="87">
        <f t="shared" si="4"/>
        <v>1950</v>
      </c>
      <c r="AE33" s="87">
        <f t="shared" si="5"/>
        <v>617.5</v>
      </c>
      <c r="AF33" s="88">
        <v>6</v>
      </c>
      <c r="AG33" s="87">
        <f t="shared" si="6"/>
        <v>456.95</v>
      </c>
      <c r="AH33" s="87">
        <f t="shared" si="7"/>
        <v>22030.45</v>
      </c>
      <c r="AI33" s="88" t="s">
        <v>76</v>
      </c>
      <c r="AJ33" s="40"/>
      <c r="AK33" s="40"/>
      <c r="AL33" s="40" t="s">
        <v>52</v>
      </c>
      <c r="AM33" s="40">
        <v>30</v>
      </c>
      <c r="AN33" s="33">
        <v>22030.45</v>
      </c>
      <c r="AO33" s="44">
        <v>9500</v>
      </c>
      <c r="AP33" s="33">
        <v>3800</v>
      </c>
    </row>
    <row r="34" spans="1:42" ht="15" customHeight="1">
      <c r="A34" s="40">
        <v>31</v>
      </c>
      <c r="B34" s="42" t="s">
        <v>219</v>
      </c>
      <c r="C34" s="38"/>
      <c r="D34" s="97" t="s">
        <v>220</v>
      </c>
      <c r="E34" s="97" t="s">
        <v>221</v>
      </c>
      <c r="F34" s="40" t="s">
        <v>41</v>
      </c>
      <c r="G34" s="40" t="s">
        <v>222</v>
      </c>
      <c r="H34" s="96" t="s">
        <v>223</v>
      </c>
      <c r="I34" s="96" t="s">
        <v>223</v>
      </c>
      <c r="J34" s="96" t="s">
        <v>58</v>
      </c>
      <c r="K34" s="96" t="s">
        <v>224</v>
      </c>
      <c r="L34" s="96" t="s">
        <v>95</v>
      </c>
      <c r="M34" s="39" t="s">
        <v>47</v>
      </c>
      <c r="N34" s="40"/>
      <c r="O34" s="40"/>
      <c r="P34" s="41">
        <v>123456789012</v>
      </c>
      <c r="Q34" s="33" t="s">
        <v>48</v>
      </c>
      <c r="R34" s="41">
        <v>9876543212345</v>
      </c>
      <c r="S34" s="40" t="s">
        <v>49</v>
      </c>
      <c r="T34" s="38">
        <v>3349947378</v>
      </c>
      <c r="U34" s="40" t="s">
        <v>50</v>
      </c>
      <c r="V34" s="41">
        <v>1023456789</v>
      </c>
      <c r="W34" s="88">
        <v>21000</v>
      </c>
      <c r="X34" s="88">
        <f t="shared" si="0"/>
        <v>10500</v>
      </c>
      <c r="Y34" s="88">
        <f t="shared" si="1"/>
        <v>4200</v>
      </c>
      <c r="Z34" s="88">
        <v>2083</v>
      </c>
      <c r="AA34" s="88">
        <v>2083</v>
      </c>
      <c r="AB34" s="88">
        <f t="shared" si="2"/>
        <v>2134</v>
      </c>
      <c r="AC34" s="88">
        <f t="shared" si="3"/>
        <v>21000</v>
      </c>
      <c r="AD34" s="87">
        <f t="shared" si="4"/>
        <v>1950</v>
      </c>
      <c r="AE34" s="87">
        <f t="shared" si="5"/>
        <v>682.5</v>
      </c>
      <c r="AF34" s="88">
        <v>6</v>
      </c>
      <c r="AG34" s="87">
        <f t="shared" si="6"/>
        <v>505.04999999999995</v>
      </c>
      <c r="AH34" s="87">
        <f t="shared" si="7"/>
        <v>24143.55</v>
      </c>
      <c r="AI34" s="88" t="s">
        <v>51</v>
      </c>
      <c r="AJ34" s="40"/>
      <c r="AK34" s="40"/>
      <c r="AL34" s="40" t="s">
        <v>52</v>
      </c>
      <c r="AM34" s="40">
        <v>31</v>
      </c>
      <c r="AN34" s="33">
        <v>24143.55</v>
      </c>
      <c r="AO34" s="44">
        <v>10500</v>
      </c>
      <c r="AP34" s="33">
        <v>4200</v>
      </c>
    </row>
    <row r="35" spans="1:42" ht="15" customHeight="1">
      <c r="A35" s="40">
        <v>32</v>
      </c>
      <c r="B35" s="42" t="s">
        <v>225</v>
      </c>
      <c r="C35" s="38"/>
      <c r="D35" s="97" t="s">
        <v>226</v>
      </c>
      <c r="E35" s="97" t="s">
        <v>227</v>
      </c>
      <c r="F35" s="40" t="s">
        <v>41</v>
      </c>
      <c r="G35" s="40" t="s">
        <v>228</v>
      </c>
      <c r="H35" s="96" t="s">
        <v>223</v>
      </c>
      <c r="I35" s="96" t="s">
        <v>223</v>
      </c>
      <c r="J35" s="96" t="s">
        <v>58</v>
      </c>
      <c r="K35" s="96" t="s">
        <v>229</v>
      </c>
      <c r="L35" s="96" t="s">
        <v>95</v>
      </c>
      <c r="M35" s="39" t="s">
        <v>47</v>
      </c>
      <c r="N35" s="40"/>
      <c r="O35" s="40"/>
      <c r="P35" s="41">
        <v>123456789012</v>
      </c>
      <c r="Q35" s="33" t="s">
        <v>48</v>
      </c>
      <c r="R35" s="41">
        <v>9876543212345</v>
      </c>
      <c r="S35" s="40" t="s">
        <v>49</v>
      </c>
      <c r="T35" s="38">
        <v>3349947378</v>
      </c>
      <c r="U35" s="40" t="s">
        <v>50</v>
      </c>
      <c r="V35" s="41">
        <v>1023456789</v>
      </c>
      <c r="W35" s="88">
        <v>20000</v>
      </c>
      <c r="X35" s="88">
        <f t="shared" si="0"/>
        <v>10000</v>
      </c>
      <c r="Y35" s="88">
        <f t="shared" si="1"/>
        <v>4000</v>
      </c>
      <c r="Z35" s="88">
        <v>2083</v>
      </c>
      <c r="AA35" s="88">
        <v>2083</v>
      </c>
      <c r="AB35" s="88">
        <f t="shared" si="2"/>
        <v>1834</v>
      </c>
      <c r="AC35" s="88">
        <f t="shared" si="3"/>
        <v>20000</v>
      </c>
      <c r="AD35" s="87">
        <f t="shared" si="4"/>
        <v>1950</v>
      </c>
      <c r="AE35" s="87">
        <f t="shared" si="5"/>
        <v>650</v>
      </c>
      <c r="AF35" s="88">
        <v>6</v>
      </c>
      <c r="AG35" s="87">
        <f t="shared" si="6"/>
        <v>480.99999999999994</v>
      </c>
      <c r="AH35" s="87">
        <f t="shared" si="7"/>
        <v>23087</v>
      </c>
      <c r="AI35" s="88" t="s">
        <v>51</v>
      </c>
      <c r="AJ35" s="40"/>
      <c r="AK35" s="40"/>
      <c r="AL35" s="40" t="s">
        <v>52</v>
      </c>
      <c r="AM35" s="40">
        <v>32</v>
      </c>
      <c r="AN35" s="33">
        <v>23087</v>
      </c>
      <c r="AO35" s="44">
        <v>10000</v>
      </c>
      <c r="AP35" s="33">
        <v>4000</v>
      </c>
    </row>
    <row r="36" spans="1:42" ht="15" customHeight="1">
      <c r="A36" s="40">
        <v>33</v>
      </c>
      <c r="B36" s="42" t="s">
        <v>230</v>
      </c>
      <c r="C36" s="38"/>
      <c r="D36" s="97" t="s">
        <v>231</v>
      </c>
      <c r="E36" s="97" t="s">
        <v>232</v>
      </c>
      <c r="F36" s="40" t="s">
        <v>41</v>
      </c>
      <c r="G36" s="40" t="s">
        <v>233</v>
      </c>
      <c r="H36" s="96" t="s">
        <v>234</v>
      </c>
      <c r="I36" s="96" t="s">
        <v>234</v>
      </c>
      <c r="J36" s="96" t="s">
        <v>58</v>
      </c>
      <c r="K36" s="96" t="s">
        <v>194</v>
      </c>
      <c r="L36" s="96" t="s">
        <v>214</v>
      </c>
      <c r="M36" s="39" t="s">
        <v>47</v>
      </c>
      <c r="N36" s="40"/>
      <c r="O36" s="40"/>
      <c r="P36" s="41">
        <v>123456789012</v>
      </c>
      <c r="Q36" s="33" t="s">
        <v>48</v>
      </c>
      <c r="R36" s="41">
        <v>9876543212345</v>
      </c>
      <c r="S36" s="40" t="s">
        <v>49</v>
      </c>
      <c r="T36" s="38">
        <v>3349947378</v>
      </c>
      <c r="U36" s="40" t="s">
        <v>50</v>
      </c>
      <c r="V36" s="41">
        <v>1023456789</v>
      </c>
      <c r="W36" s="88">
        <v>20000</v>
      </c>
      <c r="X36" s="88">
        <f t="shared" si="0"/>
        <v>10000</v>
      </c>
      <c r="Y36" s="88">
        <f t="shared" si="1"/>
        <v>4000</v>
      </c>
      <c r="Z36" s="88">
        <v>2083</v>
      </c>
      <c r="AA36" s="88">
        <v>2083</v>
      </c>
      <c r="AB36" s="88">
        <f t="shared" si="2"/>
        <v>1834</v>
      </c>
      <c r="AC36" s="88">
        <f t="shared" si="3"/>
        <v>20000</v>
      </c>
      <c r="AD36" s="87">
        <f t="shared" si="4"/>
        <v>1950</v>
      </c>
      <c r="AE36" s="87">
        <f t="shared" si="5"/>
        <v>650</v>
      </c>
      <c r="AF36" s="88">
        <v>6</v>
      </c>
      <c r="AG36" s="87">
        <f t="shared" si="6"/>
        <v>480.99999999999994</v>
      </c>
      <c r="AH36" s="87">
        <f t="shared" si="7"/>
        <v>23087</v>
      </c>
      <c r="AI36" s="88" t="s">
        <v>51</v>
      </c>
      <c r="AJ36" s="40"/>
      <c r="AK36" s="40"/>
      <c r="AL36" s="40" t="s">
        <v>52</v>
      </c>
      <c r="AM36" s="40">
        <v>33</v>
      </c>
      <c r="AN36" s="33">
        <v>23087</v>
      </c>
      <c r="AO36" s="44">
        <v>10000</v>
      </c>
      <c r="AP36" s="33">
        <v>4000</v>
      </c>
    </row>
    <row r="37" spans="1:42" ht="15" customHeight="1">
      <c r="A37" s="40">
        <v>34</v>
      </c>
      <c r="B37" s="42" t="s">
        <v>235</v>
      </c>
      <c r="C37" s="38"/>
      <c r="D37" s="97" t="s">
        <v>236</v>
      </c>
      <c r="E37" s="97" t="s">
        <v>237</v>
      </c>
      <c r="F37" s="40" t="s">
        <v>41</v>
      </c>
      <c r="G37" s="40" t="s">
        <v>238</v>
      </c>
      <c r="H37" s="96" t="s">
        <v>239</v>
      </c>
      <c r="I37" s="96" t="s">
        <v>239</v>
      </c>
      <c r="J37" s="96" t="s">
        <v>58</v>
      </c>
      <c r="K37" s="96" t="s">
        <v>126</v>
      </c>
      <c r="L37" s="96" t="s">
        <v>75</v>
      </c>
      <c r="M37" s="39" t="s">
        <v>47</v>
      </c>
      <c r="N37" s="40"/>
      <c r="O37" s="40"/>
      <c r="P37" s="41">
        <v>123456789012</v>
      </c>
      <c r="Q37" s="33" t="s">
        <v>48</v>
      </c>
      <c r="R37" s="41">
        <v>9876543212345</v>
      </c>
      <c r="S37" s="40" t="s">
        <v>49</v>
      </c>
      <c r="T37" s="38">
        <v>3349947378</v>
      </c>
      <c r="U37" s="40" t="s">
        <v>50</v>
      </c>
      <c r="V37" s="41">
        <v>1023456789</v>
      </c>
      <c r="W37" s="88">
        <v>20000</v>
      </c>
      <c r="X37" s="88">
        <f t="shared" si="0"/>
        <v>10000</v>
      </c>
      <c r="Y37" s="88">
        <f t="shared" si="1"/>
        <v>4000</v>
      </c>
      <c r="Z37" s="88">
        <v>2083</v>
      </c>
      <c r="AA37" s="88">
        <v>2083</v>
      </c>
      <c r="AB37" s="88">
        <f t="shared" si="2"/>
        <v>1834</v>
      </c>
      <c r="AC37" s="88">
        <f t="shared" si="3"/>
        <v>20000</v>
      </c>
      <c r="AD37" s="87">
        <f t="shared" si="4"/>
        <v>1950</v>
      </c>
      <c r="AE37" s="87">
        <f t="shared" si="5"/>
        <v>650</v>
      </c>
      <c r="AF37" s="88">
        <v>6</v>
      </c>
      <c r="AG37" s="87">
        <f t="shared" si="6"/>
        <v>480.99999999999994</v>
      </c>
      <c r="AH37" s="87">
        <f t="shared" si="7"/>
        <v>23087</v>
      </c>
      <c r="AI37" s="88" t="s">
        <v>51</v>
      </c>
      <c r="AJ37" s="40"/>
      <c r="AK37" s="40"/>
      <c r="AL37" s="40" t="s">
        <v>52</v>
      </c>
      <c r="AM37" s="40">
        <v>34</v>
      </c>
      <c r="AN37" s="33">
        <v>23087</v>
      </c>
      <c r="AO37" s="44">
        <v>10000</v>
      </c>
      <c r="AP37" s="33">
        <v>4000</v>
      </c>
    </row>
    <row r="38" spans="1:42" ht="15" customHeight="1">
      <c r="A38" s="40">
        <v>35</v>
      </c>
      <c r="B38" s="42" t="s">
        <v>240</v>
      </c>
      <c r="C38" s="38"/>
      <c r="D38" s="97" t="s">
        <v>241</v>
      </c>
      <c r="E38" s="97" t="s">
        <v>242</v>
      </c>
      <c r="F38" s="40" t="s">
        <v>41</v>
      </c>
      <c r="G38" s="40" t="s">
        <v>243</v>
      </c>
      <c r="H38" s="96" t="s">
        <v>239</v>
      </c>
      <c r="I38" s="96" t="s">
        <v>239</v>
      </c>
      <c r="J38" s="96" t="s">
        <v>58</v>
      </c>
      <c r="K38" s="96" t="s">
        <v>131</v>
      </c>
      <c r="L38" s="96" t="s">
        <v>95</v>
      </c>
      <c r="M38" s="39" t="s">
        <v>47</v>
      </c>
      <c r="N38" s="40"/>
      <c r="O38" s="40"/>
      <c r="P38" s="41">
        <v>123456789012</v>
      </c>
      <c r="Q38" s="33" t="s">
        <v>48</v>
      </c>
      <c r="R38" s="41">
        <v>9876543212345</v>
      </c>
      <c r="S38" s="40" t="s">
        <v>49</v>
      </c>
      <c r="T38" s="38">
        <v>3349947378</v>
      </c>
      <c r="U38" s="40" t="s">
        <v>50</v>
      </c>
      <c r="V38" s="41">
        <v>1023456789</v>
      </c>
      <c r="W38" s="88">
        <v>20000</v>
      </c>
      <c r="X38" s="88">
        <f t="shared" si="0"/>
        <v>10000</v>
      </c>
      <c r="Y38" s="88">
        <f t="shared" si="1"/>
        <v>4000</v>
      </c>
      <c r="Z38" s="88">
        <v>2083</v>
      </c>
      <c r="AA38" s="88">
        <v>2083</v>
      </c>
      <c r="AB38" s="88">
        <f t="shared" si="2"/>
        <v>1834</v>
      </c>
      <c r="AC38" s="88">
        <f t="shared" si="3"/>
        <v>20000</v>
      </c>
      <c r="AD38" s="87">
        <f t="shared" si="4"/>
        <v>1950</v>
      </c>
      <c r="AE38" s="87">
        <f t="shared" si="5"/>
        <v>650</v>
      </c>
      <c r="AF38" s="88">
        <v>6</v>
      </c>
      <c r="AG38" s="87">
        <f t="shared" si="6"/>
        <v>480.99999999999994</v>
      </c>
      <c r="AH38" s="87">
        <f t="shared" si="7"/>
        <v>23087</v>
      </c>
      <c r="AI38" s="88" t="s">
        <v>51</v>
      </c>
      <c r="AJ38" s="40"/>
      <c r="AK38" s="40"/>
      <c r="AL38" s="40" t="s">
        <v>52</v>
      </c>
      <c r="AM38" s="40">
        <v>35</v>
      </c>
      <c r="AN38" s="33">
        <v>23087</v>
      </c>
      <c r="AO38" s="44">
        <v>10000</v>
      </c>
      <c r="AP38" s="33">
        <v>4000</v>
      </c>
    </row>
    <row r="39" spans="1:42" ht="15" customHeight="1">
      <c r="A39" s="40">
        <v>36</v>
      </c>
      <c r="B39" s="42" t="s">
        <v>244</v>
      </c>
      <c r="C39" s="38"/>
      <c r="D39" s="97" t="s">
        <v>245</v>
      </c>
      <c r="E39" s="97"/>
      <c r="F39" s="40" t="s">
        <v>41</v>
      </c>
      <c r="G39" s="40" t="s">
        <v>246</v>
      </c>
      <c r="H39" s="96" t="s">
        <v>239</v>
      </c>
      <c r="I39" s="96" t="s">
        <v>239</v>
      </c>
      <c r="J39" s="96" t="s">
        <v>58</v>
      </c>
      <c r="K39" s="96" t="s">
        <v>131</v>
      </c>
      <c r="L39" s="96" t="s">
        <v>214</v>
      </c>
      <c r="M39" s="39" t="s">
        <v>47</v>
      </c>
      <c r="N39" s="40"/>
      <c r="O39" s="40"/>
      <c r="P39" s="41">
        <v>123456789012</v>
      </c>
      <c r="Q39" s="33" t="s">
        <v>48</v>
      </c>
      <c r="R39" s="41">
        <v>9876543212345</v>
      </c>
      <c r="S39" s="40" t="s">
        <v>49</v>
      </c>
      <c r="T39" s="38">
        <v>3349947378</v>
      </c>
      <c r="U39" s="40" t="s">
        <v>50</v>
      </c>
      <c r="V39" s="41">
        <v>1023456789</v>
      </c>
      <c r="W39" s="88">
        <v>40000</v>
      </c>
      <c r="X39" s="88">
        <f t="shared" si="0"/>
        <v>20000</v>
      </c>
      <c r="Y39" s="88">
        <f t="shared" si="1"/>
        <v>8000</v>
      </c>
      <c r="Z39" s="88">
        <v>2083</v>
      </c>
      <c r="AA39" s="88">
        <v>2083</v>
      </c>
      <c r="AB39" s="88">
        <f t="shared" si="2"/>
        <v>7834</v>
      </c>
      <c r="AC39" s="88">
        <f t="shared" si="3"/>
        <v>40000</v>
      </c>
      <c r="AD39" s="87">
        <f t="shared" si="4"/>
        <v>1950</v>
      </c>
      <c r="AE39" s="87">
        <f t="shared" si="5"/>
        <v>0</v>
      </c>
      <c r="AF39" s="88">
        <v>6</v>
      </c>
      <c r="AG39" s="87">
        <f t="shared" si="6"/>
        <v>961.99999999999989</v>
      </c>
      <c r="AH39" s="87">
        <f t="shared" si="7"/>
        <v>42918</v>
      </c>
      <c r="AI39" s="88" t="s">
        <v>61</v>
      </c>
      <c r="AJ39" s="40"/>
      <c r="AK39" s="40"/>
      <c r="AL39" s="40" t="s">
        <v>52</v>
      </c>
      <c r="AM39" s="40">
        <v>36</v>
      </c>
      <c r="AN39" s="33">
        <v>42918</v>
      </c>
      <c r="AO39" s="44">
        <v>20000</v>
      </c>
      <c r="AP39" s="33">
        <v>8000</v>
      </c>
    </row>
    <row r="40" spans="1:42" ht="15" customHeight="1">
      <c r="A40" s="40">
        <v>37</v>
      </c>
      <c r="B40" s="42" t="s">
        <v>247</v>
      </c>
      <c r="C40" s="38"/>
      <c r="D40" s="97" t="s">
        <v>248</v>
      </c>
      <c r="E40" s="97" t="s">
        <v>249</v>
      </c>
      <c r="F40" s="40" t="s">
        <v>41</v>
      </c>
      <c r="G40" s="40" t="s">
        <v>250</v>
      </c>
      <c r="H40" s="96" t="s">
        <v>239</v>
      </c>
      <c r="I40" s="96" t="s">
        <v>239</v>
      </c>
      <c r="J40" s="96" t="s">
        <v>58</v>
      </c>
      <c r="K40" s="96" t="s">
        <v>194</v>
      </c>
      <c r="L40" s="96" t="s">
        <v>159</v>
      </c>
      <c r="M40" s="39" t="s">
        <v>47</v>
      </c>
      <c r="N40" s="40"/>
      <c r="O40" s="40"/>
      <c r="P40" s="41">
        <v>123456789012</v>
      </c>
      <c r="Q40" s="33" t="s">
        <v>48</v>
      </c>
      <c r="R40" s="41">
        <v>9876543212345</v>
      </c>
      <c r="S40" s="40" t="s">
        <v>49</v>
      </c>
      <c r="T40" s="38">
        <v>3349947378</v>
      </c>
      <c r="U40" s="40" t="s">
        <v>50</v>
      </c>
      <c r="V40" s="41">
        <v>1023456789</v>
      </c>
      <c r="W40" s="88">
        <v>30000</v>
      </c>
      <c r="X40" s="88">
        <f t="shared" si="0"/>
        <v>15000</v>
      </c>
      <c r="Y40" s="88">
        <f t="shared" si="1"/>
        <v>6000</v>
      </c>
      <c r="Z40" s="88">
        <v>2083</v>
      </c>
      <c r="AA40" s="88">
        <v>2083</v>
      </c>
      <c r="AB40" s="88">
        <f t="shared" si="2"/>
        <v>4834</v>
      </c>
      <c r="AC40" s="88">
        <f t="shared" si="3"/>
        <v>30000</v>
      </c>
      <c r="AD40" s="87">
        <f t="shared" si="4"/>
        <v>1950</v>
      </c>
      <c r="AE40" s="87">
        <f t="shared" si="5"/>
        <v>0</v>
      </c>
      <c r="AF40" s="88">
        <v>6</v>
      </c>
      <c r="AG40" s="87">
        <f t="shared" si="6"/>
        <v>721.5</v>
      </c>
      <c r="AH40" s="87">
        <f t="shared" si="7"/>
        <v>32677.5</v>
      </c>
      <c r="AI40" s="88" t="s">
        <v>61</v>
      </c>
      <c r="AJ40" s="40"/>
      <c r="AK40" s="40"/>
      <c r="AL40" s="40" t="s">
        <v>52</v>
      </c>
      <c r="AM40" s="40">
        <v>37</v>
      </c>
      <c r="AN40" s="33">
        <v>32677.5</v>
      </c>
      <c r="AO40" s="44">
        <v>15000</v>
      </c>
      <c r="AP40" s="33">
        <v>6000</v>
      </c>
    </row>
    <row r="41" spans="1:42" ht="15" customHeight="1">
      <c r="A41" s="40">
        <v>38</v>
      </c>
      <c r="B41" s="42" t="s">
        <v>251</v>
      </c>
      <c r="C41" s="38"/>
      <c r="D41" s="97" t="s">
        <v>252</v>
      </c>
      <c r="E41" s="97" t="s">
        <v>129</v>
      </c>
      <c r="F41" s="40" t="s">
        <v>41</v>
      </c>
      <c r="G41" s="40" t="s">
        <v>253</v>
      </c>
      <c r="H41" s="96" t="s">
        <v>239</v>
      </c>
      <c r="I41" s="96" t="s">
        <v>239</v>
      </c>
      <c r="J41" s="96" t="s">
        <v>58</v>
      </c>
      <c r="K41" s="96" t="s">
        <v>254</v>
      </c>
      <c r="L41" s="96" t="s">
        <v>95</v>
      </c>
      <c r="M41" s="39" t="s">
        <v>47</v>
      </c>
      <c r="N41" s="40"/>
      <c r="O41" s="40"/>
      <c r="P41" s="41">
        <v>123456789012</v>
      </c>
      <c r="Q41" s="33" t="s">
        <v>48</v>
      </c>
      <c r="R41" s="41">
        <v>9876543212345</v>
      </c>
      <c r="S41" s="40" t="s">
        <v>49</v>
      </c>
      <c r="T41" s="38">
        <v>3349947378</v>
      </c>
      <c r="U41" s="40" t="s">
        <v>50</v>
      </c>
      <c r="V41" s="41">
        <v>1023456789</v>
      </c>
      <c r="W41" s="88">
        <v>16000</v>
      </c>
      <c r="X41" s="88">
        <f t="shared" si="0"/>
        <v>8000</v>
      </c>
      <c r="Y41" s="88">
        <f t="shared" si="1"/>
        <v>3200</v>
      </c>
      <c r="Z41" s="88">
        <v>2083</v>
      </c>
      <c r="AA41" s="88">
        <v>2083</v>
      </c>
      <c r="AB41" s="88">
        <f t="shared" si="2"/>
        <v>634</v>
      </c>
      <c r="AC41" s="88">
        <f t="shared" si="3"/>
        <v>16000</v>
      </c>
      <c r="AD41" s="87">
        <f t="shared" si="4"/>
        <v>2080</v>
      </c>
      <c r="AE41" s="87">
        <f t="shared" si="5"/>
        <v>520</v>
      </c>
      <c r="AF41" s="88">
        <v>6</v>
      </c>
      <c r="AG41" s="87">
        <f t="shared" si="6"/>
        <v>384.79999999999995</v>
      </c>
      <c r="AH41" s="87">
        <f t="shared" si="7"/>
        <v>18990.8</v>
      </c>
      <c r="AI41" s="88" t="s">
        <v>76</v>
      </c>
      <c r="AJ41" s="40"/>
      <c r="AK41" s="40"/>
      <c r="AL41" s="40" t="s">
        <v>52</v>
      </c>
      <c r="AM41" s="40">
        <v>38</v>
      </c>
      <c r="AN41" s="33">
        <v>18990.8</v>
      </c>
      <c r="AO41" s="44">
        <v>8000</v>
      </c>
      <c r="AP41" s="33">
        <v>3200</v>
      </c>
    </row>
    <row r="42" spans="1:42" ht="15" customHeight="1">
      <c r="A42" s="40">
        <v>39</v>
      </c>
      <c r="B42" s="42" t="s">
        <v>255</v>
      </c>
      <c r="C42" s="38"/>
      <c r="D42" s="97" t="s">
        <v>256</v>
      </c>
      <c r="E42" s="97" t="s">
        <v>257</v>
      </c>
      <c r="F42" s="40" t="s">
        <v>41</v>
      </c>
      <c r="G42" s="40" t="s">
        <v>258</v>
      </c>
      <c r="H42" s="96" t="s">
        <v>259</v>
      </c>
      <c r="I42" s="96" t="s">
        <v>259</v>
      </c>
      <c r="J42" s="96" t="s">
        <v>58</v>
      </c>
      <c r="K42" s="96" t="s">
        <v>194</v>
      </c>
      <c r="L42" s="96" t="s">
        <v>95</v>
      </c>
      <c r="M42" s="39" t="s">
        <v>47</v>
      </c>
      <c r="N42" s="40"/>
      <c r="O42" s="40"/>
      <c r="P42" s="41">
        <v>123456789012</v>
      </c>
      <c r="Q42" s="33" t="s">
        <v>48</v>
      </c>
      <c r="R42" s="41">
        <v>9876543212345</v>
      </c>
      <c r="S42" s="40" t="s">
        <v>49</v>
      </c>
      <c r="T42" s="38">
        <v>3349947378</v>
      </c>
      <c r="U42" s="40" t="s">
        <v>50</v>
      </c>
      <c r="V42" s="41">
        <v>1023456789</v>
      </c>
      <c r="W42" s="88">
        <v>25000</v>
      </c>
      <c r="X42" s="88">
        <f t="shared" si="0"/>
        <v>12500</v>
      </c>
      <c r="Y42" s="88">
        <f t="shared" si="1"/>
        <v>5000</v>
      </c>
      <c r="Z42" s="88">
        <v>2083</v>
      </c>
      <c r="AA42" s="88">
        <v>2083</v>
      </c>
      <c r="AB42" s="88">
        <f t="shared" si="2"/>
        <v>3334</v>
      </c>
      <c r="AC42" s="88">
        <f t="shared" si="3"/>
        <v>25000</v>
      </c>
      <c r="AD42" s="87">
        <f t="shared" si="4"/>
        <v>1950</v>
      </c>
      <c r="AE42" s="87">
        <f t="shared" si="5"/>
        <v>0</v>
      </c>
      <c r="AF42" s="88">
        <v>6</v>
      </c>
      <c r="AG42" s="87">
        <f t="shared" si="6"/>
        <v>601.25</v>
      </c>
      <c r="AH42" s="87">
        <f t="shared" si="7"/>
        <v>27557.25</v>
      </c>
      <c r="AI42" s="88" t="s">
        <v>51</v>
      </c>
      <c r="AJ42" s="40"/>
      <c r="AK42" s="40"/>
      <c r="AL42" s="40" t="s">
        <v>52</v>
      </c>
      <c r="AM42" s="40">
        <v>39</v>
      </c>
      <c r="AN42" s="33">
        <v>27557.25</v>
      </c>
      <c r="AO42" s="44">
        <v>12500</v>
      </c>
      <c r="AP42" s="33">
        <v>5000</v>
      </c>
    </row>
    <row r="43" spans="1:42" ht="15" customHeight="1">
      <c r="A43" s="40">
        <v>40</v>
      </c>
      <c r="B43" s="42" t="s">
        <v>260</v>
      </c>
      <c r="C43" s="38"/>
      <c r="D43" s="97" t="s">
        <v>261</v>
      </c>
      <c r="E43" s="97" t="s">
        <v>262</v>
      </c>
      <c r="F43" s="40" t="s">
        <v>41</v>
      </c>
      <c r="G43" s="40" t="s">
        <v>263</v>
      </c>
      <c r="H43" s="96" t="s">
        <v>264</v>
      </c>
      <c r="I43" s="96" t="s">
        <v>264</v>
      </c>
      <c r="J43" s="96" t="s">
        <v>58</v>
      </c>
      <c r="K43" s="96" t="s">
        <v>265</v>
      </c>
      <c r="L43" s="96" t="s">
        <v>159</v>
      </c>
      <c r="M43" s="39" t="s">
        <v>47</v>
      </c>
      <c r="N43" s="40"/>
      <c r="O43" s="40"/>
      <c r="P43" s="41">
        <v>123456789012</v>
      </c>
      <c r="Q43" s="33" t="s">
        <v>48</v>
      </c>
      <c r="R43" s="41">
        <v>9876543212345</v>
      </c>
      <c r="S43" s="40" t="s">
        <v>49</v>
      </c>
      <c r="T43" s="38">
        <v>3349947378</v>
      </c>
      <c r="U43" s="40" t="s">
        <v>50</v>
      </c>
      <c r="V43" s="41">
        <v>1023456789</v>
      </c>
      <c r="W43" s="88">
        <v>27000</v>
      </c>
      <c r="X43" s="88">
        <f t="shared" si="0"/>
        <v>13500</v>
      </c>
      <c r="Y43" s="88">
        <f t="shared" si="1"/>
        <v>5400</v>
      </c>
      <c r="Z43" s="88">
        <v>2083</v>
      </c>
      <c r="AA43" s="88">
        <v>2083</v>
      </c>
      <c r="AB43" s="88">
        <f t="shared" si="2"/>
        <v>3934</v>
      </c>
      <c r="AC43" s="88">
        <f t="shared" si="3"/>
        <v>27000</v>
      </c>
      <c r="AD43" s="87">
        <f t="shared" si="4"/>
        <v>1950</v>
      </c>
      <c r="AE43" s="87">
        <f t="shared" si="5"/>
        <v>0</v>
      </c>
      <c r="AF43" s="88">
        <v>6</v>
      </c>
      <c r="AG43" s="87">
        <f t="shared" si="6"/>
        <v>649.34999999999991</v>
      </c>
      <c r="AH43" s="87">
        <f t="shared" si="7"/>
        <v>29605.35</v>
      </c>
      <c r="AI43" s="88" t="s">
        <v>51</v>
      </c>
      <c r="AJ43" s="40"/>
      <c r="AK43" s="40"/>
      <c r="AL43" s="40" t="s">
        <v>52</v>
      </c>
      <c r="AM43" s="40">
        <v>40</v>
      </c>
      <c r="AN43" s="33">
        <v>29605.35</v>
      </c>
      <c r="AO43" s="44">
        <v>13500</v>
      </c>
      <c r="AP43" s="33">
        <v>5400</v>
      </c>
    </row>
    <row r="44" spans="1:42" ht="15" customHeight="1">
      <c r="A44" s="40">
        <v>41</v>
      </c>
      <c r="B44" s="42" t="s">
        <v>266</v>
      </c>
      <c r="C44" s="38"/>
      <c r="D44" s="97" t="s">
        <v>267</v>
      </c>
      <c r="E44" s="97" t="s">
        <v>268</v>
      </c>
      <c r="F44" s="40" t="s">
        <v>41</v>
      </c>
      <c r="G44" s="40" t="s">
        <v>269</v>
      </c>
      <c r="H44" s="96" t="s">
        <v>270</v>
      </c>
      <c r="I44" s="96" t="s">
        <v>270</v>
      </c>
      <c r="J44" s="96" t="s">
        <v>58</v>
      </c>
      <c r="K44" s="96" t="s">
        <v>126</v>
      </c>
      <c r="L44" s="96" t="s">
        <v>83</v>
      </c>
      <c r="M44" s="39" t="s">
        <v>47</v>
      </c>
      <c r="N44" s="40"/>
      <c r="O44" s="40"/>
      <c r="P44" s="41">
        <v>123456789012</v>
      </c>
      <c r="Q44" s="33" t="s">
        <v>48</v>
      </c>
      <c r="R44" s="41">
        <v>9876543212345</v>
      </c>
      <c r="S44" s="40" t="s">
        <v>49</v>
      </c>
      <c r="T44" s="38">
        <v>3349947378</v>
      </c>
      <c r="U44" s="40" t="s">
        <v>50</v>
      </c>
      <c r="V44" s="41">
        <v>1023456789</v>
      </c>
      <c r="W44" s="88">
        <v>43000</v>
      </c>
      <c r="X44" s="88">
        <f t="shared" si="0"/>
        <v>21500</v>
      </c>
      <c r="Y44" s="88">
        <f t="shared" si="1"/>
        <v>8600</v>
      </c>
      <c r="Z44" s="88">
        <v>2083</v>
      </c>
      <c r="AA44" s="88">
        <v>2083</v>
      </c>
      <c r="AB44" s="88">
        <f t="shared" si="2"/>
        <v>8734</v>
      </c>
      <c r="AC44" s="88">
        <f t="shared" si="3"/>
        <v>43000</v>
      </c>
      <c r="AD44" s="87">
        <f t="shared" si="4"/>
        <v>1950</v>
      </c>
      <c r="AE44" s="87">
        <f t="shared" si="5"/>
        <v>0</v>
      </c>
      <c r="AF44" s="88">
        <v>6</v>
      </c>
      <c r="AG44" s="87">
        <f t="shared" si="6"/>
        <v>1034.1499999999999</v>
      </c>
      <c r="AH44" s="87">
        <f t="shared" si="7"/>
        <v>45990.15</v>
      </c>
      <c r="AI44" s="88" t="s">
        <v>61</v>
      </c>
      <c r="AJ44" s="40"/>
      <c r="AK44" s="40"/>
      <c r="AL44" s="40" t="s">
        <v>52</v>
      </c>
      <c r="AM44" s="40">
        <v>41</v>
      </c>
      <c r="AN44" s="33">
        <v>45990.15</v>
      </c>
      <c r="AO44" s="44">
        <v>21500</v>
      </c>
      <c r="AP44" s="33">
        <v>8600</v>
      </c>
    </row>
    <row r="45" spans="1:42" ht="15" customHeight="1">
      <c r="A45" s="40">
        <v>42</v>
      </c>
      <c r="B45" s="42" t="s">
        <v>271</v>
      </c>
      <c r="C45" s="38"/>
      <c r="D45" s="97" t="s">
        <v>272</v>
      </c>
      <c r="E45" s="97" t="s">
        <v>257</v>
      </c>
      <c r="F45" s="40" t="s">
        <v>41</v>
      </c>
      <c r="G45" s="40" t="s">
        <v>273</v>
      </c>
      <c r="H45" s="96" t="s">
        <v>274</v>
      </c>
      <c r="I45" s="96" t="s">
        <v>274</v>
      </c>
      <c r="J45" s="96" t="s">
        <v>44</v>
      </c>
      <c r="K45" s="96" t="s">
        <v>126</v>
      </c>
      <c r="L45" s="96" t="s">
        <v>75</v>
      </c>
      <c r="M45" s="39" t="s">
        <v>47</v>
      </c>
      <c r="N45" s="40"/>
      <c r="O45" s="40"/>
      <c r="P45" s="41">
        <v>123456789012</v>
      </c>
      <c r="Q45" s="33" t="s">
        <v>48</v>
      </c>
      <c r="R45" s="41">
        <v>9876543212345</v>
      </c>
      <c r="S45" s="40" t="s">
        <v>49</v>
      </c>
      <c r="T45" s="38">
        <v>3349947378</v>
      </c>
      <c r="U45" s="40" t="s">
        <v>50</v>
      </c>
      <c r="V45" s="41">
        <v>1023456789</v>
      </c>
      <c r="W45" s="88">
        <v>32000</v>
      </c>
      <c r="X45" s="88">
        <f t="shared" si="0"/>
        <v>16000</v>
      </c>
      <c r="Y45" s="88">
        <f t="shared" si="1"/>
        <v>6400</v>
      </c>
      <c r="Z45" s="88">
        <v>2083</v>
      </c>
      <c r="AA45" s="88">
        <v>2083</v>
      </c>
      <c r="AB45" s="88">
        <f t="shared" si="2"/>
        <v>5434</v>
      </c>
      <c r="AC45" s="88">
        <f t="shared" si="3"/>
        <v>32000</v>
      </c>
      <c r="AD45" s="87">
        <f t="shared" si="4"/>
        <v>1950</v>
      </c>
      <c r="AE45" s="87">
        <f t="shared" si="5"/>
        <v>0</v>
      </c>
      <c r="AF45" s="88">
        <v>6</v>
      </c>
      <c r="AG45" s="87">
        <f t="shared" si="6"/>
        <v>769.59999999999991</v>
      </c>
      <c r="AH45" s="87">
        <f t="shared" si="7"/>
        <v>34725.599999999999</v>
      </c>
      <c r="AI45" s="88" t="s">
        <v>61</v>
      </c>
      <c r="AJ45" s="40"/>
      <c r="AK45" s="40"/>
      <c r="AL45" s="40" t="s">
        <v>52</v>
      </c>
      <c r="AM45" s="40">
        <v>42</v>
      </c>
      <c r="AN45" s="33">
        <v>34725.599999999999</v>
      </c>
      <c r="AO45" s="44">
        <v>16000</v>
      </c>
      <c r="AP45" s="33">
        <v>6400</v>
      </c>
    </row>
    <row r="46" spans="1:42" ht="15" customHeight="1">
      <c r="A46" s="40">
        <v>43</v>
      </c>
      <c r="B46" s="42" t="s">
        <v>275</v>
      </c>
      <c r="C46" s="38"/>
      <c r="D46" s="97" t="s">
        <v>276</v>
      </c>
      <c r="E46" s="97" t="s">
        <v>277</v>
      </c>
      <c r="F46" s="40" t="s">
        <v>52</v>
      </c>
      <c r="G46" s="40" t="s">
        <v>278</v>
      </c>
      <c r="H46" s="96" t="s">
        <v>279</v>
      </c>
      <c r="I46" s="96" t="s">
        <v>279</v>
      </c>
      <c r="J46" s="96" t="s">
        <v>44</v>
      </c>
      <c r="K46" s="96" t="s">
        <v>131</v>
      </c>
      <c r="L46" s="96" t="s">
        <v>214</v>
      </c>
      <c r="M46" s="39" t="s">
        <v>47</v>
      </c>
      <c r="N46" s="40"/>
      <c r="O46" s="40"/>
      <c r="P46" s="41">
        <v>123456789012</v>
      </c>
      <c r="Q46" s="33" t="s">
        <v>48</v>
      </c>
      <c r="R46" s="41">
        <v>9876543212345</v>
      </c>
      <c r="S46" s="40" t="s">
        <v>49</v>
      </c>
      <c r="T46" s="38">
        <v>3349947378</v>
      </c>
      <c r="U46" s="40" t="s">
        <v>50</v>
      </c>
      <c r="V46" s="41">
        <v>1023456789</v>
      </c>
      <c r="W46" s="88">
        <v>16000</v>
      </c>
      <c r="X46" s="88">
        <f t="shared" si="0"/>
        <v>8000</v>
      </c>
      <c r="Y46" s="88">
        <f t="shared" si="1"/>
        <v>3200</v>
      </c>
      <c r="Z46" s="88">
        <v>2083</v>
      </c>
      <c r="AA46" s="88">
        <v>2083</v>
      </c>
      <c r="AB46" s="88">
        <f t="shared" si="2"/>
        <v>634</v>
      </c>
      <c r="AC46" s="88">
        <f t="shared" si="3"/>
        <v>16000</v>
      </c>
      <c r="AD46" s="87">
        <f t="shared" si="4"/>
        <v>2080</v>
      </c>
      <c r="AE46" s="87">
        <f t="shared" si="5"/>
        <v>520</v>
      </c>
      <c r="AF46" s="88">
        <v>6</v>
      </c>
      <c r="AG46" s="87">
        <f t="shared" si="6"/>
        <v>384.79999999999995</v>
      </c>
      <c r="AH46" s="87">
        <f t="shared" si="7"/>
        <v>18990.8</v>
      </c>
      <c r="AI46" s="88" t="s">
        <v>76</v>
      </c>
      <c r="AJ46" s="40"/>
      <c r="AK46" s="40"/>
      <c r="AL46" s="40" t="s">
        <v>52</v>
      </c>
      <c r="AM46" s="40">
        <v>43</v>
      </c>
      <c r="AN46" s="33">
        <v>18990.8</v>
      </c>
      <c r="AO46" s="44">
        <v>8000</v>
      </c>
      <c r="AP46" s="33">
        <v>3200</v>
      </c>
    </row>
    <row r="47" spans="1:42" ht="15" customHeight="1">
      <c r="A47" s="40">
        <v>44</v>
      </c>
      <c r="B47" s="42" t="s">
        <v>280</v>
      </c>
      <c r="C47" s="38"/>
      <c r="D47" s="97" t="s">
        <v>281</v>
      </c>
      <c r="E47" s="97" t="s">
        <v>282</v>
      </c>
      <c r="F47" s="40" t="s">
        <v>41</v>
      </c>
      <c r="G47" s="40" t="s">
        <v>283</v>
      </c>
      <c r="H47" s="96" t="s">
        <v>284</v>
      </c>
      <c r="I47" s="96" t="s">
        <v>284</v>
      </c>
      <c r="J47" s="96" t="s">
        <v>58</v>
      </c>
      <c r="K47" s="96" t="s">
        <v>285</v>
      </c>
      <c r="L47" s="96" t="s">
        <v>46</v>
      </c>
      <c r="M47" s="39" t="s">
        <v>47</v>
      </c>
      <c r="N47" s="40"/>
      <c r="O47" s="40"/>
      <c r="P47" s="41">
        <v>123456789012</v>
      </c>
      <c r="Q47" s="33" t="s">
        <v>48</v>
      </c>
      <c r="R47" s="41">
        <v>9876543212345</v>
      </c>
      <c r="S47" s="40" t="s">
        <v>49</v>
      </c>
      <c r="T47" s="38">
        <v>3349947378</v>
      </c>
      <c r="U47" s="40" t="s">
        <v>50</v>
      </c>
      <c r="V47" s="41">
        <v>1023456789</v>
      </c>
      <c r="W47" s="88">
        <v>31000</v>
      </c>
      <c r="X47" s="88">
        <f t="shared" si="0"/>
        <v>15500</v>
      </c>
      <c r="Y47" s="88">
        <f t="shared" si="1"/>
        <v>6200</v>
      </c>
      <c r="Z47" s="88">
        <v>2083</v>
      </c>
      <c r="AA47" s="88">
        <v>2083</v>
      </c>
      <c r="AB47" s="88">
        <f t="shared" si="2"/>
        <v>5134</v>
      </c>
      <c r="AC47" s="88">
        <f t="shared" si="3"/>
        <v>31000</v>
      </c>
      <c r="AD47" s="87">
        <f t="shared" si="4"/>
        <v>1950</v>
      </c>
      <c r="AE47" s="87">
        <f t="shared" si="5"/>
        <v>0</v>
      </c>
      <c r="AF47" s="88">
        <v>6</v>
      </c>
      <c r="AG47" s="87">
        <f t="shared" si="6"/>
        <v>745.55</v>
      </c>
      <c r="AH47" s="87">
        <f t="shared" si="7"/>
        <v>33701.550000000003</v>
      </c>
      <c r="AI47" s="88" t="s">
        <v>61</v>
      </c>
      <c r="AJ47" s="40"/>
      <c r="AK47" s="40"/>
      <c r="AL47" s="40" t="s">
        <v>52</v>
      </c>
      <c r="AM47" s="40">
        <v>44</v>
      </c>
      <c r="AN47" s="33">
        <v>33701.550000000003</v>
      </c>
      <c r="AO47" s="44">
        <v>15500</v>
      </c>
      <c r="AP47" s="33">
        <v>6200</v>
      </c>
    </row>
    <row r="48" spans="1:42" ht="15" customHeight="1">
      <c r="A48" s="40">
        <v>45</v>
      </c>
      <c r="B48" s="42" t="s">
        <v>286</v>
      </c>
      <c r="C48" s="38"/>
      <c r="D48" s="97" t="s">
        <v>287</v>
      </c>
      <c r="E48" s="97" t="s">
        <v>288</v>
      </c>
      <c r="F48" s="40" t="s">
        <v>41</v>
      </c>
      <c r="G48" s="40" t="s">
        <v>289</v>
      </c>
      <c r="H48" s="96" t="s">
        <v>290</v>
      </c>
      <c r="I48" s="96" t="s">
        <v>290</v>
      </c>
      <c r="J48" s="96" t="s">
        <v>44</v>
      </c>
      <c r="K48" s="96" t="s">
        <v>74</v>
      </c>
      <c r="L48" s="96" t="s">
        <v>95</v>
      </c>
      <c r="M48" s="39" t="s">
        <v>47</v>
      </c>
      <c r="N48" s="40"/>
      <c r="O48" s="40"/>
      <c r="P48" s="41">
        <v>123456789012</v>
      </c>
      <c r="Q48" s="33" t="s">
        <v>48</v>
      </c>
      <c r="R48" s="41">
        <v>9876543212345</v>
      </c>
      <c r="S48" s="40" t="s">
        <v>49</v>
      </c>
      <c r="T48" s="38">
        <v>3349947378</v>
      </c>
      <c r="U48" s="40" t="s">
        <v>50</v>
      </c>
      <c r="V48" s="41">
        <v>1023456789</v>
      </c>
      <c r="W48" s="88">
        <v>24000</v>
      </c>
      <c r="X48" s="88">
        <f t="shared" si="0"/>
        <v>12000</v>
      </c>
      <c r="Y48" s="88">
        <f t="shared" si="1"/>
        <v>4800</v>
      </c>
      <c r="Z48" s="88">
        <v>2083</v>
      </c>
      <c r="AA48" s="88">
        <v>2083</v>
      </c>
      <c r="AB48" s="88">
        <f t="shared" si="2"/>
        <v>3034</v>
      </c>
      <c r="AC48" s="88">
        <f t="shared" si="3"/>
        <v>24000</v>
      </c>
      <c r="AD48" s="87">
        <f t="shared" si="4"/>
        <v>1950</v>
      </c>
      <c r="AE48" s="87">
        <f t="shared" si="5"/>
        <v>0</v>
      </c>
      <c r="AF48" s="88">
        <v>6</v>
      </c>
      <c r="AG48" s="87">
        <f t="shared" si="6"/>
        <v>577.19999999999993</v>
      </c>
      <c r="AH48" s="87">
        <f t="shared" si="7"/>
        <v>26533.200000000001</v>
      </c>
      <c r="AI48" s="88" t="s">
        <v>51</v>
      </c>
      <c r="AJ48" s="40"/>
      <c r="AK48" s="40"/>
      <c r="AL48" s="40" t="s">
        <v>52</v>
      </c>
      <c r="AM48" s="40">
        <v>45</v>
      </c>
      <c r="AN48" s="33">
        <v>26533.200000000001</v>
      </c>
      <c r="AO48" s="44">
        <v>12000</v>
      </c>
      <c r="AP48" s="33">
        <v>4800</v>
      </c>
    </row>
    <row r="49" spans="1:42" ht="15" customHeight="1">
      <c r="A49" s="40">
        <v>46</v>
      </c>
      <c r="B49" s="42" t="s">
        <v>291</v>
      </c>
      <c r="C49" s="38"/>
      <c r="D49" s="97" t="s">
        <v>292</v>
      </c>
      <c r="E49" s="97" t="s">
        <v>293</v>
      </c>
      <c r="F49" s="40" t="s">
        <v>41</v>
      </c>
      <c r="G49" s="40" t="s">
        <v>294</v>
      </c>
      <c r="H49" s="96" t="s">
        <v>295</v>
      </c>
      <c r="I49" s="96" t="s">
        <v>295</v>
      </c>
      <c r="J49" s="96" t="s">
        <v>58</v>
      </c>
      <c r="K49" s="96" t="s">
        <v>131</v>
      </c>
      <c r="L49" s="96" t="s">
        <v>159</v>
      </c>
      <c r="M49" s="39" t="s">
        <v>47</v>
      </c>
      <c r="N49" s="40"/>
      <c r="O49" s="40"/>
      <c r="P49" s="41">
        <v>123456789012</v>
      </c>
      <c r="Q49" s="33" t="s">
        <v>48</v>
      </c>
      <c r="R49" s="41">
        <v>9876543212345</v>
      </c>
      <c r="S49" s="40" t="s">
        <v>49</v>
      </c>
      <c r="T49" s="38">
        <v>3349947378</v>
      </c>
      <c r="U49" s="40" t="s">
        <v>50</v>
      </c>
      <c r="V49" s="41">
        <v>1023456789</v>
      </c>
      <c r="W49" s="88">
        <v>31000</v>
      </c>
      <c r="X49" s="88">
        <f t="shared" si="0"/>
        <v>15500</v>
      </c>
      <c r="Y49" s="88">
        <f t="shared" si="1"/>
        <v>6200</v>
      </c>
      <c r="Z49" s="88">
        <v>2083</v>
      </c>
      <c r="AA49" s="88">
        <v>2083</v>
      </c>
      <c r="AB49" s="88">
        <f t="shared" si="2"/>
        <v>5134</v>
      </c>
      <c r="AC49" s="88">
        <f t="shared" si="3"/>
        <v>31000</v>
      </c>
      <c r="AD49" s="87">
        <f t="shared" si="4"/>
        <v>1950</v>
      </c>
      <c r="AE49" s="87">
        <f t="shared" si="5"/>
        <v>0</v>
      </c>
      <c r="AF49" s="88">
        <v>6</v>
      </c>
      <c r="AG49" s="87">
        <f t="shared" si="6"/>
        <v>745.55</v>
      </c>
      <c r="AH49" s="87">
        <f t="shared" si="7"/>
        <v>33701.550000000003</v>
      </c>
      <c r="AI49" s="88" t="s">
        <v>61</v>
      </c>
      <c r="AJ49" s="40"/>
      <c r="AK49" s="40"/>
      <c r="AL49" s="40" t="s">
        <v>52</v>
      </c>
      <c r="AM49" s="40">
        <v>46</v>
      </c>
      <c r="AN49" s="33">
        <v>33701.550000000003</v>
      </c>
      <c r="AO49" s="44">
        <v>15500</v>
      </c>
      <c r="AP49" s="33">
        <v>6200</v>
      </c>
    </row>
    <row r="50" spans="1:42" ht="15" customHeight="1">
      <c r="A50" s="40">
        <v>47</v>
      </c>
      <c r="B50" s="42" t="s">
        <v>296</v>
      </c>
      <c r="C50" s="38"/>
      <c r="D50" s="97" t="s">
        <v>297</v>
      </c>
      <c r="E50" s="97" t="s">
        <v>298</v>
      </c>
      <c r="F50" s="40" t="s">
        <v>41</v>
      </c>
      <c r="G50" s="40" t="s">
        <v>299</v>
      </c>
      <c r="H50" s="96" t="s">
        <v>300</v>
      </c>
      <c r="I50" s="96" t="s">
        <v>300</v>
      </c>
      <c r="J50" s="96" t="s">
        <v>58</v>
      </c>
      <c r="K50" s="96" t="s">
        <v>254</v>
      </c>
      <c r="L50" s="96" t="s">
        <v>301</v>
      </c>
      <c r="M50" s="39" t="s">
        <v>47</v>
      </c>
      <c r="N50" s="40"/>
      <c r="O50" s="40"/>
      <c r="P50" s="41">
        <v>123456789012</v>
      </c>
      <c r="Q50" s="33" t="s">
        <v>48</v>
      </c>
      <c r="R50" s="41">
        <v>9876543212345</v>
      </c>
      <c r="S50" s="40" t="s">
        <v>49</v>
      </c>
      <c r="T50" s="38">
        <v>3349947378</v>
      </c>
      <c r="U50" s="40" t="s">
        <v>50</v>
      </c>
      <c r="V50" s="41">
        <v>1023456789</v>
      </c>
      <c r="W50" s="88">
        <v>16000</v>
      </c>
      <c r="X50" s="88">
        <f t="shared" si="0"/>
        <v>8000</v>
      </c>
      <c r="Y50" s="88">
        <f t="shared" si="1"/>
        <v>3200</v>
      </c>
      <c r="Z50" s="88">
        <v>2083</v>
      </c>
      <c r="AA50" s="88">
        <v>2083</v>
      </c>
      <c r="AB50" s="88">
        <f t="shared" si="2"/>
        <v>634</v>
      </c>
      <c r="AC50" s="88">
        <f t="shared" si="3"/>
        <v>16000</v>
      </c>
      <c r="AD50" s="87">
        <f t="shared" si="4"/>
        <v>2080</v>
      </c>
      <c r="AE50" s="87">
        <f t="shared" si="5"/>
        <v>520</v>
      </c>
      <c r="AF50" s="88">
        <v>6</v>
      </c>
      <c r="AG50" s="87">
        <f t="shared" si="6"/>
        <v>384.79999999999995</v>
      </c>
      <c r="AH50" s="87">
        <f t="shared" si="7"/>
        <v>18990.8</v>
      </c>
      <c r="AI50" s="88" t="s">
        <v>76</v>
      </c>
      <c r="AJ50" s="40"/>
      <c r="AK50" s="40"/>
      <c r="AL50" s="40" t="s">
        <v>52</v>
      </c>
      <c r="AM50" s="40">
        <v>47</v>
      </c>
      <c r="AN50" s="33">
        <v>18990.8</v>
      </c>
      <c r="AO50" s="44">
        <v>8000</v>
      </c>
      <c r="AP50" s="33">
        <v>3200</v>
      </c>
    </row>
    <row r="51" spans="1:42" ht="15" customHeight="1">
      <c r="A51" s="40">
        <v>48</v>
      </c>
      <c r="B51" s="42" t="s">
        <v>302</v>
      </c>
      <c r="C51" s="38"/>
      <c r="D51" s="97" t="s">
        <v>303</v>
      </c>
      <c r="E51" s="97" t="s">
        <v>304</v>
      </c>
      <c r="F51" s="40" t="s">
        <v>41</v>
      </c>
      <c r="G51" s="40" t="s">
        <v>305</v>
      </c>
      <c r="H51" s="96" t="s">
        <v>300</v>
      </c>
      <c r="I51" s="96" t="s">
        <v>300</v>
      </c>
      <c r="J51" s="96" t="s">
        <v>58</v>
      </c>
      <c r="K51" s="96" t="s">
        <v>265</v>
      </c>
      <c r="L51" s="96" t="s">
        <v>306</v>
      </c>
      <c r="M51" s="39" t="s">
        <v>47</v>
      </c>
      <c r="N51" s="40"/>
      <c r="O51" s="40"/>
      <c r="P51" s="41">
        <v>123456789012</v>
      </c>
      <c r="Q51" s="33" t="s">
        <v>48</v>
      </c>
      <c r="R51" s="41">
        <v>9876543212345</v>
      </c>
      <c r="S51" s="40" t="s">
        <v>49</v>
      </c>
      <c r="T51" s="38">
        <v>3349947378</v>
      </c>
      <c r="U51" s="40" t="s">
        <v>50</v>
      </c>
      <c r="V51" s="41">
        <v>1023456789</v>
      </c>
      <c r="W51" s="88">
        <v>40000</v>
      </c>
      <c r="X51" s="88">
        <f t="shared" si="0"/>
        <v>20000</v>
      </c>
      <c r="Y51" s="88">
        <f t="shared" si="1"/>
        <v>8000</v>
      </c>
      <c r="Z51" s="88">
        <v>2083</v>
      </c>
      <c r="AA51" s="88">
        <v>2083</v>
      </c>
      <c r="AB51" s="88">
        <f t="shared" si="2"/>
        <v>7834</v>
      </c>
      <c r="AC51" s="88">
        <f t="shared" si="3"/>
        <v>40000</v>
      </c>
      <c r="AD51" s="87">
        <f t="shared" si="4"/>
        <v>1950</v>
      </c>
      <c r="AE51" s="87">
        <f t="shared" si="5"/>
        <v>0</v>
      </c>
      <c r="AF51" s="88">
        <v>6</v>
      </c>
      <c r="AG51" s="87">
        <f t="shared" si="6"/>
        <v>961.99999999999989</v>
      </c>
      <c r="AH51" s="87">
        <f t="shared" si="7"/>
        <v>42918</v>
      </c>
      <c r="AI51" s="88" t="s">
        <v>61</v>
      </c>
      <c r="AJ51" s="40"/>
      <c r="AK51" s="40"/>
      <c r="AL51" s="40" t="s">
        <v>52</v>
      </c>
      <c r="AM51" s="40">
        <v>48</v>
      </c>
      <c r="AN51" s="33">
        <v>42918</v>
      </c>
      <c r="AO51" s="44">
        <v>20000</v>
      </c>
      <c r="AP51" s="33">
        <v>8000</v>
      </c>
    </row>
    <row r="52" spans="1:42" ht="15" customHeight="1">
      <c r="A52" s="40">
        <v>49</v>
      </c>
      <c r="B52" s="42" t="s">
        <v>307</v>
      </c>
      <c r="C52" s="38"/>
      <c r="D52" s="97" t="s">
        <v>308</v>
      </c>
      <c r="E52" s="97" t="s">
        <v>309</v>
      </c>
      <c r="F52" s="40" t="s">
        <v>41</v>
      </c>
      <c r="G52" s="40" t="s">
        <v>310</v>
      </c>
      <c r="H52" s="96" t="s">
        <v>311</v>
      </c>
      <c r="I52" s="96" t="s">
        <v>311</v>
      </c>
      <c r="J52" s="96" t="s">
        <v>44</v>
      </c>
      <c r="K52" s="96" t="s">
        <v>131</v>
      </c>
      <c r="L52" s="96" t="s">
        <v>312</v>
      </c>
      <c r="M52" s="39" t="s">
        <v>47</v>
      </c>
      <c r="N52" s="40"/>
      <c r="O52" s="40"/>
      <c r="P52" s="41">
        <v>123456789012</v>
      </c>
      <c r="Q52" s="33" t="s">
        <v>48</v>
      </c>
      <c r="R52" s="41">
        <v>9876543212345</v>
      </c>
      <c r="S52" s="40" t="s">
        <v>49</v>
      </c>
      <c r="T52" s="38">
        <v>3349947378</v>
      </c>
      <c r="U52" s="40" t="s">
        <v>50</v>
      </c>
      <c r="V52" s="41">
        <v>1023456789</v>
      </c>
      <c r="W52" s="87">
        <v>20000</v>
      </c>
      <c r="X52" s="88">
        <f t="shared" si="0"/>
        <v>10000</v>
      </c>
      <c r="Y52" s="88">
        <f t="shared" si="1"/>
        <v>4000</v>
      </c>
      <c r="Z52" s="88">
        <v>2083</v>
      </c>
      <c r="AA52" s="88">
        <v>2083</v>
      </c>
      <c r="AB52" s="88">
        <f t="shared" si="2"/>
        <v>1834</v>
      </c>
      <c r="AC52" s="88">
        <f t="shared" si="3"/>
        <v>20000</v>
      </c>
      <c r="AD52" s="87">
        <f t="shared" si="4"/>
        <v>1950</v>
      </c>
      <c r="AE52" s="87">
        <f t="shared" si="5"/>
        <v>650</v>
      </c>
      <c r="AF52" s="88">
        <v>6</v>
      </c>
      <c r="AG52" s="87">
        <f t="shared" si="6"/>
        <v>480.99999999999994</v>
      </c>
      <c r="AH52" s="87">
        <f t="shared" si="7"/>
        <v>23087</v>
      </c>
      <c r="AI52" s="88" t="s">
        <v>51</v>
      </c>
      <c r="AJ52" s="40"/>
      <c r="AK52" s="40"/>
      <c r="AL52" s="40" t="s">
        <v>52</v>
      </c>
      <c r="AM52" s="40">
        <v>49</v>
      </c>
      <c r="AN52" s="33">
        <v>23087</v>
      </c>
      <c r="AO52" s="44">
        <v>10000</v>
      </c>
      <c r="AP52" s="33">
        <v>4000</v>
      </c>
    </row>
    <row r="53" spans="1:42" ht="15" customHeight="1">
      <c r="A53" s="40">
        <v>50</v>
      </c>
      <c r="B53" s="42" t="s">
        <v>313</v>
      </c>
      <c r="C53" s="38"/>
      <c r="D53" s="97" t="s">
        <v>314</v>
      </c>
      <c r="E53" s="97" t="s">
        <v>92</v>
      </c>
      <c r="F53" s="40" t="s">
        <v>41</v>
      </c>
      <c r="G53" s="40" t="s">
        <v>315</v>
      </c>
      <c r="H53" s="96" t="s">
        <v>311</v>
      </c>
      <c r="I53" s="96" t="s">
        <v>311</v>
      </c>
      <c r="J53" s="96" t="s">
        <v>58</v>
      </c>
      <c r="K53" s="96" t="s">
        <v>316</v>
      </c>
      <c r="L53" s="96" t="s">
        <v>83</v>
      </c>
      <c r="M53" s="39" t="s">
        <v>47</v>
      </c>
      <c r="N53" s="40"/>
      <c r="O53" s="40"/>
      <c r="P53" s="41">
        <v>123456789012</v>
      </c>
      <c r="Q53" s="33" t="s">
        <v>48</v>
      </c>
      <c r="R53" s="41">
        <v>9876543212345</v>
      </c>
      <c r="S53" s="40" t="s">
        <v>49</v>
      </c>
      <c r="T53" s="38">
        <v>3349947378</v>
      </c>
      <c r="U53" s="40" t="s">
        <v>50</v>
      </c>
      <c r="V53" s="41">
        <v>1023456789</v>
      </c>
      <c r="W53" s="88">
        <v>50000</v>
      </c>
      <c r="X53" s="88">
        <f t="shared" si="0"/>
        <v>25000</v>
      </c>
      <c r="Y53" s="88">
        <f t="shared" si="1"/>
        <v>10000</v>
      </c>
      <c r="Z53" s="88">
        <v>2083</v>
      </c>
      <c r="AA53" s="88">
        <v>2083</v>
      </c>
      <c r="AB53" s="88">
        <f t="shared" si="2"/>
        <v>10834</v>
      </c>
      <c r="AC53" s="88">
        <f t="shared" si="3"/>
        <v>50000</v>
      </c>
      <c r="AD53" s="87">
        <f t="shared" si="4"/>
        <v>1950</v>
      </c>
      <c r="AE53" s="87">
        <f t="shared" si="5"/>
        <v>0</v>
      </c>
      <c r="AF53" s="88">
        <v>6</v>
      </c>
      <c r="AG53" s="87">
        <f t="shared" si="6"/>
        <v>1202.5</v>
      </c>
      <c r="AH53" s="87">
        <f t="shared" si="7"/>
        <v>53158.5</v>
      </c>
      <c r="AI53" s="88" t="s">
        <v>61</v>
      </c>
      <c r="AJ53" s="40"/>
      <c r="AK53" s="40"/>
      <c r="AL53" s="40" t="s">
        <v>52</v>
      </c>
      <c r="AM53" s="40">
        <v>50</v>
      </c>
      <c r="AN53" s="33">
        <v>53158.5</v>
      </c>
      <c r="AO53" s="44">
        <v>25000</v>
      </c>
      <c r="AP53" s="33">
        <v>10000</v>
      </c>
    </row>
    <row r="54" spans="1:42" ht="15" customHeight="1">
      <c r="A54" s="40">
        <v>51</v>
      </c>
      <c r="B54" s="42" t="s">
        <v>317</v>
      </c>
      <c r="C54" s="38"/>
      <c r="D54" s="97" t="s">
        <v>318</v>
      </c>
      <c r="E54" s="97" t="s">
        <v>134</v>
      </c>
      <c r="F54" s="40" t="s">
        <v>41</v>
      </c>
      <c r="G54" s="40" t="s">
        <v>319</v>
      </c>
      <c r="H54" s="96" t="s">
        <v>311</v>
      </c>
      <c r="I54" s="96" t="s">
        <v>311</v>
      </c>
      <c r="J54" s="96" t="s">
        <v>58</v>
      </c>
      <c r="K54" s="96" t="s">
        <v>194</v>
      </c>
      <c r="L54" s="96" t="s">
        <v>214</v>
      </c>
      <c r="M54" s="39" t="s">
        <v>47</v>
      </c>
      <c r="N54" s="40"/>
      <c r="O54" s="40"/>
      <c r="P54" s="41">
        <v>123456789012</v>
      </c>
      <c r="Q54" s="33" t="s">
        <v>48</v>
      </c>
      <c r="R54" s="41">
        <v>9876543212345</v>
      </c>
      <c r="S54" s="40" t="s">
        <v>49</v>
      </c>
      <c r="T54" s="38">
        <v>3349947378</v>
      </c>
      <c r="U54" s="40" t="s">
        <v>50</v>
      </c>
      <c r="V54" s="41">
        <v>1023456789</v>
      </c>
      <c r="W54" s="88">
        <v>40000</v>
      </c>
      <c r="X54" s="88">
        <f t="shared" si="0"/>
        <v>20000</v>
      </c>
      <c r="Y54" s="88">
        <f t="shared" si="1"/>
        <v>8000</v>
      </c>
      <c r="Z54" s="88">
        <v>2083</v>
      </c>
      <c r="AA54" s="88">
        <v>2083</v>
      </c>
      <c r="AB54" s="88">
        <f t="shared" si="2"/>
        <v>7834</v>
      </c>
      <c r="AC54" s="88">
        <f t="shared" si="3"/>
        <v>40000</v>
      </c>
      <c r="AD54" s="87">
        <f t="shared" si="4"/>
        <v>1950</v>
      </c>
      <c r="AE54" s="87">
        <f t="shared" si="5"/>
        <v>0</v>
      </c>
      <c r="AF54" s="88">
        <v>6</v>
      </c>
      <c r="AG54" s="87">
        <f t="shared" si="6"/>
        <v>961.99999999999989</v>
      </c>
      <c r="AH54" s="87">
        <f t="shared" si="7"/>
        <v>42918</v>
      </c>
      <c r="AI54" s="88" t="s">
        <v>61</v>
      </c>
      <c r="AJ54" s="40"/>
      <c r="AK54" s="40"/>
      <c r="AL54" s="40" t="s">
        <v>52</v>
      </c>
      <c r="AM54" s="40">
        <v>51</v>
      </c>
      <c r="AN54" s="33">
        <v>42918</v>
      </c>
      <c r="AO54" s="44">
        <v>20000</v>
      </c>
      <c r="AP54" s="33">
        <v>8000</v>
      </c>
    </row>
    <row r="55" spans="1:42" ht="15" customHeight="1">
      <c r="A55" s="40">
        <v>52</v>
      </c>
      <c r="B55" s="42" t="s">
        <v>320</v>
      </c>
      <c r="C55" s="38"/>
      <c r="D55" s="97" t="s">
        <v>321</v>
      </c>
      <c r="E55" s="97" t="s">
        <v>322</v>
      </c>
      <c r="F55" s="40" t="s">
        <v>41</v>
      </c>
      <c r="G55" s="40" t="s">
        <v>323</v>
      </c>
      <c r="H55" s="96" t="s">
        <v>311</v>
      </c>
      <c r="I55" s="96" t="s">
        <v>311</v>
      </c>
      <c r="J55" s="96" t="s">
        <v>44</v>
      </c>
      <c r="K55" s="96" t="s">
        <v>265</v>
      </c>
      <c r="L55" s="96" t="s">
        <v>75</v>
      </c>
      <c r="M55" s="39" t="s">
        <v>47</v>
      </c>
      <c r="N55" s="40"/>
      <c r="O55" s="40"/>
      <c r="P55" s="41">
        <v>123456789012</v>
      </c>
      <c r="Q55" s="33" t="s">
        <v>48</v>
      </c>
      <c r="R55" s="41">
        <v>9876543212345</v>
      </c>
      <c r="S55" s="40" t="s">
        <v>49</v>
      </c>
      <c r="T55" s="38">
        <v>3349947378</v>
      </c>
      <c r="U55" s="40" t="s">
        <v>50</v>
      </c>
      <c r="V55" s="41">
        <v>1023456789</v>
      </c>
      <c r="W55" s="88">
        <v>15000</v>
      </c>
      <c r="X55" s="88">
        <f t="shared" si="0"/>
        <v>7500</v>
      </c>
      <c r="Y55" s="88">
        <f t="shared" si="1"/>
        <v>3000</v>
      </c>
      <c r="Z55" s="88">
        <v>2083</v>
      </c>
      <c r="AA55" s="88">
        <v>2083</v>
      </c>
      <c r="AB55" s="88">
        <f t="shared" si="2"/>
        <v>334</v>
      </c>
      <c r="AC55" s="88">
        <f t="shared" si="3"/>
        <v>15000</v>
      </c>
      <c r="AD55" s="87">
        <f t="shared" si="4"/>
        <v>1950</v>
      </c>
      <c r="AE55" s="87">
        <f t="shared" si="5"/>
        <v>487.5</v>
      </c>
      <c r="AF55" s="88">
        <v>6</v>
      </c>
      <c r="AG55" s="87">
        <f t="shared" si="6"/>
        <v>360.75</v>
      </c>
      <c r="AH55" s="87">
        <f t="shared" si="7"/>
        <v>17804.25</v>
      </c>
      <c r="AI55" s="88" t="s">
        <v>76</v>
      </c>
      <c r="AJ55" s="40"/>
      <c r="AK55" s="40"/>
      <c r="AL55" s="40" t="s">
        <v>52</v>
      </c>
      <c r="AM55" s="40">
        <v>52</v>
      </c>
      <c r="AN55" s="33">
        <v>17804.25</v>
      </c>
      <c r="AO55" s="44">
        <v>7500</v>
      </c>
      <c r="AP55" s="33">
        <v>3000</v>
      </c>
    </row>
    <row r="56" spans="1:42" ht="15" customHeight="1">
      <c r="A56" s="40">
        <v>53</v>
      </c>
      <c r="B56" s="42" t="s">
        <v>324</v>
      </c>
      <c r="C56" s="38"/>
      <c r="D56" s="97" t="s">
        <v>325</v>
      </c>
      <c r="E56" s="97" t="s">
        <v>326</v>
      </c>
      <c r="F56" s="40" t="s">
        <v>41</v>
      </c>
      <c r="G56" s="40" t="s">
        <v>327</v>
      </c>
      <c r="H56" s="96" t="s">
        <v>311</v>
      </c>
      <c r="I56" s="96" t="s">
        <v>311</v>
      </c>
      <c r="J56" s="96" t="s">
        <v>44</v>
      </c>
      <c r="K56" s="96" t="s">
        <v>194</v>
      </c>
      <c r="L56" s="96" t="s">
        <v>75</v>
      </c>
      <c r="M56" s="39" t="s">
        <v>47</v>
      </c>
      <c r="N56" s="40"/>
      <c r="O56" s="40"/>
      <c r="P56" s="41">
        <v>123456789012</v>
      </c>
      <c r="Q56" s="33" t="s">
        <v>48</v>
      </c>
      <c r="R56" s="41">
        <v>9876543212345</v>
      </c>
      <c r="S56" s="40" t="s">
        <v>49</v>
      </c>
      <c r="T56" s="38">
        <v>3349947378</v>
      </c>
      <c r="U56" s="40" t="s">
        <v>50</v>
      </c>
      <c r="V56" s="41">
        <v>1023456789</v>
      </c>
      <c r="W56" s="88">
        <v>18000</v>
      </c>
      <c r="X56" s="88">
        <f t="shared" si="0"/>
        <v>9000</v>
      </c>
      <c r="Y56" s="88">
        <f t="shared" si="1"/>
        <v>3600</v>
      </c>
      <c r="Z56" s="88">
        <v>2083</v>
      </c>
      <c r="AA56" s="88">
        <v>2083</v>
      </c>
      <c r="AB56" s="88">
        <f t="shared" si="2"/>
        <v>1234</v>
      </c>
      <c r="AC56" s="88">
        <f t="shared" si="3"/>
        <v>18000</v>
      </c>
      <c r="AD56" s="87">
        <f t="shared" si="4"/>
        <v>2340</v>
      </c>
      <c r="AE56" s="87">
        <f t="shared" si="5"/>
        <v>585</v>
      </c>
      <c r="AF56" s="88">
        <v>6</v>
      </c>
      <c r="AG56" s="87">
        <f t="shared" si="6"/>
        <v>432.9</v>
      </c>
      <c r="AH56" s="87">
        <f t="shared" si="7"/>
        <v>21363.9</v>
      </c>
      <c r="AI56" s="88" t="s">
        <v>76</v>
      </c>
      <c r="AJ56" s="40"/>
      <c r="AK56" s="40"/>
      <c r="AL56" s="40" t="s">
        <v>52</v>
      </c>
      <c r="AM56" s="40">
        <v>53</v>
      </c>
      <c r="AN56" s="33">
        <v>21363.9</v>
      </c>
      <c r="AO56" s="44">
        <v>9000</v>
      </c>
      <c r="AP56" s="33">
        <v>3600</v>
      </c>
    </row>
    <row r="57" spans="1:42" ht="15" customHeight="1">
      <c r="A57" s="40">
        <v>54</v>
      </c>
      <c r="B57" s="42" t="s">
        <v>328</v>
      </c>
      <c r="C57" s="38"/>
      <c r="D57" s="97" t="s">
        <v>329</v>
      </c>
      <c r="E57" s="97" t="s">
        <v>330</v>
      </c>
      <c r="F57" s="40" t="s">
        <v>41</v>
      </c>
      <c r="G57" s="40" t="s">
        <v>331</v>
      </c>
      <c r="H57" s="96" t="s">
        <v>311</v>
      </c>
      <c r="I57" s="96" t="s">
        <v>311</v>
      </c>
      <c r="J57" s="96" t="s">
        <v>44</v>
      </c>
      <c r="K57" s="96" t="s">
        <v>194</v>
      </c>
      <c r="L57" s="96" t="s">
        <v>75</v>
      </c>
      <c r="M57" s="39" t="s">
        <v>47</v>
      </c>
      <c r="N57" s="40"/>
      <c r="O57" s="40"/>
      <c r="P57" s="41">
        <v>123456789012</v>
      </c>
      <c r="Q57" s="33" t="s">
        <v>48</v>
      </c>
      <c r="R57" s="41">
        <v>9876543212345</v>
      </c>
      <c r="S57" s="40" t="s">
        <v>49</v>
      </c>
      <c r="T57" s="38">
        <v>3349947378</v>
      </c>
      <c r="U57" s="40" t="s">
        <v>50</v>
      </c>
      <c r="V57" s="41">
        <v>1023456789</v>
      </c>
      <c r="W57" s="88">
        <v>19000</v>
      </c>
      <c r="X57" s="88">
        <f t="shared" si="0"/>
        <v>9500</v>
      </c>
      <c r="Y57" s="88">
        <f t="shared" si="1"/>
        <v>3800</v>
      </c>
      <c r="Z57" s="88">
        <v>2083</v>
      </c>
      <c r="AA57" s="88">
        <v>2083</v>
      </c>
      <c r="AB57" s="88">
        <f t="shared" si="2"/>
        <v>1534</v>
      </c>
      <c r="AC57" s="88">
        <f t="shared" si="3"/>
        <v>19000</v>
      </c>
      <c r="AD57" s="87">
        <f t="shared" si="4"/>
        <v>1950</v>
      </c>
      <c r="AE57" s="87">
        <f t="shared" si="5"/>
        <v>617.5</v>
      </c>
      <c r="AF57" s="88">
        <v>6</v>
      </c>
      <c r="AG57" s="87">
        <f t="shared" si="6"/>
        <v>456.95</v>
      </c>
      <c r="AH57" s="87">
        <f t="shared" si="7"/>
        <v>22030.45</v>
      </c>
      <c r="AI57" s="88" t="s">
        <v>76</v>
      </c>
      <c r="AJ57" s="40"/>
      <c r="AK57" s="40"/>
      <c r="AL57" s="40" t="s">
        <v>52</v>
      </c>
      <c r="AM57" s="40">
        <v>54</v>
      </c>
      <c r="AN57" s="33">
        <v>22030.45</v>
      </c>
      <c r="AO57" s="44">
        <v>9500</v>
      </c>
      <c r="AP57" s="33">
        <v>3800</v>
      </c>
    </row>
    <row r="58" spans="1:42" ht="15" customHeight="1">
      <c r="A58" s="40">
        <v>55</v>
      </c>
      <c r="B58" s="42" t="s">
        <v>332</v>
      </c>
      <c r="C58" s="38"/>
      <c r="D58" s="97" t="s">
        <v>333</v>
      </c>
      <c r="E58" s="97" t="s">
        <v>334</v>
      </c>
      <c r="F58" s="40" t="s">
        <v>41</v>
      </c>
      <c r="G58" s="40" t="s">
        <v>335</v>
      </c>
      <c r="H58" s="96" t="s">
        <v>311</v>
      </c>
      <c r="I58" s="96" t="s">
        <v>311</v>
      </c>
      <c r="J58" s="96" t="s">
        <v>58</v>
      </c>
      <c r="K58" s="96" t="s">
        <v>194</v>
      </c>
      <c r="L58" s="96" t="s">
        <v>214</v>
      </c>
      <c r="M58" s="39" t="s">
        <v>47</v>
      </c>
      <c r="N58" s="40"/>
      <c r="O58" s="40"/>
      <c r="P58" s="41">
        <v>123456789012</v>
      </c>
      <c r="Q58" s="33" t="s">
        <v>48</v>
      </c>
      <c r="R58" s="41">
        <v>9876543212345</v>
      </c>
      <c r="S58" s="40" t="s">
        <v>49</v>
      </c>
      <c r="T58" s="38">
        <v>3349947378</v>
      </c>
      <c r="U58" s="40" t="s">
        <v>50</v>
      </c>
      <c r="V58" s="41">
        <v>1023456789</v>
      </c>
      <c r="W58" s="88">
        <v>21000</v>
      </c>
      <c r="X58" s="88">
        <f t="shared" si="0"/>
        <v>10500</v>
      </c>
      <c r="Y58" s="88">
        <f t="shared" si="1"/>
        <v>4200</v>
      </c>
      <c r="Z58" s="88">
        <v>2083</v>
      </c>
      <c r="AA58" s="88">
        <v>2083</v>
      </c>
      <c r="AB58" s="88">
        <f t="shared" si="2"/>
        <v>2134</v>
      </c>
      <c r="AC58" s="88">
        <f t="shared" si="3"/>
        <v>21000</v>
      </c>
      <c r="AD58" s="87">
        <f t="shared" si="4"/>
        <v>1950</v>
      </c>
      <c r="AE58" s="87">
        <f t="shared" si="5"/>
        <v>682.5</v>
      </c>
      <c r="AF58" s="88">
        <v>6</v>
      </c>
      <c r="AG58" s="87">
        <f t="shared" si="6"/>
        <v>505.04999999999995</v>
      </c>
      <c r="AH58" s="87">
        <f t="shared" si="7"/>
        <v>24143.55</v>
      </c>
      <c r="AI58" s="88" t="s">
        <v>51</v>
      </c>
      <c r="AJ58" s="40"/>
      <c r="AK58" s="40"/>
      <c r="AL58" s="40" t="s">
        <v>52</v>
      </c>
      <c r="AM58" s="40">
        <v>55</v>
      </c>
      <c r="AN58" s="33">
        <v>24143.55</v>
      </c>
      <c r="AO58" s="44">
        <v>10500</v>
      </c>
      <c r="AP58" s="33">
        <v>4200</v>
      </c>
    </row>
    <row r="59" spans="1:42" ht="15" customHeight="1">
      <c r="A59" s="40">
        <v>56</v>
      </c>
      <c r="B59" s="42" t="s">
        <v>336</v>
      </c>
      <c r="C59" s="38"/>
      <c r="D59" s="97" t="s">
        <v>337</v>
      </c>
      <c r="E59" s="97" t="s">
        <v>192</v>
      </c>
      <c r="F59" s="40" t="s">
        <v>41</v>
      </c>
      <c r="G59" s="40" t="s">
        <v>338</v>
      </c>
      <c r="H59" s="96" t="s">
        <v>311</v>
      </c>
      <c r="I59" s="96" t="s">
        <v>311</v>
      </c>
      <c r="J59" s="96" t="s">
        <v>58</v>
      </c>
      <c r="K59" s="96" t="s">
        <v>265</v>
      </c>
      <c r="L59" s="96" t="s">
        <v>339</v>
      </c>
      <c r="M59" s="39" t="s">
        <v>47</v>
      </c>
      <c r="N59" s="40"/>
      <c r="O59" s="40"/>
      <c r="P59" s="41">
        <v>123456789012</v>
      </c>
      <c r="Q59" s="33" t="s">
        <v>48</v>
      </c>
      <c r="R59" s="41">
        <v>9876543212345</v>
      </c>
      <c r="S59" s="40" t="s">
        <v>49</v>
      </c>
      <c r="T59" s="38">
        <v>3349947378</v>
      </c>
      <c r="U59" s="40" t="s">
        <v>50</v>
      </c>
      <c r="V59" s="41">
        <v>1023456789</v>
      </c>
      <c r="W59" s="88">
        <v>20000</v>
      </c>
      <c r="X59" s="88">
        <f t="shared" si="0"/>
        <v>10000</v>
      </c>
      <c r="Y59" s="88">
        <f t="shared" si="1"/>
        <v>4000</v>
      </c>
      <c r="Z59" s="88">
        <v>2083</v>
      </c>
      <c r="AA59" s="88">
        <v>2083</v>
      </c>
      <c r="AB59" s="88">
        <f t="shared" si="2"/>
        <v>1834</v>
      </c>
      <c r="AC59" s="88">
        <f t="shared" si="3"/>
        <v>20000</v>
      </c>
      <c r="AD59" s="87">
        <f t="shared" si="4"/>
        <v>1950</v>
      </c>
      <c r="AE59" s="87">
        <f t="shared" si="5"/>
        <v>650</v>
      </c>
      <c r="AF59" s="88">
        <v>6</v>
      </c>
      <c r="AG59" s="87">
        <f t="shared" si="6"/>
        <v>480.99999999999994</v>
      </c>
      <c r="AH59" s="87">
        <f t="shared" si="7"/>
        <v>23087</v>
      </c>
      <c r="AI59" s="88" t="s">
        <v>51</v>
      </c>
      <c r="AJ59" s="40"/>
      <c r="AK59" s="40"/>
      <c r="AL59" s="40" t="s">
        <v>52</v>
      </c>
      <c r="AM59" s="40">
        <v>56</v>
      </c>
      <c r="AN59" s="33">
        <v>23087</v>
      </c>
      <c r="AO59" s="44">
        <v>10000</v>
      </c>
      <c r="AP59" s="33">
        <v>4000</v>
      </c>
    </row>
    <row r="60" spans="1:42" ht="15" customHeight="1">
      <c r="A60" s="40">
        <v>57</v>
      </c>
      <c r="B60" s="42" t="s">
        <v>340</v>
      </c>
      <c r="C60" s="38"/>
      <c r="D60" s="97" t="s">
        <v>341</v>
      </c>
      <c r="E60" s="97" t="s">
        <v>105</v>
      </c>
      <c r="F60" s="40" t="s">
        <v>41</v>
      </c>
      <c r="G60" s="40" t="s">
        <v>342</v>
      </c>
      <c r="H60" s="96" t="s">
        <v>311</v>
      </c>
      <c r="I60" s="96" t="s">
        <v>311</v>
      </c>
      <c r="J60" s="96" t="s">
        <v>58</v>
      </c>
      <c r="K60" s="96" t="s">
        <v>194</v>
      </c>
      <c r="L60" s="96" t="s">
        <v>95</v>
      </c>
      <c r="M60" s="39" t="s">
        <v>47</v>
      </c>
      <c r="N60" s="40"/>
      <c r="O60" s="40"/>
      <c r="P60" s="41">
        <v>123456789012</v>
      </c>
      <c r="Q60" s="33" t="s">
        <v>48</v>
      </c>
      <c r="R60" s="41">
        <v>9876543212345</v>
      </c>
      <c r="S60" s="40" t="s">
        <v>49</v>
      </c>
      <c r="T60" s="38">
        <v>3349947378</v>
      </c>
      <c r="U60" s="40" t="s">
        <v>50</v>
      </c>
      <c r="V60" s="41">
        <v>1023456789</v>
      </c>
      <c r="W60" s="88">
        <v>20000</v>
      </c>
      <c r="X60" s="88">
        <f t="shared" si="0"/>
        <v>10000</v>
      </c>
      <c r="Y60" s="88">
        <f t="shared" si="1"/>
        <v>4000</v>
      </c>
      <c r="Z60" s="88">
        <v>2083</v>
      </c>
      <c r="AA60" s="88">
        <v>2083</v>
      </c>
      <c r="AB60" s="88">
        <f t="shared" si="2"/>
        <v>1834</v>
      </c>
      <c r="AC60" s="88">
        <f t="shared" si="3"/>
        <v>20000</v>
      </c>
      <c r="AD60" s="87">
        <f t="shared" si="4"/>
        <v>1950</v>
      </c>
      <c r="AE60" s="87">
        <f t="shared" si="5"/>
        <v>650</v>
      </c>
      <c r="AF60" s="88">
        <v>6</v>
      </c>
      <c r="AG60" s="87">
        <f t="shared" si="6"/>
        <v>480.99999999999994</v>
      </c>
      <c r="AH60" s="87">
        <f t="shared" si="7"/>
        <v>23087</v>
      </c>
      <c r="AI60" s="88" t="s">
        <v>51</v>
      </c>
      <c r="AJ60" s="40"/>
      <c r="AK60" s="40"/>
      <c r="AL60" s="40" t="s">
        <v>52</v>
      </c>
      <c r="AM60" s="40">
        <v>57</v>
      </c>
      <c r="AN60" s="33">
        <v>23087</v>
      </c>
      <c r="AO60" s="44">
        <v>10000</v>
      </c>
      <c r="AP60" s="33">
        <v>4000</v>
      </c>
    </row>
    <row r="61" spans="1:42" ht="15" customHeight="1">
      <c r="A61" s="40">
        <v>58</v>
      </c>
      <c r="B61" s="42" t="s">
        <v>343</v>
      </c>
      <c r="C61" s="38"/>
      <c r="D61" s="97" t="s">
        <v>344</v>
      </c>
      <c r="E61" s="97" t="s">
        <v>345</v>
      </c>
      <c r="F61" s="40" t="s">
        <v>41</v>
      </c>
      <c r="G61" s="40" t="s">
        <v>346</v>
      </c>
      <c r="H61" s="96" t="s">
        <v>311</v>
      </c>
      <c r="I61" s="96" t="s">
        <v>311</v>
      </c>
      <c r="J61" s="96" t="s">
        <v>58</v>
      </c>
      <c r="K61" s="96" t="s">
        <v>224</v>
      </c>
      <c r="L61" s="96" t="s">
        <v>95</v>
      </c>
      <c r="M61" s="39" t="s">
        <v>47</v>
      </c>
      <c r="N61" s="40"/>
      <c r="O61" s="40"/>
      <c r="P61" s="41">
        <v>123456789012</v>
      </c>
      <c r="Q61" s="33" t="s">
        <v>48</v>
      </c>
      <c r="R61" s="41">
        <v>9876543212345</v>
      </c>
      <c r="S61" s="40" t="s">
        <v>49</v>
      </c>
      <c r="T61" s="38">
        <v>3349947378</v>
      </c>
      <c r="U61" s="40" t="s">
        <v>50</v>
      </c>
      <c r="V61" s="41">
        <v>1023456789</v>
      </c>
      <c r="W61" s="88">
        <v>20000</v>
      </c>
      <c r="X61" s="88">
        <f t="shared" si="0"/>
        <v>10000</v>
      </c>
      <c r="Y61" s="88">
        <f t="shared" si="1"/>
        <v>4000</v>
      </c>
      <c r="Z61" s="88">
        <v>2083</v>
      </c>
      <c r="AA61" s="88">
        <v>2083</v>
      </c>
      <c r="AB61" s="88">
        <f t="shared" si="2"/>
        <v>1834</v>
      </c>
      <c r="AC61" s="88">
        <f t="shared" si="3"/>
        <v>20000</v>
      </c>
      <c r="AD61" s="87">
        <f t="shared" si="4"/>
        <v>1950</v>
      </c>
      <c r="AE61" s="87">
        <f t="shared" si="5"/>
        <v>650</v>
      </c>
      <c r="AF61" s="88">
        <v>6</v>
      </c>
      <c r="AG61" s="87">
        <f t="shared" si="6"/>
        <v>480.99999999999994</v>
      </c>
      <c r="AH61" s="87">
        <f t="shared" si="7"/>
        <v>23087</v>
      </c>
      <c r="AI61" s="88" t="s">
        <v>51</v>
      </c>
      <c r="AJ61" s="40"/>
      <c r="AK61" s="40"/>
      <c r="AL61" s="40" t="s">
        <v>52</v>
      </c>
      <c r="AM61" s="40">
        <v>58</v>
      </c>
      <c r="AN61" s="33">
        <v>23087</v>
      </c>
      <c r="AO61" s="44">
        <v>10000</v>
      </c>
      <c r="AP61" s="33">
        <v>4000</v>
      </c>
    </row>
    <row r="62" spans="1:42" ht="15" customHeight="1">
      <c r="A62" s="40">
        <v>59</v>
      </c>
      <c r="B62" s="42" t="s">
        <v>347</v>
      </c>
      <c r="C62" s="38"/>
      <c r="D62" s="97" t="s">
        <v>348</v>
      </c>
      <c r="E62" s="97" t="s">
        <v>349</v>
      </c>
      <c r="F62" s="40" t="s">
        <v>41</v>
      </c>
      <c r="G62" s="40" t="s">
        <v>350</v>
      </c>
      <c r="H62" s="96" t="s">
        <v>351</v>
      </c>
      <c r="I62" s="96" t="s">
        <v>351</v>
      </c>
      <c r="J62" s="96" t="s">
        <v>58</v>
      </c>
      <c r="K62" s="96" t="s">
        <v>194</v>
      </c>
      <c r="L62" s="96" t="s">
        <v>352</v>
      </c>
      <c r="M62" s="39" t="s">
        <v>47</v>
      </c>
      <c r="N62" s="40"/>
      <c r="O62" s="40"/>
      <c r="P62" s="41">
        <v>123456789012</v>
      </c>
      <c r="Q62" s="33" t="s">
        <v>48</v>
      </c>
      <c r="R62" s="41">
        <v>9876543212345</v>
      </c>
      <c r="S62" s="40" t="s">
        <v>49</v>
      </c>
      <c r="T62" s="38">
        <v>3349947378</v>
      </c>
      <c r="U62" s="40" t="s">
        <v>50</v>
      </c>
      <c r="V62" s="41">
        <v>1023456789</v>
      </c>
      <c r="W62" s="88">
        <v>20000</v>
      </c>
      <c r="X62" s="88">
        <f t="shared" si="0"/>
        <v>10000</v>
      </c>
      <c r="Y62" s="88">
        <f t="shared" si="1"/>
        <v>4000</v>
      </c>
      <c r="Z62" s="88">
        <v>2083</v>
      </c>
      <c r="AA62" s="88">
        <v>2083</v>
      </c>
      <c r="AB62" s="88">
        <f t="shared" si="2"/>
        <v>1834</v>
      </c>
      <c r="AC62" s="88">
        <f t="shared" si="3"/>
        <v>20000</v>
      </c>
      <c r="AD62" s="87">
        <f t="shared" si="4"/>
        <v>1950</v>
      </c>
      <c r="AE62" s="87">
        <f t="shared" si="5"/>
        <v>650</v>
      </c>
      <c r="AF62" s="88">
        <v>6</v>
      </c>
      <c r="AG62" s="87">
        <f t="shared" si="6"/>
        <v>480.99999999999994</v>
      </c>
      <c r="AH62" s="87">
        <f t="shared" si="7"/>
        <v>23087</v>
      </c>
      <c r="AI62" s="88" t="s">
        <v>51</v>
      </c>
      <c r="AJ62" s="40"/>
      <c r="AK62" s="40"/>
      <c r="AL62" s="40" t="s">
        <v>52</v>
      </c>
      <c r="AM62" s="40">
        <v>59</v>
      </c>
      <c r="AN62" s="33">
        <v>23087</v>
      </c>
      <c r="AO62" s="44">
        <v>10000</v>
      </c>
      <c r="AP62" s="33">
        <v>4000</v>
      </c>
    </row>
    <row r="63" spans="1:42" ht="15" customHeight="1">
      <c r="A63" s="40">
        <v>60</v>
      </c>
      <c r="B63" s="42" t="s">
        <v>353</v>
      </c>
      <c r="C63" s="38"/>
      <c r="D63" s="97" t="s">
        <v>354</v>
      </c>
      <c r="E63" s="97" t="s">
        <v>355</v>
      </c>
      <c r="F63" s="40" t="s">
        <v>41</v>
      </c>
      <c r="G63" s="40" t="s">
        <v>356</v>
      </c>
      <c r="H63" s="96" t="s">
        <v>357</v>
      </c>
      <c r="I63" s="96" t="s">
        <v>357</v>
      </c>
      <c r="J63" s="96" t="s">
        <v>58</v>
      </c>
      <c r="K63" s="96" t="s">
        <v>194</v>
      </c>
      <c r="L63" s="96" t="s">
        <v>352</v>
      </c>
      <c r="M63" s="39" t="s">
        <v>47</v>
      </c>
      <c r="N63" s="40"/>
      <c r="O63" s="40"/>
      <c r="P63" s="41">
        <v>123456789012</v>
      </c>
      <c r="Q63" s="33" t="s">
        <v>48</v>
      </c>
      <c r="R63" s="41">
        <v>9876543212345</v>
      </c>
      <c r="S63" s="40" t="s">
        <v>49</v>
      </c>
      <c r="T63" s="38">
        <v>3349947378</v>
      </c>
      <c r="U63" s="40" t="s">
        <v>50</v>
      </c>
      <c r="V63" s="41">
        <v>1023456789</v>
      </c>
      <c r="W63" s="88">
        <v>40000</v>
      </c>
      <c r="X63" s="88">
        <f t="shared" si="0"/>
        <v>20000</v>
      </c>
      <c r="Y63" s="88">
        <f t="shared" si="1"/>
        <v>8000</v>
      </c>
      <c r="Z63" s="88">
        <v>2083</v>
      </c>
      <c r="AA63" s="88">
        <v>2083</v>
      </c>
      <c r="AB63" s="88">
        <f t="shared" si="2"/>
        <v>7834</v>
      </c>
      <c r="AC63" s="88">
        <f t="shared" si="3"/>
        <v>40000</v>
      </c>
      <c r="AD63" s="87">
        <f t="shared" si="4"/>
        <v>1950</v>
      </c>
      <c r="AE63" s="87">
        <f t="shared" si="5"/>
        <v>0</v>
      </c>
      <c r="AF63" s="88">
        <v>6</v>
      </c>
      <c r="AG63" s="87">
        <f t="shared" si="6"/>
        <v>961.99999999999989</v>
      </c>
      <c r="AH63" s="87">
        <f t="shared" si="7"/>
        <v>42918</v>
      </c>
      <c r="AI63" s="88" t="s">
        <v>61</v>
      </c>
      <c r="AJ63" s="40"/>
      <c r="AK63" s="40"/>
      <c r="AL63" s="40" t="s">
        <v>52</v>
      </c>
      <c r="AM63" s="40">
        <v>60</v>
      </c>
      <c r="AN63" s="33">
        <v>42918</v>
      </c>
      <c r="AO63" s="44">
        <v>20000</v>
      </c>
      <c r="AP63" s="33">
        <v>8000</v>
      </c>
    </row>
    <row r="64" spans="1:42" ht="15" customHeight="1">
      <c r="A64" s="40">
        <v>61</v>
      </c>
      <c r="B64" s="42" t="s">
        <v>358</v>
      </c>
      <c r="C64" s="38"/>
      <c r="D64" s="97" t="s">
        <v>359</v>
      </c>
      <c r="E64" s="97" t="s">
        <v>360</v>
      </c>
      <c r="F64" s="40" t="s">
        <v>41</v>
      </c>
      <c r="G64" s="40" t="s">
        <v>361</v>
      </c>
      <c r="H64" s="96" t="s">
        <v>362</v>
      </c>
      <c r="I64" s="96" t="s">
        <v>362</v>
      </c>
      <c r="J64" s="96" t="s">
        <v>58</v>
      </c>
      <c r="K64" s="96" t="s">
        <v>131</v>
      </c>
      <c r="L64" s="96" t="s">
        <v>46</v>
      </c>
      <c r="M64" s="39" t="s">
        <v>47</v>
      </c>
      <c r="N64" s="40"/>
      <c r="O64" s="40"/>
      <c r="P64" s="41">
        <v>123456789012</v>
      </c>
      <c r="Q64" s="33" t="s">
        <v>48</v>
      </c>
      <c r="R64" s="41">
        <v>9876543212345</v>
      </c>
      <c r="S64" s="40" t="s">
        <v>49</v>
      </c>
      <c r="T64" s="38">
        <v>3349947378</v>
      </c>
      <c r="U64" s="40" t="s">
        <v>50</v>
      </c>
      <c r="V64" s="41">
        <v>1023456789</v>
      </c>
      <c r="W64" s="88">
        <v>30000</v>
      </c>
      <c r="X64" s="88">
        <f t="shared" si="0"/>
        <v>15000</v>
      </c>
      <c r="Y64" s="88">
        <f t="shared" si="1"/>
        <v>6000</v>
      </c>
      <c r="Z64" s="88">
        <v>2083</v>
      </c>
      <c r="AA64" s="88">
        <v>2083</v>
      </c>
      <c r="AB64" s="88">
        <f t="shared" si="2"/>
        <v>4834</v>
      </c>
      <c r="AC64" s="88">
        <f t="shared" si="3"/>
        <v>30000</v>
      </c>
      <c r="AD64" s="87">
        <f t="shared" si="4"/>
        <v>1950</v>
      </c>
      <c r="AE64" s="87">
        <f t="shared" si="5"/>
        <v>0</v>
      </c>
      <c r="AF64" s="88">
        <v>6</v>
      </c>
      <c r="AG64" s="87">
        <f t="shared" si="6"/>
        <v>721.5</v>
      </c>
      <c r="AH64" s="87">
        <f t="shared" si="7"/>
        <v>32677.5</v>
      </c>
      <c r="AI64" s="88" t="s">
        <v>61</v>
      </c>
      <c r="AJ64" s="40"/>
      <c r="AK64" s="40"/>
      <c r="AL64" s="40" t="s">
        <v>52</v>
      </c>
      <c r="AM64" s="40">
        <v>61</v>
      </c>
      <c r="AN64" s="33">
        <v>32677.5</v>
      </c>
      <c r="AO64" s="44">
        <v>15000</v>
      </c>
      <c r="AP64" s="33">
        <v>6000</v>
      </c>
    </row>
    <row r="65" spans="1:42" ht="15" customHeight="1">
      <c r="A65" s="40">
        <v>62</v>
      </c>
      <c r="B65" s="42" t="s">
        <v>363</v>
      </c>
      <c r="C65" s="38"/>
      <c r="D65" s="97" t="s">
        <v>364</v>
      </c>
      <c r="E65" s="97" t="s">
        <v>365</v>
      </c>
      <c r="F65" s="40" t="s">
        <v>41</v>
      </c>
      <c r="G65" s="40" t="s">
        <v>366</v>
      </c>
      <c r="H65" s="96" t="s">
        <v>367</v>
      </c>
      <c r="I65" s="96" t="s">
        <v>367</v>
      </c>
      <c r="J65" s="96" t="s">
        <v>44</v>
      </c>
      <c r="K65" s="96" t="s">
        <v>194</v>
      </c>
      <c r="L65" s="96" t="s">
        <v>102</v>
      </c>
      <c r="M65" s="39" t="s">
        <v>47</v>
      </c>
      <c r="N65" s="40"/>
      <c r="O65" s="40"/>
      <c r="P65" s="41">
        <v>123456789012</v>
      </c>
      <c r="Q65" s="33" t="s">
        <v>48</v>
      </c>
      <c r="R65" s="41">
        <v>9876543212345</v>
      </c>
      <c r="S65" s="40" t="s">
        <v>49</v>
      </c>
      <c r="T65" s="38">
        <v>3349947378</v>
      </c>
      <c r="U65" s="40" t="s">
        <v>50</v>
      </c>
      <c r="V65" s="41">
        <v>1023456789</v>
      </c>
      <c r="W65" s="88">
        <v>16000</v>
      </c>
      <c r="X65" s="88">
        <f t="shared" si="0"/>
        <v>8000</v>
      </c>
      <c r="Y65" s="88">
        <f t="shared" si="1"/>
        <v>3200</v>
      </c>
      <c r="Z65" s="88">
        <v>2083</v>
      </c>
      <c r="AA65" s="88">
        <v>2083</v>
      </c>
      <c r="AB65" s="88">
        <f t="shared" si="2"/>
        <v>634</v>
      </c>
      <c r="AC65" s="88">
        <f t="shared" si="3"/>
        <v>16000</v>
      </c>
      <c r="AD65" s="87">
        <f t="shared" si="4"/>
        <v>2080</v>
      </c>
      <c r="AE65" s="87">
        <f t="shared" si="5"/>
        <v>520</v>
      </c>
      <c r="AF65" s="88">
        <v>6</v>
      </c>
      <c r="AG65" s="87">
        <f t="shared" si="6"/>
        <v>384.79999999999995</v>
      </c>
      <c r="AH65" s="87">
        <f t="shared" si="7"/>
        <v>18990.8</v>
      </c>
      <c r="AI65" s="88" t="s">
        <v>76</v>
      </c>
      <c r="AJ65" s="40"/>
      <c r="AK65" s="40"/>
      <c r="AL65" s="40" t="s">
        <v>52</v>
      </c>
      <c r="AM65" s="40">
        <v>62</v>
      </c>
      <c r="AN65" s="33">
        <v>18990.8</v>
      </c>
      <c r="AO65" s="44">
        <v>8000</v>
      </c>
      <c r="AP65" s="33">
        <v>3200</v>
      </c>
    </row>
    <row r="66" spans="1:42" ht="15" customHeight="1">
      <c r="A66" s="40">
        <v>63</v>
      </c>
      <c r="B66" s="42" t="s">
        <v>368</v>
      </c>
      <c r="C66" s="38"/>
      <c r="D66" s="97" t="s">
        <v>369</v>
      </c>
      <c r="E66" s="97" t="s">
        <v>370</v>
      </c>
      <c r="F66" s="40" t="s">
        <v>41</v>
      </c>
      <c r="G66" s="40" t="s">
        <v>371</v>
      </c>
      <c r="H66" s="96" t="s">
        <v>372</v>
      </c>
      <c r="I66" s="96" t="s">
        <v>372</v>
      </c>
      <c r="J66" s="96" t="s">
        <v>58</v>
      </c>
      <c r="K66" s="96" t="s">
        <v>126</v>
      </c>
      <c r="L66" s="96" t="s">
        <v>75</v>
      </c>
      <c r="M66" s="39" t="s">
        <v>47</v>
      </c>
      <c r="N66" s="40"/>
      <c r="O66" s="40"/>
      <c r="P66" s="41">
        <v>123456789012</v>
      </c>
      <c r="Q66" s="33" t="s">
        <v>48</v>
      </c>
      <c r="R66" s="41">
        <v>9876543212345</v>
      </c>
      <c r="S66" s="40" t="s">
        <v>49</v>
      </c>
      <c r="T66" s="38">
        <v>3349947378</v>
      </c>
      <c r="U66" s="40" t="s">
        <v>50</v>
      </c>
      <c r="V66" s="41">
        <v>1023456789</v>
      </c>
      <c r="W66" s="88">
        <v>25000</v>
      </c>
      <c r="X66" s="88">
        <f t="shared" si="0"/>
        <v>12500</v>
      </c>
      <c r="Y66" s="88">
        <f t="shared" si="1"/>
        <v>5000</v>
      </c>
      <c r="Z66" s="88">
        <v>2083</v>
      </c>
      <c r="AA66" s="88">
        <v>2083</v>
      </c>
      <c r="AB66" s="88">
        <f t="shared" si="2"/>
        <v>3334</v>
      </c>
      <c r="AC66" s="88">
        <f t="shared" si="3"/>
        <v>25000</v>
      </c>
      <c r="AD66" s="87">
        <f t="shared" si="4"/>
        <v>1950</v>
      </c>
      <c r="AE66" s="87">
        <f t="shared" si="5"/>
        <v>0</v>
      </c>
      <c r="AF66" s="88">
        <v>6</v>
      </c>
      <c r="AG66" s="87">
        <f t="shared" si="6"/>
        <v>601.25</v>
      </c>
      <c r="AH66" s="87">
        <f t="shared" si="7"/>
        <v>27557.25</v>
      </c>
      <c r="AI66" s="88" t="s">
        <v>51</v>
      </c>
      <c r="AJ66" s="40"/>
      <c r="AK66" s="40"/>
      <c r="AL66" s="40" t="s">
        <v>52</v>
      </c>
      <c r="AM66" s="40">
        <v>63</v>
      </c>
      <c r="AN66" s="33">
        <v>27557.25</v>
      </c>
      <c r="AO66" s="44">
        <v>12500</v>
      </c>
      <c r="AP66" s="33">
        <v>5000</v>
      </c>
    </row>
    <row r="67" spans="1:42" ht="15" customHeight="1">
      <c r="A67" s="40">
        <v>64</v>
      </c>
      <c r="B67" s="42" t="s">
        <v>373</v>
      </c>
      <c r="C67" s="38"/>
      <c r="D67" s="97" t="s">
        <v>374</v>
      </c>
      <c r="E67" s="97" t="s">
        <v>375</v>
      </c>
      <c r="F67" s="40" t="s">
        <v>41</v>
      </c>
      <c r="G67" s="40" t="s">
        <v>376</v>
      </c>
      <c r="H67" s="96" t="s">
        <v>377</v>
      </c>
      <c r="I67" s="96" t="s">
        <v>377</v>
      </c>
      <c r="J67" s="96" t="s">
        <v>58</v>
      </c>
      <c r="K67" s="96" t="s">
        <v>126</v>
      </c>
      <c r="L67" s="96" t="s">
        <v>378</v>
      </c>
      <c r="M67" s="39" t="s">
        <v>47</v>
      </c>
      <c r="N67" s="40"/>
      <c r="O67" s="40"/>
      <c r="P67" s="41">
        <v>123456789012</v>
      </c>
      <c r="Q67" s="33" t="s">
        <v>48</v>
      </c>
      <c r="R67" s="41">
        <v>9876543212345</v>
      </c>
      <c r="S67" s="40" t="s">
        <v>49</v>
      </c>
      <c r="T67" s="38">
        <v>3349947378</v>
      </c>
      <c r="U67" s="40" t="s">
        <v>50</v>
      </c>
      <c r="V67" s="41">
        <v>1023456789</v>
      </c>
      <c r="W67" s="88">
        <v>27000</v>
      </c>
      <c r="X67" s="88">
        <f t="shared" si="0"/>
        <v>13500</v>
      </c>
      <c r="Y67" s="88">
        <f t="shared" si="1"/>
        <v>5400</v>
      </c>
      <c r="Z67" s="88">
        <v>2083</v>
      </c>
      <c r="AA67" s="88">
        <v>2083</v>
      </c>
      <c r="AB67" s="88">
        <f t="shared" si="2"/>
        <v>3934</v>
      </c>
      <c r="AC67" s="88">
        <f t="shared" si="3"/>
        <v>27000</v>
      </c>
      <c r="AD67" s="87">
        <f t="shared" si="4"/>
        <v>1950</v>
      </c>
      <c r="AE67" s="87">
        <f t="shared" si="5"/>
        <v>0</v>
      </c>
      <c r="AF67" s="88">
        <v>6</v>
      </c>
      <c r="AG67" s="87">
        <f t="shared" si="6"/>
        <v>649.34999999999991</v>
      </c>
      <c r="AH67" s="87">
        <f t="shared" si="7"/>
        <v>29605.35</v>
      </c>
      <c r="AI67" s="88" t="s">
        <v>51</v>
      </c>
      <c r="AJ67" s="40"/>
      <c r="AK67" s="40"/>
      <c r="AL67" s="40" t="s">
        <v>52</v>
      </c>
      <c r="AM67" s="40">
        <v>64</v>
      </c>
      <c r="AN67" s="33">
        <v>29605.35</v>
      </c>
      <c r="AO67" s="44">
        <v>13500</v>
      </c>
      <c r="AP67" s="33">
        <v>5400</v>
      </c>
    </row>
    <row r="68" spans="1:42" ht="15" customHeight="1">
      <c r="A68" s="40">
        <v>65</v>
      </c>
      <c r="B68" s="42" t="s">
        <v>379</v>
      </c>
      <c r="C68" s="38"/>
      <c r="D68" s="97" t="s">
        <v>380</v>
      </c>
      <c r="E68" s="97" t="s">
        <v>381</v>
      </c>
      <c r="F68" s="40" t="s">
        <v>41</v>
      </c>
      <c r="G68" s="40" t="s">
        <v>382</v>
      </c>
      <c r="H68" s="96" t="s">
        <v>383</v>
      </c>
      <c r="I68" s="96" t="s">
        <v>383</v>
      </c>
      <c r="J68" s="96" t="s">
        <v>58</v>
      </c>
      <c r="K68" s="96" t="s">
        <v>384</v>
      </c>
      <c r="L68" s="96" t="s">
        <v>142</v>
      </c>
      <c r="M68" s="39" t="s">
        <v>47</v>
      </c>
      <c r="N68" s="40"/>
      <c r="O68" s="40"/>
      <c r="P68" s="41">
        <v>123456789012</v>
      </c>
      <c r="Q68" s="33" t="s">
        <v>48</v>
      </c>
      <c r="R68" s="41">
        <v>9876543212345</v>
      </c>
      <c r="S68" s="40" t="s">
        <v>49</v>
      </c>
      <c r="T68" s="38">
        <v>3349947378</v>
      </c>
      <c r="U68" s="40" t="s">
        <v>50</v>
      </c>
      <c r="V68" s="41">
        <v>1023456789</v>
      </c>
      <c r="W68" s="88">
        <v>43000</v>
      </c>
      <c r="X68" s="88">
        <f t="shared" ref="X68:X131" si="8">W68*50%</f>
        <v>21500</v>
      </c>
      <c r="Y68" s="88">
        <f t="shared" ref="Y68:Y131" si="9">X68*40%</f>
        <v>8600</v>
      </c>
      <c r="Z68" s="88">
        <v>2083</v>
      </c>
      <c r="AA68" s="88">
        <v>2083</v>
      </c>
      <c r="AB68" s="88">
        <f t="shared" ref="AB68:AB131" si="10">W68-X68-Y68-Z68-AA68</f>
        <v>8734</v>
      </c>
      <c r="AC68" s="88">
        <f t="shared" ref="AC68:AC131" si="11">SUM(X68:AB68)</f>
        <v>43000</v>
      </c>
      <c r="AD68" s="87">
        <f t="shared" ref="AD68:AD131" si="12">((IF((X68+Z68+AA68+AB68)&gt;15000,15000,W68))*13%)</f>
        <v>1950</v>
      </c>
      <c r="AE68" s="87">
        <f t="shared" ref="AE68:AE131" si="13">(IF((W68)&lt;21001,W68,0))*3.25%</f>
        <v>0</v>
      </c>
      <c r="AF68" s="88">
        <v>6</v>
      </c>
      <c r="AG68" s="87">
        <f t="shared" ref="AG68:AG131" si="14">X68*4.81%</f>
        <v>1034.1499999999999</v>
      </c>
      <c r="AH68" s="87">
        <f t="shared" ref="AH68:AH131" si="15">SUM(AC68:AG68)</f>
        <v>45990.15</v>
      </c>
      <c r="AI68" s="88" t="s">
        <v>61</v>
      </c>
      <c r="AJ68" s="40"/>
      <c r="AK68" s="40"/>
      <c r="AL68" s="40" t="s">
        <v>52</v>
      </c>
      <c r="AM68" s="40">
        <v>65</v>
      </c>
      <c r="AN68" s="33">
        <v>45990.15</v>
      </c>
      <c r="AO68" s="44">
        <v>21500</v>
      </c>
      <c r="AP68" s="33">
        <v>8600</v>
      </c>
    </row>
    <row r="69" spans="1:42" ht="15" customHeight="1">
      <c r="A69" s="40">
        <v>66</v>
      </c>
      <c r="B69" s="42" t="s">
        <v>385</v>
      </c>
      <c r="C69" s="38"/>
      <c r="D69" s="97" t="s">
        <v>386</v>
      </c>
      <c r="E69" s="97" t="s">
        <v>387</v>
      </c>
      <c r="F69" s="40" t="s">
        <v>41</v>
      </c>
      <c r="G69" s="40" t="s">
        <v>388</v>
      </c>
      <c r="H69" s="96" t="s">
        <v>383</v>
      </c>
      <c r="I69" s="96" t="s">
        <v>383</v>
      </c>
      <c r="J69" s="96" t="s">
        <v>58</v>
      </c>
      <c r="K69" s="96" t="s">
        <v>389</v>
      </c>
      <c r="L69" s="96" t="s">
        <v>390</v>
      </c>
      <c r="M69" s="39" t="s">
        <v>47</v>
      </c>
      <c r="N69" s="40"/>
      <c r="O69" s="40"/>
      <c r="P69" s="41">
        <v>123456789012</v>
      </c>
      <c r="Q69" s="33" t="s">
        <v>48</v>
      </c>
      <c r="R69" s="41">
        <v>9876543212345</v>
      </c>
      <c r="S69" s="40" t="s">
        <v>49</v>
      </c>
      <c r="T69" s="38">
        <v>3349947378</v>
      </c>
      <c r="U69" s="40" t="s">
        <v>50</v>
      </c>
      <c r="V69" s="41">
        <v>1023456789</v>
      </c>
      <c r="W69" s="88">
        <v>32000</v>
      </c>
      <c r="X69" s="88">
        <f t="shared" si="8"/>
        <v>16000</v>
      </c>
      <c r="Y69" s="88">
        <f t="shared" si="9"/>
        <v>6400</v>
      </c>
      <c r="Z69" s="88">
        <v>2083</v>
      </c>
      <c r="AA69" s="88">
        <v>2083</v>
      </c>
      <c r="AB69" s="88">
        <f t="shared" si="10"/>
        <v>5434</v>
      </c>
      <c r="AC69" s="88">
        <f t="shared" si="11"/>
        <v>32000</v>
      </c>
      <c r="AD69" s="87">
        <f t="shared" si="12"/>
        <v>1950</v>
      </c>
      <c r="AE69" s="87">
        <f t="shared" si="13"/>
        <v>0</v>
      </c>
      <c r="AF69" s="88">
        <v>6</v>
      </c>
      <c r="AG69" s="87">
        <f t="shared" si="14"/>
        <v>769.59999999999991</v>
      </c>
      <c r="AH69" s="87">
        <f t="shared" si="15"/>
        <v>34725.599999999999</v>
      </c>
      <c r="AI69" s="88" t="s">
        <v>61</v>
      </c>
      <c r="AJ69" s="40"/>
      <c r="AK69" s="40"/>
      <c r="AL69" s="40" t="s">
        <v>52</v>
      </c>
      <c r="AM69" s="40">
        <v>66</v>
      </c>
      <c r="AN69" s="33">
        <v>34725.599999999999</v>
      </c>
      <c r="AO69" s="44">
        <v>16000</v>
      </c>
      <c r="AP69" s="33">
        <v>6400</v>
      </c>
    </row>
    <row r="70" spans="1:42" ht="15" customHeight="1">
      <c r="A70" s="40">
        <v>67</v>
      </c>
      <c r="B70" s="42" t="s">
        <v>391</v>
      </c>
      <c r="C70" s="38"/>
      <c r="D70" s="97" t="s">
        <v>392</v>
      </c>
      <c r="E70" s="97" t="s">
        <v>393</v>
      </c>
      <c r="F70" s="40" t="s">
        <v>41</v>
      </c>
      <c r="G70" s="40" t="s">
        <v>394</v>
      </c>
      <c r="H70" s="96" t="s">
        <v>383</v>
      </c>
      <c r="I70" s="96" t="s">
        <v>383</v>
      </c>
      <c r="J70" s="96" t="s">
        <v>58</v>
      </c>
      <c r="K70" s="96" t="s">
        <v>194</v>
      </c>
      <c r="L70" s="96" t="s">
        <v>102</v>
      </c>
      <c r="M70" s="39" t="s">
        <v>47</v>
      </c>
      <c r="N70" s="40"/>
      <c r="O70" s="40"/>
      <c r="P70" s="41">
        <v>123456789012</v>
      </c>
      <c r="Q70" s="33" t="s">
        <v>48</v>
      </c>
      <c r="R70" s="41">
        <v>9876543212345</v>
      </c>
      <c r="S70" s="40" t="s">
        <v>49</v>
      </c>
      <c r="T70" s="38">
        <v>3349947378</v>
      </c>
      <c r="U70" s="40" t="s">
        <v>50</v>
      </c>
      <c r="V70" s="41">
        <v>1023456789</v>
      </c>
      <c r="W70" s="88">
        <v>16000</v>
      </c>
      <c r="X70" s="88">
        <f t="shared" si="8"/>
        <v>8000</v>
      </c>
      <c r="Y70" s="88">
        <f t="shared" si="9"/>
        <v>3200</v>
      </c>
      <c r="Z70" s="88">
        <v>2083</v>
      </c>
      <c r="AA70" s="88">
        <v>2083</v>
      </c>
      <c r="AB70" s="88">
        <f t="shared" si="10"/>
        <v>634</v>
      </c>
      <c r="AC70" s="88">
        <f t="shared" si="11"/>
        <v>16000</v>
      </c>
      <c r="AD70" s="87">
        <f t="shared" si="12"/>
        <v>2080</v>
      </c>
      <c r="AE70" s="87">
        <f t="shared" si="13"/>
        <v>520</v>
      </c>
      <c r="AF70" s="88">
        <v>6</v>
      </c>
      <c r="AG70" s="87">
        <f t="shared" si="14"/>
        <v>384.79999999999995</v>
      </c>
      <c r="AH70" s="87">
        <f t="shared" si="15"/>
        <v>18990.8</v>
      </c>
      <c r="AI70" s="88" t="s">
        <v>76</v>
      </c>
      <c r="AJ70" s="40"/>
      <c r="AK70" s="40"/>
      <c r="AL70" s="40" t="s">
        <v>52</v>
      </c>
      <c r="AM70" s="40">
        <v>67</v>
      </c>
      <c r="AN70" s="33">
        <v>18990.8</v>
      </c>
      <c r="AO70" s="44">
        <v>8000</v>
      </c>
      <c r="AP70" s="33">
        <v>3200</v>
      </c>
    </row>
    <row r="71" spans="1:42" ht="15" customHeight="1">
      <c r="A71" s="40">
        <v>68</v>
      </c>
      <c r="B71" s="42" t="s">
        <v>395</v>
      </c>
      <c r="C71" s="38"/>
      <c r="D71" s="97" t="s">
        <v>396</v>
      </c>
      <c r="E71" s="97" t="s">
        <v>397</v>
      </c>
      <c r="F71" s="40" t="s">
        <v>41</v>
      </c>
      <c r="G71" s="40" t="s">
        <v>398</v>
      </c>
      <c r="H71" s="96" t="s">
        <v>383</v>
      </c>
      <c r="I71" s="96" t="s">
        <v>383</v>
      </c>
      <c r="J71" s="96" t="s">
        <v>58</v>
      </c>
      <c r="K71" s="96" t="s">
        <v>399</v>
      </c>
      <c r="L71" s="96" t="s">
        <v>352</v>
      </c>
      <c r="M71" s="39" t="s">
        <v>47</v>
      </c>
      <c r="N71" s="40"/>
      <c r="O71" s="40"/>
      <c r="P71" s="41">
        <v>123456789012</v>
      </c>
      <c r="Q71" s="33" t="s">
        <v>48</v>
      </c>
      <c r="R71" s="41">
        <v>9876543212345</v>
      </c>
      <c r="S71" s="40" t="s">
        <v>49</v>
      </c>
      <c r="T71" s="38">
        <v>3349947378</v>
      </c>
      <c r="U71" s="40" t="s">
        <v>50</v>
      </c>
      <c r="V71" s="41">
        <v>1023456789</v>
      </c>
      <c r="W71" s="88">
        <v>31000</v>
      </c>
      <c r="X71" s="88">
        <f t="shared" si="8"/>
        <v>15500</v>
      </c>
      <c r="Y71" s="88">
        <f t="shared" si="9"/>
        <v>6200</v>
      </c>
      <c r="Z71" s="88">
        <v>2083</v>
      </c>
      <c r="AA71" s="88">
        <v>2083</v>
      </c>
      <c r="AB71" s="88">
        <f t="shared" si="10"/>
        <v>5134</v>
      </c>
      <c r="AC71" s="88">
        <f t="shared" si="11"/>
        <v>31000</v>
      </c>
      <c r="AD71" s="87">
        <f t="shared" si="12"/>
        <v>1950</v>
      </c>
      <c r="AE71" s="87">
        <f t="shared" si="13"/>
        <v>0</v>
      </c>
      <c r="AF71" s="88">
        <v>6</v>
      </c>
      <c r="AG71" s="87">
        <f t="shared" si="14"/>
        <v>745.55</v>
      </c>
      <c r="AH71" s="87">
        <f t="shared" si="15"/>
        <v>33701.550000000003</v>
      </c>
      <c r="AI71" s="88" t="s">
        <v>61</v>
      </c>
      <c r="AJ71" s="40"/>
      <c r="AK71" s="40"/>
      <c r="AL71" s="40" t="s">
        <v>52</v>
      </c>
      <c r="AM71" s="40">
        <v>68</v>
      </c>
      <c r="AN71" s="33">
        <v>33701.550000000003</v>
      </c>
      <c r="AO71" s="44">
        <v>15500</v>
      </c>
      <c r="AP71" s="33">
        <v>6200</v>
      </c>
    </row>
    <row r="72" spans="1:42" ht="15" customHeight="1">
      <c r="A72" s="40">
        <v>69</v>
      </c>
      <c r="B72" s="42" t="s">
        <v>400</v>
      </c>
      <c r="C72" s="38"/>
      <c r="D72" s="97" t="s">
        <v>401</v>
      </c>
      <c r="E72" s="97" t="s">
        <v>402</v>
      </c>
      <c r="F72" s="40" t="s">
        <v>41</v>
      </c>
      <c r="G72" s="40" t="s">
        <v>403</v>
      </c>
      <c r="H72" s="96" t="s">
        <v>404</v>
      </c>
      <c r="I72" s="96" t="s">
        <v>404</v>
      </c>
      <c r="J72" s="96" t="s">
        <v>58</v>
      </c>
      <c r="K72" s="96" t="s">
        <v>194</v>
      </c>
      <c r="L72" s="96" t="s">
        <v>390</v>
      </c>
      <c r="M72" s="39" t="s">
        <v>47</v>
      </c>
      <c r="N72" s="40"/>
      <c r="O72" s="40"/>
      <c r="P72" s="41">
        <v>123456789012</v>
      </c>
      <c r="Q72" s="33" t="s">
        <v>48</v>
      </c>
      <c r="R72" s="41">
        <v>9876543212345</v>
      </c>
      <c r="S72" s="40" t="s">
        <v>49</v>
      </c>
      <c r="T72" s="38">
        <v>3349947378</v>
      </c>
      <c r="U72" s="40" t="s">
        <v>50</v>
      </c>
      <c r="V72" s="41">
        <v>1023456789</v>
      </c>
      <c r="W72" s="88">
        <v>24000</v>
      </c>
      <c r="X72" s="88">
        <f t="shared" si="8"/>
        <v>12000</v>
      </c>
      <c r="Y72" s="88">
        <f t="shared" si="9"/>
        <v>4800</v>
      </c>
      <c r="Z72" s="88">
        <v>2083</v>
      </c>
      <c r="AA72" s="88">
        <v>2083</v>
      </c>
      <c r="AB72" s="88">
        <f t="shared" si="10"/>
        <v>3034</v>
      </c>
      <c r="AC72" s="88">
        <f t="shared" si="11"/>
        <v>24000</v>
      </c>
      <c r="AD72" s="87">
        <f t="shared" si="12"/>
        <v>1950</v>
      </c>
      <c r="AE72" s="87">
        <f t="shared" si="13"/>
        <v>0</v>
      </c>
      <c r="AF72" s="88">
        <v>6</v>
      </c>
      <c r="AG72" s="87">
        <f t="shared" si="14"/>
        <v>577.19999999999993</v>
      </c>
      <c r="AH72" s="87">
        <f t="shared" si="15"/>
        <v>26533.200000000001</v>
      </c>
      <c r="AI72" s="88" t="s">
        <v>51</v>
      </c>
      <c r="AJ72" s="40"/>
      <c r="AK72" s="40"/>
      <c r="AL72" s="40" t="s">
        <v>52</v>
      </c>
      <c r="AM72" s="40">
        <v>69</v>
      </c>
      <c r="AN72" s="33">
        <v>26533.200000000001</v>
      </c>
      <c r="AO72" s="44">
        <v>12000</v>
      </c>
      <c r="AP72" s="33">
        <v>4800</v>
      </c>
    </row>
    <row r="73" spans="1:42" ht="15" customHeight="1">
      <c r="A73" s="40">
        <v>70</v>
      </c>
      <c r="B73" s="42" t="s">
        <v>405</v>
      </c>
      <c r="C73" s="38"/>
      <c r="D73" s="97" t="s">
        <v>406</v>
      </c>
      <c r="E73" s="97" t="s">
        <v>407</v>
      </c>
      <c r="F73" s="40" t="s">
        <v>41</v>
      </c>
      <c r="G73" s="40" t="s">
        <v>408</v>
      </c>
      <c r="H73" s="96" t="s">
        <v>404</v>
      </c>
      <c r="I73" s="96" t="s">
        <v>404</v>
      </c>
      <c r="J73" s="96" t="s">
        <v>58</v>
      </c>
      <c r="K73" s="96" t="s">
        <v>194</v>
      </c>
      <c r="L73" s="96" t="s">
        <v>142</v>
      </c>
      <c r="M73" s="39" t="s">
        <v>47</v>
      </c>
      <c r="N73" s="40"/>
      <c r="O73" s="40"/>
      <c r="P73" s="41">
        <v>123456789012</v>
      </c>
      <c r="Q73" s="33" t="s">
        <v>48</v>
      </c>
      <c r="R73" s="41">
        <v>9876543212345</v>
      </c>
      <c r="S73" s="40" t="s">
        <v>49</v>
      </c>
      <c r="T73" s="38">
        <v>3349947378</v>
      </c>
      <c r="U73" s="40" t="s">
        <v>50</v>
      </c>
      <c r="V73" s="41">
        <v>1023456789</v>
      </c>
      <c r="W73" s="88">
        <v>31000</v>
      </c>
      <c r="X73" s="88">
        <f t="shared" si="8"/>
        <v>15500</v>
      </c>
      <c r="Y73" s="88">
        <f t="shared" si="9"/>
        <v>6200</v>
      </c>
      <c r="Z73" s="88">
        <v>2083</v>
      </c>
      <c r="AA73" s="88">
        <v>2083</v>
      </c>
      <c r="AB73" s="88">
        <f t="shared" si="10"/>
        <v>5134</v>
      </c>
      <c r="AC73" s="88">
        <f t="shared" si="11"/>
        <v>31000</v>
      </c>
      <c r="AD73" s="87">
        <f t="shared" si="12"/>
        <v>1950</v>
      </c>
      <c r="AE73" s="87">
        <f t="shared" si="13"/>
        <v>0</v>
      </c>
      <c r="AF73" s="88">
        <v>6</v>
      </c>
      <c r="AG73" s="87">
        <f t="shared" si="14"/>
        <v>745.55</v>
      </c>
      <c r="AH73" s="87">
        <f t="shared" si="15"/>
        <v>33701.550000000003</v>
      </c>
      <c r="AI73" s="88" t="s">
        <v>61</v>
      </c>
      <c r="AJ73" s="40"/>
      <c r="AK73" s="40"/>
      <c r="AL73" s="40" t="s">
        <v>52</v>
      </c>
      <c r="AM73" s="40">
        <v>70</v>
      </c>
      <c r="AN73" s="33">
        <v>33701.550000000003</v>
      </c>
      <c r="AO73" s="44">
        <v>15500</v>
      </c>
      <c r="AP73" s="33">
        <v>6200</v>
      </c>
    </row>
    <row r="74" spans="1:42" ht="15" customHeight="1">
      <c r="A74" s="40">
        <v>71</v>
      </c>
      <c r="B74" s="42" t="s">
        <v>409</v>
      </c>
      <c r="C74" s="38"/>
      <c r="D74" s="97" t="s">
        <v>410</v>
      </c>
      <c r="E74" s="97"/>
      <c r="F74" s="40" t="s">
        <v>41</v>
      </c>
      <c r="G74" s="40" t="s">
        <v>411</v>
      </c>
      <c r="H74" s="96" t="s">
        <v>412</v>
      </c>
      <c r="I74" s="96" t="s">
        <v>412</v>
      </c>
      <c r="J74" s="96" t="s">
        <v>58</v>
      </c>
      <c r="K74" s="96" t="s">
        <v>316</v>
      </c>
      <c r="L74" s="96" t="s">
        <v>214</v>
      </c>
      <c r="M74" s="39" t="s">
        <v>47</v>
      </c>
      <c r="N74" s="40"/>
      <c r="O74" s="40"/>
      <c r="P74" s="41">
        <v>123456789012</v>
      </c>
      <c r="Q74" s="33" t="s">
        <v>48</v>
      </c>
      <c r="R74" s="41">
        <v>9876543212345</v>
      </c>
      <c r="S74" s="40" t="s">
        <v>49</v>
      </c>
      <c r="T74" s="38">
        <v>3349947378</v>
      </c>
      <c r="U74" s="40" t="s">
        <v>50</v>
      </c>
      <c r="V74" s="41">
        <v>1023456789</v>
      </c>
      <c r="W74" s="88">
        <v>16000</v>
      </c>
      <c r="X74" s="88">
        <f t="shared" si="8"/>
        <v>8000</v>
      </c>
      <c r="Y74" s="88">
        <f t="shared" si="9"/>
        <v>3200</v>
      </c>
      <c r="Z74" s="88">
        <v>2083</v>
      </c>
      <c r="AA74" s="88">
        <v>2083</v>
      </c>
      <c r="AB74" s="88">
        <f t="shared" si="10"/>
        <v>634</v>
      </c>
      <c r="AC74" s="88">
        <f t="shared" si="11"/>
        <v>16000</v>
      </c>
      <c r="AD74" s="87">
        <f t="shared" si="12"/>
        <v>2080</v>
      </c>
      <c r="AE74" s="87">
        <f t="shared" si="13"/>
        <v>520</v>
      </c>
      <c r="AF74" s="88">
        <v>6</v>
      </c>
      <c r="AG74" s="87">
        <f t="shared" si="14"/>
        <v>384.79999999999995</v>
      </c>
      <c r="AH74" s="87">
        <f t="shared" si="15"/>
        <v>18990.8</v>
      </c>
      <c r="AI74" s="88" t="s">
        <v>76</v>
      </c>
      <c r="AJ74" s="40"/>
      <c r="AK74" s="40"/>
      <c r="AL74" s="40" t="s">
        <v>52</v>
      </c>
      <c r="AM74" s="40">
        <v>71</v>
      </c>
      <c r="AN74" s="33">
        <v>18990.8</v>
      </c>
      <c r="AO74" s="44">
        <v>8000</v>
      </c>
      <c r="AP74" s="33">
        <v>3200</v>
      </c>
    </row>
    <row r="75" spans="1:42" ht="15" customHeight="1">
      <c r="A75" s="40">
        <v>72</v>
      </c>
      <c r="B75" s="42" t="s">
        <v>413</v>
      </c>
      <c r="C75" s="38"/>
      <c r="D75" s="97" t="s">
        <v>414</v>
      </c>
      <c r="E75" s="97"/>
      <c r="F75" s="40" t="s">
        <v>41</v>
      </c>
      <c r="G75" s="40" t="s">
        <v>415</v>
      </c>
      <c r="H75" s="96" t="s">
        <v>416</v>
      </c>
      <c r="I75" s="96" t="s">
        <v>416</v>
      </c>
      <c r="J75" s="96" t="s">
        <v>58</v>
      </c>
      <c r="K75" s="96" t="s">
        <v>417</v>
      </c>
      <c r="L75" s="96" t="s">
        <v>214</v>
      </c>
      <c r="M75" s="39" t="s">
        <v>47</v>
      </c>
      <c r="N75" s="40"/>
      <c r="O75" s="40"/>
      <c r="P75" s="41">
        <v>123456789012</v>
      </c>
      <c r="Q75" s="33" t="s">
        <v>48</v>
      </c>
      <c r="R75" s="41">
        <v>9876543212345</v>
      </c>
      <c r="S75" s="40" t="s">
        <v>49</v>
      </c>
      <c r="T75" s="38">
        <v>3349947378</v>
      </c>
      <c r="U75" s="40" t="s">
        <v>50</v>
      </c>
      <c r="V75" s="41">
        <v>1023456789</v>
      </c>
      <c r="W75" s="88">
        <v>40000</v>
      </c>
      <c r="X75" s="88">
        <f t="shared" si="8"/>
        <v>20000</v>
      </c>
      <c r="Y75" s="88">
        <f t="shared" si="9"/>
        <v>8000</v>
      </c>
      <c r="Z75" s="88">
        <v>2083</v>
      </c>
      <c r="AA75" s="88">
        <v>2083</v>
      </c>
      <c r="AB75" s="88">
        <f t="shared" si="10"/>
        <v>7834</v>
      </c>
      <c r="AC75" s="88">
        <f t="shared" si="11"/>
        <v>40000</v>
      </c>
      <c r="AD75" s="87">
        <f t="shared" si="12"/>
        <v>1950</v>
      </c>
      <c r="AE75" s="87">
        <f t="shared" si="13"/>
        <v>0</v>
      </c>
      <c r="AF75" s="88">
        <v>6</v>
      </c>
      <c r="AG75" s="87">
        <f t="shared" si="14"/>
        <v>961.99999999999989</v>
      </c>
      <c r="AH75" s="87">
        <f t="shared" si="15"/>
        <v>42918</v>
      </c>
      <c r="AI75" s="88" t="s">
        <v>61</v>
      </c>
      <c r="AJ75" s="40"/>
      <c r="AK75" s="40"/>
      <c r="AL75" s="40" t="s">
        <v>52</v>
      </c>
      <c r="AM75" s="40">
        <v>72</v>
      </c>
      <c r="AN75" s="33">
        <v>42918</v>
      </c>
      <c r="AO75" s="44">
        <v>20000</v>
      </c>
      <c r="AP75" s="33">
        <v>8000</v>
      </c>
    </row>
    <row r="76" spans="1:42" ht="15" customHeight="1">
      <c r="A76" s="40">
        <v>73</v>
      </c>
      <c r="B76" s="42" t="s">
        <v>418</v>
      </c>
      <c r="C76" s="38"/>
      <c r="D76" s="97" t="s">
        <v>419</v>
      </c>
      <c r="E76" s="97"/>
      <c r="F76" s="40" t="s">
        <v>41</v>
      </c>
      <c r="G76" s="40" t="s">
        <v>420</v>
      </c>
      <c r="H76" s="96" t="s">
        <v>421</v>
      </c>
      <c r="I76" s="96" t="s">
        <v>421</v>
      </c>
      <c r="J76" s="96" t="s">
        <v>58</v>
      </c>
      <c r="K76" s="96" t="s">
        <v>265</v>
      </c>
      <c r="L76" s="96" t="s">
        <v>142</v>
      </c>
      <c r="M76" s="39" t="s">
        <v>47</v>
      </c>
      <c r="N76" s="40"/>
      <c r="O76" s="40"/>
      <c r="P76" s="41">
        <v>123456789012</v>
      </c>
      <c r="Q76" s="33" t="s">
        <v>48</v>
      </c>
      <c r="R76" s="41">
        <v>9876543212345</v>
      </c>
      <c r="S76" s="40" t="s">
        <v>49</v>
      </c>
      <c r="T76" s="38">
        <v>3349947378</v>
      </c>
      <c r="U76" s="40" t="s">
        <v>50</v>
      </c>
      <c r="V76" s="41">
        <v>1023456789</v>
      </c>
      <c r="W76" s="87">
        <v>20000</v>
      </c>
      <c r="X76" s="88">
        <f t="shared" si="8"/>
        <v>10000</v>
      </c>
      <c r="Y76" s="88">
        <f t="shared" si="9"/>
        <v>4000</v>
      </c>
      <c r="Z76" s="88">
        <v>2083</v>
      </c>
      <c r="AA76" s="88">
        <v>2083</v>
      </c>
      <c r="AB76" s="88">
        <f t="shared" si="10"/>
        <v>1834</v>
      </c>
      <c r="AC76" s="88">
        <f t="shared" si="11"/>
        <v>20000</v>
      </c>
      <c r="AD76" s="87">
        <f t="shared" si="12"/>
        <v>1950</v>
      </c>
      <c r="AE76" s="87">
        <f t="shared" si="13"/>
        <v>650</v>
      </c>
      <c r="AF76" s="88">
        <v>6</v>
      </c>
      <c r="AG76" s="87">
        <f t="shared" si="14"/>
        <v>480.99999999999994</v>
      </c>
      <c r="AH76" s="87">
        <f t="shared" si="15"/>
        <v>23087</v>
      </c>
      <c r="AI76" s="88" t="s">
        <v>51</v>
      </c>
      <c r="AJ76" s="40"/>
      <c r="AK76" s="40"/>
      <c r="AL76" s="40" t="s">
        <v>52</v>
      </c>
      <c r="AM76" s="40">
        <v>73</v>
      </c>
      <c r="AN76" s="33">
        <v>23087</v>
      </c>
      <c r="AO76" s="44">
        <v>10000</v>
      </c>
      <c r="AP76" s="33">
        <v>4000</v>
      </c>
    </row>
    <row r="77" spans="1:42" ht="15" customHeight="1">
      <c r="A77" s="40">
        <v>74</v>
      </c>
      <c r="B77" s="42" t="s">
        <v>422</v>
      </c>
      <c r="C77" s="38"/>
      <c r="D77" s="97" t="s">
        <v>423</v>
      </c>
      <c r="E77" s="97" t="s">
        <v>365</v>
      </c>
      <c r="F77" s="40" t="s">
        <v>41</v>
      </c>
      <c r="G77" s="40" t="s">
        <v>424</v>
      </c>
      <c r="H77" s="96" t="s">
        <v>421</v>
      </c>
      <c r="I77" s="96" t="s">
        <v>421</v>
      </c>
      <c r="J77" s="96" t="s">
        <v>58</v>
      </c>
      <c r="K77" s="96" t="s">
        <v>265</v>
      </c>
      <c r="L77" s="96" t="s">
        <v>352</v>
      </c>
      <c r="M77" s="39" t="s">
        <v>47</v>
      </c>
      <c r="N77" s="40"/>
      <c r="O77" s="40"/>
      <c r="P77" s="41">
        <v>123456789012</v>
      </c>
      <c r="Q77" s="33" t="s">
        <v>48</v>
      </c>
      <c r="R77" s="41">
        <v>9876543212345</v>
      </c>
      <c r="S77" s="40" t="s">
        <v>49</v>
      </c>
      <c r="T77" s="38">
        <v>3349947378</v>
      </c>
      <c r="U77" s="40" t="s">
        <v>50</v>
      </c>
      <c r="V77" s="41">
        <v>1023456789</v>
      </c>
      <c r="W77" s="88">
        <v>50000</v>
      </c>
      <c r="X77" s="88">
        <f t="shared" si="8"/>
        <v>25000</v>
      </c>
      <c r="Y77" s="88">
        <f t="shared" si="9"/>
        <v>10000</v>
      </c>
      <c r="Z77" s="88">
        <v>2083</v>
      </c>
      <c r="AA77" s="88">
        <v>2083</v>
      </c>
      <c r="AB77" s="88">
        <f t="shared" si="10"/>
        <v>10834</v>
      </c>
      <c r="AC77" s="88">
        <f t="shared" si="11"/>
        <v>50000</v>
      </c>
      <c r="AD77" s="87">
        <f t="shared" si="12"/>
        <v>1950</v>
      </c>
      <c r="AE77" s="87">
        <f t="shared" si="13"/>
        <v>0</v>
      </c>
      <c r="AF77" s="88">
        <v>6</v>
      </c>
      <c r="AG77" s="87">
        <f t="shared" si="14"/>
        <v>1202.5</v>
      </c>
      <c r="AH77" s="87">
        <f t="shared" si="15"/>
        <v>53158.5</v>
      </c>
      <c r="AI77" s="88" t="s">
        <v>61</v>
      </c>
      <c r="AJ77" s="40"/>
      <c r="AK77" s="40"/>
      <c r="AL77" s="40" t="s">
        <v>52</v>
      </c>
      <c r="AM77" s="40">
        <v>74</v>
      </c>
      <c r="AN77" s="33">
        <v>53158.5</v>
      </c>
      <c r="AO77" s="44">
        <v>25000</v>
      </c>
      <c r="AP77" s="33">
        <v>10000</v>
      </c>
    </row>
    <row r="78" spans="1:42" ht="15" customHeight="1">
      <c r="A78" s="40">
        <v>75</v>
      </c>
      <c r="B78" s="42" t="s">
        <v>425</v>
      </c>
      <c r="C78" s="38"/>
      <c r="D78" s="97" t="s">
        <v>426</v>
      </c>
      <c r="E78" s="97"/>
      <c r="F78" s="40" t="s">
        <v>41</v>
      </c>
      <c r="G78" s="40" t="s">
        <v>427</v>
      </c>
      <c r="H78" s="96" t="s">
        <v>428</v>
      </c>
      <c r="I78" s="96" t="s">
        <v>428</v>
      </c>
      <c r="J78" s="96" t="s">
        <v>58</v>
      </c>
      <c r="K78" s="96" t="s">
        <v>265</v>
      </c>
      <c r="L78" s="96" t="s">
        <v>83</v>
      </c>
      <c r="M78" s="39" t="s">
        <v>47</v>
      </c>
      <c r="N78" s="40"/>
      <c r="O78" s="40"/>
      <c r="P78" s="41">
        <v>123456789012</v>
      </c>
      <c r="Q78" s="33" t="s">
        <v>48</v>
      </c>
      <c r="R78" s="41">
        <v>9876543212345</v>
      </c>
      <c r="S78" s="40" t="s">
        <v>49</v>
      </c>
      <c r="T78" s="38">
        <v>3349947378</v>
      </c>
      <c r="U78" s="40" t="s">
        <v>50</v>
      </c>
      <c r="V78" s="41">
        <v>1023456789</v>
      </c>
      <c r="W78" s="88">
        <v>40000</v>
      </c>
      <c r="X78" s="88">
        <f t="shared" si="8"/>
        <v>20000</v>
      </c>
      <c r="Y78" s="88">
        <f t="shared" si="9"/>
        <v>8000</v>
      </c>
      <c r="Z78" s="88">
        <v>2083</v>
      </c>
      <c r="AA78" s="88">
        <v>2083</v>
      </c>
      <c r="AB78" s="88">
        <f t="shared" si="10"/>
        <v>7834</v>
      </c>
      <c r="AC78" s="88">
        <f t="shared" si="11"/>
        <v>40000</v>
      </c>
      <c r="AD78" s="87">
        <f t="shared" si="12"/>
        <v>1950</v>
      </c>
      <c r="AE78" s="87">
        <f t="shared" si="13"/>
        <v>0</v>
      </c>
      <c r="AF78" s="88">
        <v>6</v>
      </c>
      <c r="AG78" s="87">
        <f t="shared" si="14"/>
        <v>961.99999999999989</v>
      </c>
      <c r="AH78" s="87">
        <f t="shared" si="15"/>
        <v>42918</v>
      </c>
      <c r="AI78" s="88" t="s">
        <v>61</v>
      </c>
      <c r="AJ78" s="40"/>
      <c r="AK78" s="40"/>
      <c r="AL78" s="40" t="s">
        <v>52</v>
      </c>
      <c r="AM78" s="40">
        <v>75</v>
      </c>
      <c r="AN78" s="33">
        <v>42918</v>
      </c>
      <c r="AO78" s="44">
        <v>20000</v>
      </c>
      <c r="AP78" s="33">
        <v>8000</v>
      </c>
    </row>
    <row r="79" spans="1:42" ht="15" customHeight="1">
      <c r="A79" s="40">
        <v>76</v>
      </c>
      <c r="B79" s="42" t="s">
        <v>429</v>
      </c>
      <c r="C79" s="38"/>
      <c r="D79" s="97" t="s">
        <v>430</v>
      </c>
      <c r="E79" s="97" t="s">
        <v>431</v>
      </c>
      <c r="F79" s="40" t="s">
        <v>41</v>
      </c>
      <c r="G79" s="40" t="s">
        <v>432</v>
      </c>
      <c r="H79" s="96" t="s">
        <v>428</v>
      </c>
      <c r="I79" s="96" t="s">
        <v>428</v>
      </c>
      <c r="J79" s="96" t="s">
        <v>58</v>
      </c>
      <c r="K79" s="96" t="s">
        <v>265</v>
      </c>
      <c r="L79" s="96" t="s">
        <v>75</v>
      </c>
      <c r="M79" s="39" t="s">
        <v>47</v>
      </c>
      <c r="N79" s="40"/>
      <c r="O79" s="40"/>
      <c r="P79" s="41">
        <v>123456789012</v>
      </c>
      <c r="Q79" s="33" t="s">
        <v>48</v>
      </c>
      <c r="R79" s="41">
        <v>9876543212345</v>
      </c>
      <c r="S79" s="40" t="s">
        <v>49</v>
      </c>
      <c r="T79" s="38">
        <v>3349947378</v>
      </c>
      <c r="U79" s="40" t="s">
        <v>50</v>
      </c>
      <c r="V79" s="41">
        <v>1023456789</v>
      </c>
      <c r="W79" s="88">
        <v>15000</v>
      </c>
      <c r="X79" s="88">
        <f t="shared" si="8"/>
        <v>7500</v>
      </c>
      <c r="Y79" s="88">
        <f t="shared" si="9"/>
        <v>3000</v>
      </c>
      <c r="Z79" s="88">
        <v>2083</v>
      </c>
      <c r="AA79" s="88">
        <v>2083</v>
      </c>
      <c r="AB79" s="88">
        <f t="shared" si="10"/>
        <v>334</v>
      </c>
      <c r="AC79" s="88">
        <f t="shared" si="11"/>
        <v>15000</v>
      </c>
      <c r="AD79" s="87">
        <f t="shared" si="12"/>
        <v>1950</v>
      </c>
      <c r="AE79" s="87">
        <f t="shared" si="13"/>
        <v>487.5</v>
      </c>
      <c r="AF79" s="88">
        <v>6</v>
      </c>
      <c r="AG79" s="87">
        <f t="shared" si="14"/>
        <v>360.75</v>
      </c>
      <c r="AH79" s="87">
        <f t="shared" si="15"/>
        <v>17804.25</v>
      </c>
      <c r="AI79" s="88" t="s">
        <v>76</v>
      </c>
      <c r="AJ79" s="40"/>
      <c r="AK79" s="40"/>
      <c r="AL79" s="40" t="s">
        <v>52</v>
      </c>
      <c r="AM79" s="40">
        <v>76</v>
      </c>
      <c r="AN79" s="33">
        <v>17804.25</v>
      </c>
      <c r="AO79" s="44">
        <v>7500</v>
      </c>
      <c r="AP79" s="33">
        <v>3000</v>
      </c>
    </row>
    <row r="80" spans="1:42" ht="15" customHeight="1">
      <c r="A80" s="40">
        <v>77</v>
      </c>
      <c r="B80" s="42" t="s">
        <v>433</v>
      </c>
      <c r="C80" s="38"/>
      <c r="D80" s="97" t="s">
        <v>434</v>
      </c>
      <c r="E80" s="97"/>
      <c r="F80" s="40" t="s">
        <v>52</v>
      </c>
      <c r="G80" s="40" t="s">
        <v>435</v>
      </c>
      <c r="H80" s="96" t="s">
        <v>428</v>
      </c>
      <c r="I80" s="96" t="s">
        <v>428</v>
      </c>
      <c r="J80" s="96" t="s">
        <v>58</v>
      </c>
      <c r="K80" s="96" t="s">
        <v>265</v>
      </c>
      <c r="L80" s="96" t="s">
        <v>75</v>
      </c>
      <c r="M80" s="39" t="s">
        <v>47</v>
      </c>
      <c r="N80" s="40"/>
      <c r="O80" s="40"/>
      <c r="P80" s="41">
        <v>123456789012</v>
      </c>
      <c r="Q80" s="33" t="s">
        <v>48</v>
      </c>
      <c r="R80" s="41">
        <v>9876543212345</v>
      </c>
      <c r="S80" s="40" t="s">
        <v>49</v>
      </c>
      <c r="T80" s="38">
        <v>3349947378</v>
      </c>
      <c r="U80" s="40" t="s">
        <v>50</v>
      </c>
      <c r="V80" s="41">
        <v>1023456789</v>
      </c>
      <c r="W80" s="88">
        <v>18000</v>
      </c>
      <c r="X80" s="88">
        <f t="shared" si="8"/>
        <v>9000</v>
      </c>
      <c r="Y80" s="88">
        <f t="shared" si="9"/>
        <v>3600</v>
      </c>
      <c r="Z80" s="88">
        <v>2083</v>
      </c>
      <c r="AA80" s="88">
        <v>2083</v>
      </c>
      <c r="AB80" s="88">
        <f t="shared" si="10"/>
        <v>1234</v>
      </c>
      <c r="AC80" s="88">
        <f t="shared" si="11"/>
        <v>18000</v>
      </c>
      <c r="AD80" s="87">
        <f t="shared" si="12"/>
        <v>2340</v>
      </c>
      <c r="AE80" s="87">
        <f t="shared" si="13"/>
        <v>585</v>
      </c>
      <c r="AF80" s="88">
        <v>6</v>
      </c>
      <c r="AG80" s="87">
        <f t="shared" si="14"/>
        <v>432.9</v>
      </c>
      <c r="AH80" s="87">
        <f t="shared" si="15"/>
        <v>21363.9</v>
      </c>
      <c r="AI80" s="88" t="s">
        <v>76</v>
      </c>
      <c r="AJ80" s="40"/>
      <c r="AK80" s="40"/>
      <c r="AL80" s="40" t="s">
        <v>52</v>
      </c>
      <c r="AM80" s="40">
        <v>77</v>
      </c>
      <c r="AN80" s="33">
        <v>21363.9</v>
      </c>
      <c r="AO80" s="44">
        <v>9000</v>
      </c>
      <c r="AP80" s="33">
        <v>3600</v>
      </c>
    </row>
    <row r="81" spans="1:42" ht="15" customHeight="1">
      <c r="A81" s="40">
        <v>78</v>
      </c>
      <c r="B81" s="42" t="s">
        <v>436</v>
      </c>
      <c r="C81" s="38"/>
      <c r="D81" s="97" t="s">
        <v>437</v>
      </c>
      <c r="E81" s="97" t="s">
        <v>438</v>
      </c>
      <c r="F81" s="40" t="s">
        <v>52</v>
      </c>
      <c r="G81" s="40" t="s">
        <v>439</v>
      </c>
      <c r="H81" s="96" t="s">
        <v>428</v>
      </c>
      <c r="I81" s="96" t="s">
        <v>428</v>
      </c>
      <c r="J81" s="96" t="s">
        <v>44</v>
      </c>
      <c r="K81" s="96" t="s">
        <v>440</v>
      </c>
      <c r="L81" s="96" t="s">
        <v>142</v>
      </c>
      <c r="M81" s="39" t="s">
        <v>47</v>
      </c>
      <c r="N81" s="40"/>
      <c r="O81" s="40"/>
      <c r="P81" s="41">
        <v>123456789012</v>
      </c>
      <c r="Q81" s="33" t="s">
        <v>48</v>
      </c>
      <c r="R81" s="41">
        <v>9876543212345</v>
      </c>
      <c r="S81" s="40" t="s">
        <v>49</v>
      </c>
      <c r="T81" s="38">
        <v>3349947378</v>
      </c>
      <c r="U81" s="40" t="s">
        <v>50</v>
      </c>
      <c r="V81" s="41">
        <v>1023456789</v>
      </c>
      <c r="W81" s="88">
        <v>19000</v>
      </c>
      <c r="X81" s="88">
        <f t="shared" si="8"/>
        <v>9500</v>
      </c>
      <c r="Y81" s="88">
        <f t="shared" si="9"/>
        <v>3800</v>
      </c>
      <c r="Z81" s="88">
        <v>2083</v>
      </c>
      <c r="AA81" s="88">
        <v>2083</v>
      </c>
      <c r="AB81" s="88">
        <f t="shared" si="10"/>
        <v>1534</v>
      </c>
      <c r="AC81" s="88">
        <f t="shared" si="11"/>
        <v>19000</v>
      </c>
      <c r="AD81" s="87">
        <f t="shared" si="12"/>
        <v>1950</v>
      </c>
      <c r="AE81" s="87">
        <f t="shared" si="13"/>
        <v>617.5</v>
      </c>
      <c r="AF81" s="88">
        <v>6</v>
      </c>
      <c r="AG81" s="87">
        <f t="shared" si="14"/>
        <v>456.95</v>
      </c>
      <c r="AH81" s="87">
        <f t="shared" si="15"/>
        <v>22030.45</v>
      </c>
      <c r="AI81" s="88" t="s">
        <v>76</v>
      </c>
      <c r="AJ81" s="40"/>
      <c r="AK81" s="40"/>
      <c r="AL81" s="40" t="s">
        <v>52</v>
      </c>
      <c r="AM81" s="40">
        <v>78</v>
      </c>
      <c r="AN81" s="33">
        <v>22030.45</v>
      </c>
      <c r="AO81" s="44">
        <v>9500</v>
      </c>
      <c r="AP81" s="33">
        <v>3800</v>
      </c>
    </row>
    <row r="82" spans="1:42" ht="15" customHeight="1">
      <c r="A82" s="40">
        <v>79</v>
      </c>
      <c r="B82" s="42" t="s">
        <v>441</v>
      </c>
      <c r="C82" s="38"/>
      <c r="D82" s="97" t="s">
        <v>442</v>
      </c>
      <c r="E82" s="97" t="s">
        <v>443</v>
      </c>
      <c r="F82" s="40" t="s">
        <v>41</v>
      </c>
      <c r="G82" s="40" t="s">
        <v>444</v>
      </c>
      <c r="H82" s="96" t="s">
        <v>445</v>
      </c>
      <c r="I82" s="96" t="s">
        <v>445</v>
      </c>
      <c r="J82" s="96" t="s">
        <v>58</v>
      </c>
      <c r="K82" s="96" t="s">
        <v>446</v>
      </c>
      <c r="L82" s="96" t="s">
        <v>352</v>
      </c>
      <c r="M82" s="39" t="s">
        <v>47</v>
      </c>
      <c r="N82" s="40"/>
      <c r="O82" s="40"/>
      <c r="P82" s="41">
        <v>123456789012</v>
      </c>
      <c r="Q82" s="33" t="s">
        <v>48</v>
      </c>
      <c r="R82" s="41">
        <v>9876543212345</v>
      </c>
      <c r="S82" s="40" t="s">
        <v>49</v>
      </c>
      <c r="T82" s="38">
        <v>3349947378</v>
      </c>
      <c r="U82" s="40" t="s">
        <v>50</v>
      </c>
      <c r="V82" s="41">
        <v>1023456789</v>
      </c>
      <c r="W82" s="88">
        <v>21000</v>
      </c>
      <c r="X82" s="88">
        <f t="shared" si="8"/>
        <v>10500</v>
      </c>
      <c r="Y82" s="88">
        <f t="shared" si="9"/>
        <v>4200</v>
      </c>
      <c r="Z82" s="88">
        <v>2083</v>
      </c>
      <c r="AA82" s="88">
        <v>2083</v>
      </c>
      <c r="AB82" s="88">
        <f t="shared" si="10"/>
        <v>2134</v>
      </c>
      <c r="AC82" s="88">
        <f t="shared" si="11"/>
        <v>21000</v>
      </c>
      <c r="AD82" s="87">
        <f t="shared" si="12"/>
        <v>1950</v>
      </c>
      <c r="AE82" s="87">
        <f t="shared" si="13"/>
        <v>682.5</v>
      </c>
      <c r="AF82" s="88">
        <v>6</v>
      </c>
      <c r="AG82" s="87">
        <f t="shared" si="14"/>
        <v>505.04999999999995</v>
      </c>
      <c r="AH82" s="87">
        <f t="shared" si="15"/>
        <v>24143.55</v>
      </c>
      <c r="AI82" s="88" t="s">
        <v>51</v>
      </c>
      <c r="AJ82" s="40"/>
      <c r="AK82" s="40"/>
      <c r="AL82" s="40" t="s">
        <v>52</v>
      </c>
      <c r="AM82" s="40">
        <v>79</v>
      </c>
      <c r="AN82" s="33">
        <v>24143.55</v>
      </c>
      <c r="AO82" s="44">
        <v>10500</v>
      </c>
      <c r="AP82" s="33">
        <v>4200</v>
      </c>
    </row>
    <row r="83" spans="1:42" ht="15" customHeight="1">
      <c r="A83" s="40">
        <v>80</v>
      </c>
      <c r="B83" s="42" t="s">
        <v>447</v>
      </c>
      <c r="C83" s="38"/>
      <c r="D83" s="97" t="s">
        <v>448</v>
      </c>
      <c r="E83" s="97" t="s">
        <v>449</v>
      </c>
      <c r="F83" s="40" t="s">
        <v>41</v>
      </c>
      <c r="G83" s="40" t="s">
        <v>450</v>
      </c>
      <c r="H83" s="96" t="s">
        <v>445</v>
      </c>
      <c r="I83" s="96" t="s">
        <v>445</v>
      </c>
      <c r="J83" s="96" t="s">
        <v>58</v>
      </c>
      <c r="K83" s="96" t="s">
        <v>265</v>
      </c>
      <c r="L83" s="96" t="s">
        <v>46</v>
      </c>
      <c r="M83" s="39" t="s">
        <v>47</v>
      </c>
      <c r="N83" s="40"/>
      <c r="O83" s="40"/>
      <c r="P83" s="41">
        <v>123456789012</v>
      </c>
      <c r="Q83" s="33" t="s">
        <v>48</v>
      </c>
      <c r="R83" s="41">
        <v>9876543212345</v>
      </c>
      <c r="S83" s="40" t="s">
        <v>49</v>
      </c>
      <c r="T83" s="38">
        <v>3349947378</v>
      </c>
      <c r="U83" s="40" t="s">
        <v>50</v>
      </c>
      <c r="V83" s="41">
        <v>1023456789</v>
      </c>
      <c r="W83" s="88">
        <v>20000</v>
      </c>
      <c r="X83" s="88">
        <f t="shared" si="8"/>
        <v>10000</v>
      </c>
      <c r="Y83" s="88">
        <f t="shared" si="9"/>
        <v>4000</v>
      </c>
      <c r="Z83" s="88">
        <v>2083</v>
      </c>
      <c r="AA83" s="88">
        <v>2083</v>
      </c>
      <c r="AB83" s="88">
        <f t="shared" si="10"/>
        <v>1834</v>
      </c>
      <c r="AC83" s="88">
        <f t="shared" si="11"/>
        <v>20000</v>
      </c>
      <c r="AD83" s="87">
        <f t="shared" si="12"/>
        <v>1950</v>
      </c>
      <c r="AE83" s="87">
        <f t="shared" si="13"/>
        <v>650</v>
      </c>
      <c r="AF83" s="88">
        <v>6</v>
      </c>
      <c r="AG83" s="87">
        <f t="shared" si="14"/>
        <v>480.99999999999994</v>
      </c>
      <c r="AH83" s="87">
        <f t="shared" si="15"/>
        <v>23087</v>
      </c>
      <c r="AI83" s="88" t="s">
        <v>51</v>
      </c>
      <c r="AJ83" s="40"/>
      <c r="AK83" s="40"/>
      <c r="AL83" s="40" t="s">
        <v>52</v>
      </c>
      <c r="AM83" s="40">
        <v>80</v>
      </c>
      <c r="AN83" s="33">
        <v>23087</v>
      </c>
      <c r="AO83" s="44">
        <v>10000</v>
      </c>
      <c r="AP83" s="33">
        <v>4000</v>
      </c>
    </row>
    <row r="84" spans="1:42" ht="15" customHeight="1">
      <c r="A84" s="40">
        <v>81</v>
      </c>
      <c r="B84" s="42" t="s">
        <v>451</v>
      </c>
      <c r="C84" s="38"/>
      <c r="D84" s="97" t="s">
        <v>452</v>
      </c>
      <c r="E84" s="97" t="s">
        <v>453</v>
      </c>
      <c r="F84" s="40" t="s">
        <v>41</v>
      </c>
      <c r="G84" s="40" t="s">
        <v>454</v>
      </c>
      <c r="H84" s="96" t="s">
        <v>445</v>
      </c>
      <c r="I84" s="96" t="s">
        <v>445</v>
      </c>
      <c r="J84" s="96" t="s">
        <v>58</v>
      </c>
      <c r="K84" s="96" t="s">
        <v>265</v>
      </c>
      <c r="L84" s="96" t="s">
        <v>352</v>
      </c>
      <c r="M84" s="39" t="s">
        <v>47</v>
      </c>
      <c r="N84" s="40"/>
      <c r="O84" s="40"/>
      <c r="P84" s="41">
        <v>123456789012</v>
      </c>
      <c r="Q84" s="33" t="s">
        <v>48</v>
      </c>
      <c r="R84" s="41">
        <v>9876543212345</v>
      </c>
      <c r="S84" s="40" t="s">
        <v>49</v>
      </c>
      <c r="T84" s="38">
        <v>3349947378</v>
      </c>
      <c r="U84" s="40" t="s">
        <v>50</v>
      </c>
      <c r="V84" s="41">
        <v>1023456789</v>
      </c>
      <c r="W84" s="88">
        <v>20000</v>
      </c>
      <c r="X84" s="88">
        <f t="shared" si="8"/>
        <v>10000</v>
      </c>
      <c r="Y84" s="88">
        <f t="shared" si="9"/>
        <v>4000</v>
      </c>
      <c r="Z84" s="88">
        <v>2083</v>
      </c>
      <c r="AA84" s="88">
        <v>2083</v>
      </c>
      <c r="AB84" s="88">
        <f t="shared" si="10"/>
        <v>1834</v>
      </c>
      <c r="AC84" s="88">
        <f t="shared" si="11"/>
        <v>20000</v>
      </c>
      <c r="AD84" s="87">
        <f t="shared" si="12"/>
        <v>1950</v>
      </c>
      <c r="AE84" s="87">
        <f t="shared" si="13"/>
        <v>650</v>
      </c>
      <c r="AF84" s="88">
        <v>6</v>
      </c>
      <c r="AG84" s="87">
        <f t="shared" si="14"/>
        <v>480.99999999999994</v>
      </c>
      <c r="AH84" s="87">
        <f t="shared" si="15"/>
        <v>23087</v>
      </c>
      <c r="AI84" s="88" t="s">
        <v>51</v>
      </c>
      <c r="AJ84" s="40"/>
      <c r="AK84" s="40"/>
      <c r="AL84" s="40" t="s">
        <v>52</v>
      </c>
      <c r="AM84" s="40">
        <v>81</v>
      </c>
      <c r="AN84" s="33">
        <v>23087</v>
      </c>
      <c r="AO84" s="44">
        <v>10000</v>
      </c>
      <c r="AP84" s="33">
        <v>4000</v>
      </c>
    </row>
    <row r="85" spans="1:42" ht="15" customHeight="1">
      <c r="A85" s="40">
        <v>82</v>
      </c>
      <c r="B85" s="42" t="s">
        <v>455</v>
      </c>
      <c r="C85" s="38"/>
      <c r="D85" s="97" t="s">
        <v>456</v>
      </c>
      <c r="E85" s="97" t="s">
        <v>457</v>
      </c>
      <c r="F85" s="40" t="s">
        <v>41</v>
      </c>
      <c r="G85" s="40" t="s">
        <v>458</v>
      </c>
      <c r="H85" s="96" t="s">
        <v>445</v>
      </c>
      <c r="I85" s="96" t="s">
        <v>445</v>
      </c>
      <c r="J85" s="96" t="s">
        <v>58</v>
      </c>
      <c r="K85" s="96" t="s">
        <v>254</v>
      </c>
      <c r="L85" s="96" t="s">
        <v>142</v>
      </c>
      <c r="M85" s="39" t="s">
        <v>47</v>
      </c>
      <c r="N85" s="40"/>
      <c r="O85" s="40"/>
      <c r="P85" s="41">
        <v>123456789012</v>
      </c>
      <c r="Q85" s="33" t="s">
        <v>48</v>
      </c>
      <c r="R85" s="41">
        <v>9876543212345</v>
      </c>
      <c r="S85" s="40" t="s">
        <v>49</v>
      </c>
      <c r="T85" s="38">
        <v>3349947378</v>
      </c>
      <c r="U85" s="40" t="s">
        <v>50</v>
      </c>
      <c r="V85" s="41">
        <v>1023456789</v>
      </c>
      <c r="W85" s="88">
        <v>20000</v>
      </c>
      <c r="X85" s="88">
        <f t="shared" si="8"/>
        <v>10000</v>
      </c>
      <c r="Y85" s="88">
        <f t="shared" si="9"/>
        <v>4000</v>
      </c>
      <c r="Z85" s="88">
        <v>2083</v>
      </c>
      <c r="AA85" s="88">
        <v>2083</v>
      </c>
      <c r="AB85" s="88">
        <f t="shared" si="10"/>
        <v>1834</v>
      </c>
      <c r="AC85" s="88">
        <f t="shared" si="11"/>
        <v>20000</v>
      </c>
      <c r="AD85" s="87">
        <f t="shared" si="12"/>
        <v>1950</v>
      </c>
      <c r="AE85" s="87">
        <f t="shared" si="13"/>
        <v>650</v>
      </c>
      <c r="AF85" s="88">
        <v>6</v>
      </c>
      <c r="AG85" s="87">
        <f t="shared" si="14"/>
        <v>480.99999999999994</v>
      </c>
      <c r="AH85" s="87">
        <f t="shared" si="15"/>
        <v>23087</v>
      </c>
      <c r="AI85" s="88" t="s">
        <v>51</v>
      </c>
      <c r="AJ85" s="40"/>
      <c r="AK85" s="40"/>
      <c r="AL85" s="40" t="s">
        <v>52</v>
      </c>
      <c r="AM85" s="40">
        <v>82</v>
      </c>
      <c r="AN85" s="33">
        <v>23087</v>
      </c>
      <c r="AO85" s="44">
        <v>10000</v>
      </c>
      <c r="AP85" s="33">
        <v>4000</v>
      </c>
    </row>
    <row r="86" spans="1:42" ht="15" customHeight="1">
      <c r="A86" s="40">
        <v>83</v>
      </c>
      <c r="B86" s="42" t="s">
        <v>459</v>
      </c>
      <c r="C86" s="38"/>
      <c r="D86" s="97" t="s">
        <v>460</v>
      </c>
      <c r="E86" s="97" t="s">
        <v>461</v>
      </c>
      <c r="F86" s="40" t="s">
        <v>41</v>
      </c>
      <c r="G86" s="40" t="s">
        <v>462</v>
      </c>
      <c r="H86" s="96" t="s">
        <v>463</v>
      </c>
      <c r="I86" s="96" t="s">
        <v>463</v>
      </c>
      <c r="J86" s="96" t="s">
        <v>58</v>
      </c>
      <c r="K86" s="96" t="s">
        <v>67</v>
      </c>
      <c r="L86" s="96" t="s">
        <v>102</v>
      </c>
      <c r="M86" s="39" t="s">
        <v>47</v>
      </c>
      <c r="N86" s="40"/>
      <c r="O86" s="40"/>
      <c r="P86" s="41">
        <v>123456789012</v>
      </c>
      <c r="Q86" s="33" t="s">
        <v>48</v>
      </c>
      <c r="R86" s="41">
        <v>9876543212345</v>
      </c>
      <c r="S86" s="40" t="s">
        <v>49</v>
      </c>
      <c r="T86" s="38">
        <v>3349947378</v>
      </c>
      <c r="U86" s="40" t="s">
        <v>50</v>
      </c>
      <c r="V86" s="41">
        <v>1023456789</v>
      </c>
      <c r="W86" s="88">
        <v>20000</v>
      </c>
      <c r="X86" s="88">
        <f t="shared" si="8"/>
        <v>10000</v>
      </c>
      <c r="Y86" s="88">
        <f t="shared" si="9"/>
        <v>4000</v>
      </c>
      <c r="Z86" s="88">
        <v>2083</v>
      </c>
      <c r="AA86" s="88">
        <v>2083</v>
      </c>
      <c r="AB86" s="88">
        <f t="shared" si="10"/>
        <v>1834</v>
      </c>
      <c r="AC86" s="88">
        <f t="shared" si="11"/>
        <v>20000</v>
      </c>
      <c r="AD86" s="87">
        <f t="shared" si="12"/>
        <v>1950</v>
      </c>
      <c r="AE86" s="87">
        <f t="shared" si="13"/>
        <v>650</v>
      </c>
      <c r="AF86" s="88">
        <v>6</v>
      </c>
      <c r="AG86" s="87">
        <f t="shared" si="14"/>
        <v>480.99999999999994</v>
      </c>
      <c r="AH86" s="87">
        <f t="shared" si="15"/>
        <v>23087</v>
      </c>
      <c r="AI86" s="88" t="s">
        <v>51</v>
      </c>
      <c r="AJ86" s="40"/>
      <c r="AK86" s="40"/>
      <c r="AL86" s="40" t="s">
        <v>52</v>
      </c>
      <c r="AM86" s="40">
        <v>83</v>
      </c>
      <c r="AN86" s="33">
        <v>23087</v>
      </c>
      <c r="AO86" s="44">
        <v>10000</v>
      </c>
      <c r="AP86" s="33">
        <v>4000</v>
      </c>
    </row>
    <row r="87" spans="1:42" ht="15" customHeight="1">
      <c r="A87" s="40">
        <v>84</v>
      </c>
      <c r="B87" s="42" t="s">
        <v>464</v>
      </c>
      <c r="C87" s="38"/>
      <c r="D87" s="97" t="s">
        <v>465</v>
      </c>
      <c r="E87" s="97"/>
      <c r="F87" s="40" t="s">
        <v>52</v>
      </c>
      <c r="G87" s="40" t="s">
        <v>466</v>
      </c>
      <c r="H87" s="96" t="s">
        <v>463</v>
      </c>
      <c r="I87" s="96" t="s">
        <v>463</v>
      </c>
      <c r="J87" s="96" t="s">
        <v>58</v>
      </c>
      <c r="K87" s="96" t="s">
        <v>179</v>
      </c>
      <c r="L87" s="96" t="s">
        <v>75</v>
      </c>
      <c r="M87" s="39" t="s">
        <v>47</v>
      </c>
      <c r="N87" s="40"/>
      <c r="O87" s="40"/>
      <c r="P87" s="41">
        <v>123456789012</v>
      </c>
      <c r="Q87" s="33" t="s">
        <v>48</v>
      </c>
      <c r="R87" s="41">
        <v>9876543212345</v>
      </c>
      <c r="S87" s="40" t="s">
        <v>49</v>
      </c>
      <c r="T87" s="38">
        <v>3349947378</v>
      </c>
      <c r="U87" s="40" t="s">
        <v>50</v>
      </c>
      <c r="V87" s="41">
        <v>1023456789</v>
      </c>
      <c r="W87" s="88">
        <v>40000</v>
      </c>
      <c r="X87" s="88">
        <f t="shared" si="8"/>
        <v>20000</v>
      </c>
      <c r="Y87" s="88">
        <f t="shared" si="9"/>
        <v>8000</v>
      </c>
      <c r="Z87" s="88">
        <v>2083</v>
      </c>
      <c r="AA87" s="88">
        <v>2083</v>
      </c>
      <c r="AB87" s="88">
        <f t="shared" si="10"/>
        <v>7834</v>
      </c>
      <c r="AC87" s="88">
        <f t="shared" si="11"/>
        <v>40000</v>
      </c>
      <c r="AD87" s="87">
        <f t="shared" si="12"/>
        <v>1950</v>
      </c>
      <c r="AE87" s="87">
        <f t="shared" si="13"/>
        <v>0</v>
      </c>
      <c r="AF87" s="88">
        <v>6</v>
      </c>
      <c r="AG87" s="87">
        <f t="shared" si="14"/>
        <v>961.99999999999989</v>
      </c>
      <c r="AH87" s="87">
        <f t="shared" si="15"/>
        <v>42918</v>
      </c>
      <c r="AI87" s="88" t="s">
        <v>61</v>
      </c>
      <c r="AJ87" s="40"/>
      <c r="AK87" s="40"/>
      <c r="AL87" s="40" t="s">
        <v>52</v>
      </c>
      <c r="AM87" s="40">
        <v>84</v>
      </c>
      <c r="AN87" s="33">
        <v>42918</v>
      </c>
      <c r="AO87" s="44">
        <v>20000</v>
      </c>
      <c r="AP87" s="33">
        <v>8000</v>
      </c>
    </row>
    <row r="88" spans="1:42" ht="15" customHeight="1">
      <c r="A88" s="40">
        <v>85</v>
      </c>
      <c r="B88" s="42" t="s">
        <v>467</v>
      </c>
      <c r="C88" s="38"/>
      <c r="D88" s="97" t="s">
        <v>468</v>
      </c>
      <c r="E88" s="97" t="s">
        <v>469</v>
      </c>
      <c r="F88" s="40" t="s">
        <v>41</v>
      </c>
      <c r="G88" s="40" t="s">
        <v>470</v>
      </c>
      <c r="H88" s="96" t="s">
        <v>463</v>
      </c>
      <c r="I88" s="96" t="s">
        <v>463</v>
      </c>
      <c r="J88" s="96" t="s">
        <v>58</v>
      </c>
      <c r="K88" s="96" t="s">
        <v>67</v>
      </c>
      <c r="L88" s="96" t="s">
        <v>214</v>
      </c>
      <c r="M88" s="39" t="s">
        <v>47</v>
      </c>
      <c r="N88" s="40"/>
      <c r="O88" s="40"/>
      <c r="P88" s="41">
        <v>123456789012</v>
      </c>
      <c r="Q88" s="33" t="s">
        <v>48</v>
      </c>
      <c r="R88" s="41">
        <v>9876543212345</v>
      </c>
      <c r="S88" s="40" t="s">
        <v>49</v>
      </c>
      <c r="T88" s="38">
        <v>3349947378</v>
      </c>
      <c r="U88" s="40" t="s">
        <v>50</v>
      </c>
      <c r="V88" s="41">
        <v>1023456789</v>
      </c>
      <c r="W88" s="88">
        <v>30000</v>
      </c>
      <c r="X88" s="88">
        <f t="shared" si="8"/>
        <v>15000</v>
      </c>
      <c r="Y88" s="88">
        <f t="shared" si="9"/>
        <v>6000</v>
      </c>
      <c r="Z88" s="88">
        <v>2083</v>
      </c>
      <c r="AA88" s="88">
        <v>2083</v>
      </c>
      <c r="AB88" s="88">
        <f t="shared" si="10"/>
        <v>4834</v>
      </c>
      <c r="AC88" s="88">
        <f t="shared" si="11"/>
        <v>30000</v>
      </c>
      <c r="AD88" s="87">
        <f t="shared" si="12"/>
        <v>1950</v>
      </c>
      <c r="AE88" s="87">
        <f t="shared" si="13"/>
        <v>0</v>
      </c>
      <c r="AF88" s="88">
        <v>6</v>
      </c>
      <c r="AG88" s="87">
        <f t="shared" si="14"/>
        <v>721.5</v>
      </c>
      <c r="AH88" s="87">
        <f t="shared" si="15"/>
        <v>32677.5</v>
      </c>
      <c r="AI88" s="88" t="s">
        <v>61</v>
      </c>
      <c r="AJ88" s="40"/>
      <c r="AK88" s="40"/>
      <c r="AL88" s="40" t="s">
        <v>52</v>
      </c>
      <c r="AM88" s="40">
        <v>85</v>
      </c>
      <c r="AN88" s="33">
        <v>32677.5</v>
      </c>
      <c r="AO88" s="44">
        <v>15000</v>
      </c>
      <c r="AP88" s="33">
        <v>6000</v>
      </c>
    </row>
    <row r="89" spans="1:42" ht="15" customHeight="1">
      <c r="A89" s="40">
        <v>86</v>
      </c>
      <c r="B89" s="42" t="s">
        <v>471</v>
      </c>
      <c r="C89" s="38"/>
      <c r="D89" s="97" t="s">
        <v>472</v>
      </c>
      <c r="E89" s="97" t="s">
        <v>110</v>
      </c>
      <c r="F89" s="40" t="s">
        <v>41</v>
      </c>
      <c r="G89" s="40" t="s">
        <v>473</v>
      </c>
      <c r="H89" s="96" t="s">
        <v>474</v>
      </c>
      <c r="I89" s="96" t="s">
        <v>474</v>
      </c>
      <c r="J89" s="96" t="s">
        <v>58</v>
      </c>
      <c r="K89" s="96" t="s">
        <v>194</v>
      </c>
      <c r="L89" s="96" t="s">
        <v>83</v>
      </c>
      <c r="M89" s="39" t="s">
        <v>47</v>
      </c>
      <c r="N89" s="40"/>
      <c r="O89" s="40"/>
      <c r="P89" s="41">
        <v>123456789012</v>
      </c>
      <c r="Q89" s="33" t="s">
        <v>48</v>
      </c>
      <c r="R89" s="41">
        <v>9876543212345</v>
      </c>
      <c r="S89" s="40" t="s">
        <v>49</v>
      </c>
      <c r="T89" s="38">
        <v>3349947378</v>
      </c>
      <c r="U89" s="40" t="s">
        <v>50</v>
      </c>
      <c r="V89" s="41">
        <v>1023456789</v>
      </c>
      <c r="W89" s="88">
        <v>16000</v>
      </c>
      <c r="X89" s="88">
        <f t="shared" si="8"/>
        <v>8000</v>
      </c>
      <c r="Y89" s="88">
        <f t="shared" si="9"/>
        <v>3200</v>
      </c>
      <c r="Z89" s="88">
        <v>2083</v>
      </c>
      <c r="AA89" s="88">
        <v>2083</v>
      </c>
      <c r="AB89" s="88">
        <f t="shared" si="10"/>
        <v>634</v>
      </c>
      <c r="AC89" s="88">
        <f t="shared" si="11"/>
        <v>16000</v>
      </c>
      <c r="AD89" s="87">
        <f t="shared" si="12"/>
        <v>2080</v>
      </c>
      <c r="AE89" s="87">
        <f t="shared" si="13"/>
        <v>520</v>
      </c>
      <c r="AF89" s="88">
        <v>6</v>
      </c>
      <c r="AG89" s="87">
        <f t="shared" si="14"/>
        <v>384.79999999999995</v>
      </c>
      <c r="AH89" s="87">
        <f t="shared" si="15"/>
        <v>18990.8</v>
      </c>
      <c r="AI89" s="88" t="s">
        <v>76</v>
      </c>
      <c r="AJ89" s="40"/>
      <c r="AK89" s="40"/>
      <c r="AL89" s="40" t="s">
        <v>52</v>
      </c>
      <c r="AM89" s="40">
        <v>86</v>
      </c>
      <c r="AN89" s="33">
        <v>18990.8</v>
      </c>
      <c r="AO89" s="44">
        <v>8000</v>
      </c>
      <c r="AP89" s="33">
        <v>3200</v>
      </c>
    </row>
    <row r="90" spans="1:42" ht="15" customHeight="1">
      <c r="A90" s="40">
        <v>87</v>
      </c>
      <c r="B90" s="42" t="s">
        <v>475</v>
      </c>
      <c r="C90" s="38"/>
      <c r="D90" s="97" t="s">
        <v>476</v>
      </c>
      <c r="E90" s="97" t="s">
        <v>477</v>
      </c>
      <c r="F90" s="40" t="s">
        <v>41</v>
      </c>
      <c r="G90" s="40" t="s">
        <v>478</v>
      </c>
      <c r="H90" s="96" t="s">
        <v>479</v>
      </c>
      <c r="I90" s="96" t="s">
        <v>479</v>
      </c>
      <c r="J90" s="96" t="s">
        <v>58</v>
      </c>
      <c r="K90" s="96" t="s">
        <v>67</v>
      </c>
      <c r="L90" s="96" t="s">
        <v>214</v>
      </c>
      <c r="M90" s="39" t="s">
        <v>47</v>
      </c>
      <c r="N90" s="40"/>
      <c r="O90" s="40"/>
      <c r="P90" s="41">
        <v>123456789012</v>
      </c>
      <c r="Q90" s="33" t="s">
        <v>48</v>
      </c>
      <c r="R90" s="41">
        <v>9876543212345</v>
      </c>
      <c r="S90" s="40" t="s">
        <v>49</v>
      </c>
      <c r="T90" s="38">
        <v>3349947378</v>
      </c>
      <c r="U90" s="40" t="s">
        <v>50</v>
      </c>
      <c r="V90" s="41">
        <v>1023456789</v>
      </c>
      <c r="W90" s="88">
        <v>25000</v>
      </c>
      <c r="X90" s="88">
        <f t="shared" si="8"/>
        <v>12500</v>
      </c>
      <c r="Y90" s="88">
        <f t="shared" si="9"/>
        <v>5000</v>
      </c>
      <c r="Z90" s="88">
        <v>2083</v>
      </c>
      <c r="AA90" s="88">
        <v>2083</v>
      </c>
      <c r="AB90" s="88">
        <f t="shared" si="10"/>
        <v>3334</v>
      </c>
      <c r="AC90" s="88">
        <f t="shared" si="11"/>
        <v>25000</v>
      </c>
      <c r="AD90" s="87">
        <f t="shared" si="12"/>
        <v>1950</v>
      </c>
      <c r="AE90" s="87">
        <f t="shared" si="13"/>
        <v>0</v>
      </c>
      <c r="AF90" s="88">
        <v>6</v>
      </c>
      <c r="AG90" s="87">
        <f t="shared" si="14"/>
        <v>601.25</v>
      </c>
      <c r="AH90" s="87">
        <f t="shared" si="15"/>
        <v>27557.25</v>
      </c>
      <c r="AI90" s="88" t="s">
        <v>51</v>
      </c>
      <c r="AJ90" s="40"/>
      <c r="AK90" s="40"/>
      <c r="AL90" s="40" t="s">
        <v>52</v>
      </c>
      <c r="AM90" s="40">
        <v>87</v>
      </c>
      <c r="AN90" s="33">
        <v>27557.25</v>
      </c>
      <c r="AO90" s="44">
        <v>12500</v>
      </c>
      <c r="AP90" s="33">
        <v>5000</v>
      </c>
    </row>
    <row r="91" spans="1:42" ht="15" customHeight="1">
      <c r="A91" s="40">
        <v>88</v>
      </c>
      <c r="B91" s="42" t="s">
        <v>480</v>
      </c>
      <c r="C91" s="38"/>
      <c r="D91" s="97" t="s">
        <v>481</v>
      </c>
      <c r="E91" s="97" t="s">
        <v>482</v>
      </c>
      <c r="F91" s="40" t="s">
        <v>52</v>
      </c>
      <c r="G91" s="40" t="s">
        <v>483</v>
      </c>
      <c r="H91" s="96" t="s">
        <v>479</v>
      </c>
      <c r="I91" s="96" t="s">
        <v>479</v>
      </c>
      <c r="J91" s="96" t="s">
        <v>58</v>
      </c>
      <c r="K91" s="96" t="s">
        <v>126</v>
      </c>
      <c r="L91" s="96" t="s">
        <v>352</v>
      </c>
      <c r="M91" s="39" t="s">
        <v>47</v>
      </c>
      <c r="N91" s="40"/>
      <c r="O91" s="40"/>
      <c r="P91" s="41">
        <v>123456789012</v>
      </c>
      <c r="Q91" s="33" t="s">
        <v>48</v>
      </c>
      <c r="R91" s="41">
        <v>9876543212345</v>
      </c>
      <c r="S91" s="40" t="s">
        <v>49</v>
      </c>
      <c r="T91" s="38">
        <v>3349947378</v>
      </c>
      <c r="U91" s="40" t="s">
        <v>50</v>
      </c>
      <c r="V91" s="41">
        <v>1023456789</v>
      </c>
      <c r="W91" s="88">
        <v>27000</v>
      </c>
      <c r="X91" s="88">
        <f t="shared" si="8"/>
        <v>13500</v>
      </c>
      <c r="Y91" s="88">
        <f t="shared" si="9"/>
        <v>5400</v>
      </c>
      <c r="Z91" s="88">
        <v>2083</v>
      </c>
      <c r="AA91" s="88">
        <v>2083</v>
      </c>
      <c r="AB91" s="88">
        <f t="shared" si="10"/>
        <v>3934</v>
      </c>
      <c r="AC91" s="88">
        <f t="shared" si="11"/>
        <v>27000</v>
      </c>
      <c r="AD91" s="87">
        <f t="shared" si="12"/>
        <v>1950</v>
      </c>
      <c r="AE91" s="87">
        <f t="shared" si="13"/>
        <v>0</v>
      </c>
      <c r="AF91" s="88">
        <v>6</v>
      </c>
      <c r="AG91" s="87">
        <f t="shared" si="14"/>
        <v>649.34999999999991</v>
      </c>
      <c r="AH91" s="87">
        <f t="shared" si="15"/>
        <v>29605.35</v>
      </c>
      <c r="AI91" s="88" t="s">
        <v>51</v>
      </c>
      <c r="AJ91" s="40"/>
      <c r="AK91" s="40"/>
      <c r="AL91" s="40" t="s">
        <v>52</v>
      </c>
      <c r="AM91" s="40">
        <v>88</v>
      </c>
      <c r="AN91" s="33">
        <v>29605.35</v>
      </c>
      <c r="AO91" s="44">
        <v>13500</v>
      </c>
      <c r="AP91" s="33">
        <v>5400</v>
      </c>
    </row>
    <row r="92" spans="1:42" ht="15" customHeight="1">
      <c r="A92" s="40">
        <v>89</v>
      </c>
      <c r="B92" s="42" t="s">
        <v>484</v>
      </c>
      <c r="C92" s="38"/>
      <c r="D92" s="97" t="s">
        <v>485</v>
      </c>
      <c r="E92" s="97" t="s">
        <v>486</v>
      </c>
      <c r="F92" s="40" t="s">
        <v>41</v>
      </c>
      <c r="G92" s="40" t="s">
        <v>487</v>
      </c>
      <c r="H92" s="96" t="s">
        <v>479</v>
      </c>
      <c r="I92" s="96" t="s">
        <v>479</v>
      </c>
      <c r="J92" s="96" t="s">
        <v>58</v>
      </c>
      <c r="K92" s="96" t="s">
        <v>137</v>
      </c>
      <c r="L92" s="96" t="s">
        <v>95</v>
      </c>
      <c r="M92" s="39" t="s">
        <v>47</v>
      </c>
      <c r="N92" s="40"/>
      <c r="O92" s="40"/>
      <c r="P92" s="41">
        <v>123456789012</v>
      </c>
      <c r="Q92" s="33" t="s">
        <v>48</v>
      </c>
      <c r="R92" s="41">
        <v>9876543212345</v>
      </c>
      <c r="S92" s="40" t="s">
        <v>49</v>
      </c>
      <c r="T92" s="38">
        <v>3349947378</v>
      </c>
      <c r="U92" s="40" t="s">
        <v>50</v>
      </c>
      <c r="V92" s="41">
        <v>1023456789</v>
      </c>
      <c r="W92" s="88">
        <v>43000</v>
      </c>
      <c r="X92" s="88">
        <f t="shared" si="8"/>
        <v>21500</v>
      </c>
      <c r="Y92" s="88">
        <f t="shared" si="9"/>
        <v>8600</v>
      </c>
      <c r="Z92" s="88">
        <v>2083</v>
      </c>
      <c r="AA92" s="88">
        <v>2083</v>
      </c>
      <c r="AB92" s="88">
        <f t="shared" si="10"/>
        <v>8734</v>
      </c>
      <c r="AC92" s="88">
        <f t="shared" si="11"/>
        <v>43000</v>
      </c>
      <c r="AD92" s="87">
        <f t="shared" si="12"/>
        <v>1950</v>
      </c>
      <c r="AE92" s="87">
        <f t="shared" si="13"/>
        <v>0</v>
      </c>
      <c r="AF92" s="88">
        <v>6</v>
      </c>
      <c r="AG92" s="87">
        <f t="shared" si="14"/>
        <v>1034.1499999999999</v>
      </c>
      <c r="AH92" s="87">
        <f t="shared" si="15"/>
        <v>45990.15</v>
      </c>
      <c r="AI92" s="88" t="s">
        <v>61</v>
      </c>
      <c r="AJ92" s="40"/>
      <c r="AK92" s="40"/>
      <c r="AL92" s="40" t="s">
        <v>52</v>
      </c>
      <c r="AM92" s="40">
        <v>89</v>
      </c>
      <c r="AN92" s="33">
        <v>45990.15</v>
      </c>
      <c r="AO92" s="44">
        <v>21500</v>
      </c>
      <c r="AP92" s="33">
        <v>8600</v>
      </c>
    </row>
    <row r="93" spans="1:42" ht="15" customHeight="1">
      <c r="A93" s="40">
        <v>90</v>
      </c>
      <c r="B93" s="42" t="s">
        <v>488</v>
      </c>
      <c r="C93" s="38"/>
      <c r="D93" s="97" t="s">
        <v>489</v>
      </c>
      <c r="E93" s="97" t="s">
        <v>293</v>
      </c>
      <c r="F93" s="40" t="s">
        <v>52</v>
      </c>
      <c r="G93" s="40" t="s">
        <v>490</v>
      </c>
      <c r="H93" s="96" t="s">
        <v>491</v>
      </c>
      <c r="I93" s="96" t="s">
        <v>491</v>
      </c>
      <c r="J93" s="96" t="s">
        <v>58</v>
      </c>
      <c r="K93" s="96" t="s">
        <v>492</v>
      </c>
      <c r="L93" s="96" t="s">
        <v>95</v>
      </c>
      <c r="M93" s="39" t="s">
        <v>47</v>
      </c>
      <c r="N93" s="40"/>
      <c r="O93" s="40"/>
      <c r="P93" s="41">
        <v>123456789012</v>
      </c>
      <c r="Q93" s="33" t="s">
        <v>48</v>
      </c>
      <c r="R93" s="41">
        <v>9876543212345</v>
      </c>
      <c r="S93" s="40" t="s">
        <v>49</v>
      </c>
      <c r="T93" s="38">
        <v>3349947378</v>
      </c>
      <c r="U93" s="40" t="s">
        <v>50</v>
      </c>
      <c r="V93" s="41">
        <v>1023456789</v>
      </c>
      <c r="W93" s="88">
        <v>32000</v>
      </c>
      <c r="X93" s="88">
        <f t="shared" si="8"/>
        <v>16000</v>
      </c>
      <c r="Y93" s="88">
        <f t="shared" si="9"/>
        <v>6400</v>
      </c>
      <c r="Z93" s="88">
        <v>2083</v>
      </c>
      <c r="AA93" s="88">
        <v>2083</v>
      </c>
      <c r="AB93" s="88">
        <f t="shared" si="10"/>
        <v>5434</v>
      </c>
      <c r="AC93" s="88">
        <f t="shared" si="11"/>
        <v>32000</v>
      </c>
      <c r="AD93" s="87">
        <f t="shared" si="12"/>
        <v>1950</v>
      </c>
      <c r="AE93" s="87">
        <f t="shared" si="13"/>
        <v>0</v>
      </c>
      <c r="AF93" s="88">
        <v>6</v>
      </c>
      <c r="AG93" s="87">
        <f t="shared" si="14"/>
        <v>769.59999999999991</v>
      </c>
      <c r="AH93" s="87">
        <f t="shared" si="15"/>
        <v>34725.599999999999</v>
      </c>
      <c r="AI93" s="88" t="s">
        <v>61</v>
      </c>
      <c r="AJ93" s="40"/>
      <c r="AK93" s="40"/>
      <c r="AL93" s="40" t="s">
        <v>52</v>
      </c>
      <c r="AM93" s="40">
        <v>90</v>
      </c>
      <c r="AN93" s="33">
        <v>34725.599999999999</v>
      </c>
      <c r="AO93" s="44">
        <v>16000</v>
      </c>
      <c r="AP93" s="33">
        <v>6400</v>
      </c>
    </row>
    <row r="94" spans="1:42" ht="15" customHeight="1">
      <c r="A94" s="40">
        <v>91</v>
      </c>
      <c r="B94" s="42" t="s">
        <v>493</v>
      </c>
      <c r="C94" s="38"/>
      <c r="D94" s="97" t="s">
        <v>494</v>
      </c>
      <c r="E94" s="97" t="s">
        <v>92</v>
      </c>
      <c r="F94" s="40" t="s">
        <v>41</v>
      </c>
      <c r="G94" s="40" t="s">
        <v>495</v>
      </c>
      <c r="H94" s="96" t="s">
        <v>496</v>
      </c>
      <c r="I94" s="96" t="s">
        <v>496</v>
      </c>
      <c r="J94" s="96" t="s">
        <v>58</v>
      </c>
      <c r="K94" s="96" t="s">
        <v>492</v>
      </c>
      <c r="L94" s="96" t="s">
        <v>339</v>
      </c>
      <c r="M94" s="39" t="s">
        <v>47</v>
      </c>
      <c r="N94" s="40"/>
      <c r="O94" s="40"/>
      <c r="P94" s="41">
        <v>123456789012</v>
      </c>
      <c r="Q94" s="33" t="s">
        <v>48</v>
      </c>
      <c r="R94" s="41">
        <v>9876543212345</v>
      </c>
      <c r="S94" s="40" t="s">
        <v>49</v>
      </c>
      <c r="T94" s="38">
        <v>3349947378</v>
      </c>
      <c r="U94" s="40" t="s">
        <v>50</v>
      </c>
      <c r="V94" s="41">
        <v>1023456789</v>
      </c>
      <c r="W94" s="88">
        <v>16000</v>
      </c>
      <c r="X94" s="88">
        <f t="shared" si="8"/>
        <v>8000</v>
      </c>
      <c r="Y94" s="88">
        <f t="shared" si="9"/>
        <v>3200</v>
      </c>
      <c r="Z94" s="88">
        <v>2083</v>
      </c>
      <c r="AA94" s="88">
        <v>2083</v>
      </c>
      <c r="AB94" s="88">
        <f t="shared" si="10"/>
        <v>634</v>
      </c>
      <c r="AC94" s="88">
        <f t="shared" si="11"/>
        <v>16000</v>
      </c>
      <c r="AD94" s="87">
        <f t="shared" si="12"/>
        <v>2080</v>
      </c>
      <c r="AE94" s="87">
        <f t="shared" si="13"/>
        <v>520</v>
      </c>
      <c r="AF94" s="88">
        <v>6</v>
      </c>
      <c r="AG94" s="87">
        <f t="shared" si="14"/>
        <v>384.79999999999995</v>
      </c>
      <c r="AH94" s="87">
        <f t="shared" si="15"/>
        <v>18990.8</v>
      </c>
      <c r="AI94" s="88" t="s">
        <v>76</v>
      </c>
      <c r="AJ94" s="40"/>
      <c r="AK94" s="40"/>
      <c r="AL94" s="40" t="s">
        <v>52</v>
      </c>
      <c r="AM94" s="40">
        <v>91</v>
      </c>
      <c r="AN94" s="33">
        <v>18990.8</v>
      </c>
      <c r="AO94" s="44">
        <v>8000</v>
      </c>
      <c r="AP94" s="33">
        <v>3200</v>
      </c>
    </row>
    <row r="95" spans="1:42" ht="15" customHeight="1">
      <c r="A95" s="40">
        <v>92</v>
      </c>
      <c r="B95" s="42" t="s">
        <v>497</v>
      </c>
      <c r="C95" s="38"/>
      <c r="D95" s="97" t="s">
        <v>498</v>
      </c>
      <c r="E95" s="97"/>
      <c r="F95" s="40" t="s">
        <v>41</v>
      </c>
      <c r="G95" s="40" t="s">
        <v>499</v>
      </c>
      <c r="H95" s="96" t="s">
        <v>500</v>
      </c>
      <c r="I95" s="96" t="s">
        <v>500</v>
      </c>
      <c r="J95" s="96" t="s">
        <v>58</v>
      </c>
      <c r="K95" s="96" t="s">
        <v>501</v>
      </c>
      <c r="L95" s="96" t="s">
        <v>352</v>
      </c>
      <c r="M95" s="39" t="s">
        <v>47</v>
      </c>
      <c r="N95" s="40"/>
      <c r="O95" s="40"/>
      <c r="P95" s="41">
        <v>123456789012</v>
      </c>
      <c r="Q95" s="33" t="s">
        <v>48</v>
      </c>
      <c r="R95" s="41">
        <v>9876543212345</v>
      </c>
      <c r="S95" s="40" t="s">
        <v>49</v>
      </c>
      <c r="T95" s="38">
        <v>3349947378</v>
      </c>
      <c r="U95" s="40" t="s">
        <v>50</v>
      </c>
      <c r="V95" s="41">
        <v>1023456789</v>
      </c>
      <c r="W95" s="88">
        <v>31000</v>
      </c>
      <c r="X95" s="88">
        <f t="shared" si="8"/>
        <v>15500</v>
      </c>
      <c r="Y95" s="88">
        <f t="shared" si="9"/>
        <v>6200</v>
      </c>
      <c r="Z95" s="88">
        <v>2083</v>
      </c>
      <c r="AA95" s="88">
        <v>2083</v>
      </c>
      <c r="AB95" s="88">
        <f t="shared" si="10"/>
        <v>5134</v>
      </c>
      <c r="AC95" s="88">
        <f t="shared" si="11"/>
        <v>31000</v>
      </c>
      <c r="AD95" s="87">
        <f t="shared" si="12"/>
        <v>1950</v>
      </c>
      <c r="AE95" s="87">
        <f t="shared" si="13"/>
        <v>0</v>
      </c>
      <c r="AF95" s="88">
        <v>6</v>
      </c>
      <c r="AG95" s="87">
        <f t="shared" si="14"/>
        <v>745.55</v>
      </c>
      <c r="AH95" s="87">
        <f t="shared" si="15"/>
        <v>33701.550000000003</v>
      </c>
      <c r="AI95" s="88" t="s">
        <v>61</v>
      </c>
      <c r="AJ95" s="40"/>
      <c r="AK95" s="40"/>
      <c r="AL95" s="40" t="s">
        <v>52</v>
      </c>
      <c r="AM95" s="40">
        <v>92</v>
      </c>
      <c r="AN95" s="33">
        <v>33701.550000000003</v>
      </c>
      <c r="AO95" s="44">
        <v>15500</v>
      </c>
      <c r="AP95" s="33">
        <v>6200</v>
      </c>
    </row>
    <row r="96" spans="1:42" ht="15" customHeight="1">
      <c r="A96" s="40">
        <v>93</v>
      </c>
      <c r="B96" s="42" t="s">
        <v>502</v>
      </c>
      <c r="C96" s="38"/>
      <c r="D96" s="97" t="s">
        <v>503</v>
      </c>
      <c r="E96" s="97" t="s">
        <v>504</v>
      </c>
      <c r="F96" s="40" t="s">
        <v>41</v>
      </c>
      <c r="G96" s="40" t="s">
        <v>505</v>
      </c>
      <c r="H96" s="96" t="s">
        <v>506</v>
      </c>
      <c r="I96" s="96" t="s">
        <v>506</v>
      </c>
      <c r="J96" s="96" t="s">
        <v>58</v>
      </c>
      <c r="K96" s="96" t="s">
        <v>507</v>
      </c>
      <c r="L96" s="96" t="s">
        <v>95</v>
      </c>
      <c r="M96" s="39" t="s">
        <v>47</v>
      </c>
      <c r="N96" s="40"/>
      <c r="O96" s="40"/>
      <c r="P96" s="41">
        <v>123456789012</v>
      </c>
      <c r="Q96" s="33" t="s">
        <v>48</v>
      </c>
      <c r="R96" s="41">
        <v>9876543212345</v>
      </c>
      <c r="S96" s="40" t="s">
        <v>49</v>
      </c>
      <c r="T96" s="38">
        <v>3349947378</v>
      </c>
      <c r="U96" s="40" t="s">
        <v>50</v>
      </c>
      <c r="V96" s="41">
        <v>1023456789</v>
      </c>
      <c r="W96" s="88">
        <v>24000</v>
      </c>
      <c r="X96" s="88">
        <f t="shared" si="8"/>
        <v>12000</v>
      </c>
      <c r="Y96" s="88">
        <f t="shared" si="9"/>
        <v>4800</v>
      </c>
      <c r="Z96" s="88">
        <v>2083</v>
      </c>
      <c r="AA96" s="88">
        <v>2083</v>
      </c>
      <c r="AB96" s="88">
        <f t="shared" si="10"/>
        <v>3034</v>
      </c>
      <c r="AC96" s="88">
        <f t="shared" si="11"/>
        <v>24000</v>
      </c>
      <c r="AD96" s="87">
        <f t="shared" si="12"/>
        <v>1950</v>
      </c>
      <c r="AE96" s="87">
        <f t="shared" si="13"/>
        <v>0</v>
      </c>
      <c r="AF96" s="88">
        <v>6</v>
      </c>
      <c r="AG96" s="87">
        <f t="shared" si="14"/>
        <v>577.19999999999993</v>
      </c>
      <c r="AH96" s="87">
        <f t="shared" si="15"/>
        <v>26533.200000000001</v>
      </c>
      <c r="AI96" s="88" t="s">
        <v>51</v>
      </c>
      <c r="AJ96" s="40"/>
      <c r="AK96" s="40"/>
      <c r="AL96" s="40" t="s">
        <v>52</v>
      </c>
      <c r="AM96" s="40">
        <v>93</v>
      </c>
      <c r="AN96" s="33">
        <v>26533.200000000001</v>
      </c>
      <c r="AO96" s="44">
        <v>12000</v>
      </c>
      <c r="AP96" s="33">
        <v>4800</v>
      </c>
    </row>
    <row r="97" spans="1:42" ht="15" customHeight="1">
      <c r="A97" s="40">
        <v>94</v>
      </c>
      <c r="B97" s="42" t="s">
        <v>508</v>
      </c>
      <c r="C97" s="38"/>
      <c r="D97" s="97" t="s">
        <v>509</v>
      </c>
      <c r="E97" s="97" t="s">
        <v>510</v>
      </c>
      <c r="F97" s="40" t="s">
        <v>41</v>
      </c>
      <c r="G97" s="40" t="s">
        <v>511</v>
      </c>
      <c r="H97" s="96" t="s">
        <v>506</v>
      </c>
      <c r="I97" s="96" t="s">
        <v>506</v>
      </c>
      <c r="J97" s="96" t="s">
        <v>44</v>
      </c>
      <c r="K97" s="96" t="s">
        <v>265</v>
      </c>
      <c r="L97" s="96" t="s">
        <v>214</v>
      </c>
      <c r="M97" s="39" t="s">
        <v>47</v>
      </c>
      <c r="N97" s="40"/>
      <c r="O97" s="40"/>
      <c r="P97" s="41">
        <v>123456789012</v>
      </c>
      <c r="Q97" s="33" t="s">
        <v>48</v>
      </c>
      <c r="R97" s="41">
        <v>9876543212345</v>
      </c>
      <c r="S97" s="40" t="s">
        <v>49</v>
      </c>
      <c r="T97" s="38">
        <v>3349947378</v>
      </c>
      <c r="U97" s="40" t="s">
        <v>50</v>
      </c>
      <c r="V97" s="41">
        <v>1023456789</v>
      </c>
      <c r="W97" s="88">
        <v>31000</v>
      </c>
      <c r="X97" s="88">
        <f t="shared" si="8"/>
        <v>15500</v>
      </c>
      <c r="Y97" s="88">
        <f t="shared" si="9"/>
        <v>6200</v>
      </c>
      <c r="Z97" s="88">
        <v>2083</v>
      </c>
      <c r="AA97" s="88">
        <v>2083</v>
      </c>
      <c r="AB97" s="88">
        <f t="shared" si="10"/>
        <v>5134</v>
      </c>
      <c r="AC97" s="88">
        <f t="shared" si="11"/>
        <v>31000</v>
      </c>
      <c r="AD97" s="87">
        <f t="shared" si="12"/>
        <v>1950</v>
      </c>
      <c r="AE97" s="87">
        <f t="shared" si="13"/>
        <v>0</v>
      </c>
      <c r="AF97" s="88">
        <v>6</v>
      </c>
      <c r="AG97" s="87">
        <f t="shared" si="14"/>
        <v>745.55</v>
      </c>
      <c r="AH97" s="87">
        <f t="shared" si="15"/>
        <v>33701.550000000003</v>
      </c>
      <c r="AI97" s="88" t="s">
        <v>61</v>
      </c>
      <c r="AJ97" s="40"/>
      <c r="AK97" s="40"/>
      <c r="AL97" s="40" t="s">
        <v>52</v>
      </c>
      <c r="AM97" s="40">
        <v>94</v>
      </c>
      <c r="AN97" s="33">
        <v>33701.550000000003</v>
      </c>
      <c r="AO97" s="44">
        <v>15500</v>
      </c>
      <c r="AP97" s="33">
        <v>6200</v>
      </c>
    </row>
    <row r="98" spans="1:42" ht="15" customHeight="1">
      <c r="A98" s="40">
        <v>95</v>
      </c>
      <c r="B98" s="42" t="s">
        <v>512</v>
      </c>
      <c r="C98" s="38"/>
      <c r="D98" s="97" t="s">
        <v>513</v>
      </c>
      <c r="E98" s="97" t="s">
        <v>514</v>
      </c>
      <c r="F98" s="40" t="s">
        <v>41</v>
      </c>
      <c r="G98" s="40" t="s">
        <v>515</v>
      </c>
      <c r="H98" s="96" t="s">
        <v>506</v>
      </c>
      <c r="I98" s="96" t="s">
        <v>506</v>
      </c>
      <c r="J98" s="96" t="s">
        <v>58</v>
      </c>
      <c r="K98" s="96" t="s">
        <v>516</v>
      </c>
      <c r="L98" s="96" t="s">
        <v>390</v>
      </c>
      <c r="M98" s="39" t="s">
        <v>47</v>
      </c>
      <c r="N98" s="40"/>
      <c r="O98" s="40"/>
      <c r="P98" s="41">
        <v>123456789012</v>
      </c>
      <c r="Q98" s="33" t="s">
        <v>48</v>
      </c>
      <c r="R98" s="41">
        <v>9876543212345</v>
      </c>
      <c r="S98" s="40" t="s">
        <v>49</v>
      </c>
      <c r="T98" s="38">
        <v>3349947378</v>
      </c>
      <c r="U98" s="40" t="s">
        <v>50</v>
      </c>
      <c r="V98" s="41">
        <v>1023456789</v>
      </c>
      <c r="W98" s="88">
        <v>16000</v>
      </c>
      <c r="X98" s="88">
        <f t="shared" si="8"/>
        <v>8000</v>
      </c>
      <c r="Y98" s="88">
        <f t="shared" si="9"/>
        <v>3200</v>
      </c>
      <c r="Z98" s="88">
        <v>2083</v>
      </c>
      <c r="AA98" s="88">
        <v>2083</v>
      </c>
      <c r="AB98" s="88">
        <f t="shared" si="10"/>
        <v>634</v>
      </c>
      <c r="AC98" s="88">
        <f t="shared" si="11"/>
        <v>16000</v>
      </c>
      <c r="AD98" s="87">
        <f t="shared" si="12"/>
        <v>2080</v>
      </c>
      <c r="AE98" s="87">
        <f t="shared" si="13"/>
        <v>520</v>
      </c>
      <c r="AF98" s="88">
        <v>6</v>
      </c>
      <c r="AG98" s="87">
        <f t="shared" si="14"/>
        <v>384.79999999999995</v>
      </c>
      <c r="AH98" s="87">
        <f t="shared" si="15"/>
        <v>18990.8</v>
      </c>
      <c r="AI98" s="88" t="s">
        <v>76</v>
      </c>
      <c r="AJ98" s="40"/>
      <c r="AK98" s="40"/>
      <c r="AL98" s="40" t="s">
        <v>52</v>
      </c>
      <c r="AM98" s="40">
        <v>95</v>
      </c>
      <c r="AN98" s="33">
        <v>18990.8</v>
      </c>
      <c r="AO98" s="44">
        <v>8000</v>
      </c>
      <c r="AP98" s="33">
        <v>3200</v>
      </c>
    </row>
    <row r="99" spans="1:42" ht="15" customHeight="1">
      <c r="A99" s="40">
        <v>96</v>
      </c>
      <c r="B99" s="42" t="s">
        <v>517</v>
      </c>
      <c r="C99" s="38"/>
      <c r="D99" s="97" t="s">
        <v>518</v>
      </c>
      <c r="E99" s="97" t="s">
        <v>110</v>
      </c>
      <c r="F99" s="40" t="s">
        <v>41</v>
      </c>
      <c r="G99" s="40" t="s">
        <v>519</v>
      </c>
      <c r="H99" s="96" t="s">
        <v>506</v>
      </c>
      <c r="I99" s="96" t="s">
        <v>506</v>
      </c>
      <c r="J99" s="96" t="s">
        <v>58</v>
      </c>
      <c r="K99" s="96" t="s">
        <v>446</v>
      </c>
      <c r="L99" s="96" t="s">
        <v>214</v>
      </c>
      <c r="M99" s="39" t="s">
        <v>47</v>
      </c>
      <c r="N99" s="40"/>
      <c r="O99" s="40"/>
      <c r="P99" s="41">
        <v>123456789012</v>
      </c>
      <c r="Q99" s="33" t="s">
        <v>48</v>
      </c>
      <c r="R99" s="41">
        <v>9876543212345</v>
      </c>
      <c r="S99" s="40" t="s">
        <v>49</v>
      </c>
      <c r="T99" s="38">
        <v>3349947378</v>
      </c>
      <c r="U99" s="40" t="s">
        <v>50</v>
      </c>
      <c r="V99" s="41">
        <v>1023456789</v>
      </c>
      <c r="W99" s="88">
        <v>40000</v>
      </c>
      <c r="X99" s="88">
        <f t="shared" si="8"/>
        <v>20000</v>
      </c>
      <c r="Y99" s="88">
        <f t="shared" si="9"/>
        <v>8000</v>
      </c>
      <c r="Z99" s="88">
        <v>2083</v>
      </c>
      <c r="AA99" s="88">
        <v>2083</v>
      </c>
      <c r="AB99" s="88">
        <f t="shared" si="10"/>
        <v>7834</v>
      </c>
      <c r="AC99" s="88">
        <f t="shared" si="11"/>
        <v>40000</v>
      </c>
      <c r="AD99" s="87">
        <f t="shared" si="12"/>
        <v>1950</v>
      </c>
      <c r="AE99" s="87">
        <f t="shared" si="13"/>
        <v>0</v>
      </c>
      <c r="AF99" s="88">
        <v>6</v>
      </c>
      <c r="AG99" s="87">
        <f t="shared" si="14"/>
        <v>961.99999999999989</v>
      </c>
      <c r="AH99" s="87">
        <f t="shared" si="15"/>
        <v>42918</v>
      </c>
      <c r="AI99" s="88" t="s">
        <v>61</v>
      </c>
      <c r="AJ99" s="40"/>
      <c r="AK99" s="40"/>
      <c r="AL99" s="40" t="s">
        <v>52</v>
      </c>
      <c r="AM99" s="40">
        <v>96</v>
      </c>
      <c r="AN99" s="33">
        <v>42918</v>
      </c>
      <c r="AO99" s="44">
        <v>20000</v>
      </c>
      <c r="AP99" s="33">
        <v>8000</v>
      </c>
    </row>
    <row r="100" spans="1:42" ht="15" customHeight="1">
      <c r="A100" s="40">
        <v>97</v>
      </c>
      <c r="B100" s="42" t="s">
        <v>520</v>
      </c>
      <c r="C100" s="38"/>
      <c r="D100" s="97" t="s">
        <v>521</v>
      </c>
      <c r="E100" s="97"/>
      <c r="F100" s="40" t="s">
        <v>41</v>
      </c>
      <c r="G100" s="40" t="s">
        <v>522</v>
      </c>
      <c r="H100" s="96" t="s">
        <v>523</v>
      </c>
      <c r="I100" s="96" t="s">
        <v>523</v>
      </c>
      <c r="J100" s="96" t="s">
        <v>58</v>
      </c>
      <c r="K100" s="96" t="s">
        <v>524</v>
      </c>
      <c r="L100" s="96" t="s">
        <v>142</v>
      </c>
      <c r="M100" s="39" t="s">
        <v>47</v>
      </c>
      <c r="N100" s="40"/>
      <c r="O100" s="40"/>
      <c r="P100" s="41">
        <v>123456789012</v>
      </c>
      <c r="Q100" s="33" t="s">
        <v>48</v>
      </c>
      <c r="R100" s="41">
        <v>9876543212345</v>
      </c>
      <c r="S100" s="40" t="s">
        <v>49</v>
      </c>
      <c r="T100" s="38">
        <v>3349947378</v>
      </c>
      <c r="U100" s="40" t="s">
        <v>50</v>
      </c>
      <c r="V100" s="41">
        <v>1023456789</v>
      </c>
      <c r="W100" s="87">
        <v>20000</v>
      </c>
      <c r="X100" s="88">
        <f t="shared" si="8"/>
        <v>10000</v>
      </c>
      <c r="Y100" s="88">
        <f t="shared" si="9"/>
        <v>4000</v>
      </c>
      <c r="Z100" s="88">
        <v>2083</v>
      </c>
      <c r="AA100" s="88">
        <v>2083</v>
      </c>
      <c r="AB100" s="88">
        <f t="shared" si="10"/>
        <v>1834</v>
      </c>
      <c r="AC100" s="88">
        <f t="shared" si="11"/>
        <v>20000</v>
      </c>
      <c r="AD100" s="87">
        <f t="shared" si="12"/>
        <v>1950</v>
      </c>
      <c r="AE100" s="87">
        <f t="shared" si="13"/>
        <v>650</v>
      </c>
      <c r="AF100" s="88">
        <v>6</v>
      </c>
      <c r="AG100" s="87">
        <f t="shared" si="14"/>
        <v>480.99999999999994</v>
      </c>
      <c r="AH100" s="87">
        <f t="shared" si="15"/>
        <v>23087</v>
      </c>
      <c r="AI100" s="88" t="s">
        <v>51</v>
      </c>
      <c r="AJ100" s="40"/>
      <c r="AK100" s="40"/>
      <c r="AL100" s="40" t="s">
        <v>52</v>
      </c>
      <c r="AM100" s="40">
        <v>97</v>
      </c>
      <c r="AN100" s="33">
        <v>23087</v>
      </c>
      <c r="AO100" s="44">
        <v>10000</v>
      </c>
      <c r="AP100" s="33">
        <v>4000</v>
      </c>
    </row>
    <row r="101" spans="1:42" ht="15" customHeight="1">
      <c r="A101" s="40">
        <v>98</v>
      </c>
      <c r="B101" s="42" t="s">
        <v>525</v>
      </c>
      <c r="C101" s="38"/>
      <c r="D101" s="97" t="s">
        <v>526</v>
      </c>
      <c r="E101" s="97" t="s">
        <v>527</v>
      </c>
      <c r="F101" s="40" t="s">
        <v>41</v>
      </c>
      <c r="G101" s="40" t="s">
        <v>528</v>
      </c>
      <c r="H101" s="96" t="s">
        <v>523</v>
      </c>
      <c r="I101" s="96" t="s">
        <v>523</v>
      </c>
      <c r="J101" s="96" t="s">
        <v>58</v>
      </c>
      <c r="K101" s="96" t="s">
        <v>529</v>
      </c>
      <c r="L101" s="96" t="s">
        <v>214</v>
      </c>
      <c r="M101" s="39" t="s">
        <v>47</v>
      </c>
      <c r="N101" s="40"/>
      <c r="O101" s="40"/>
      <c r="P101" s="41">
        <v>123456789012</v>
      </c>
      <c r="Q101" s="33" t="s">
        <v>48</v>
      </c>
      <c r="R101" s="41">
        <v>9876543212345</v>
      </c>
      <c r="S101" s="40" t="s">
        <v>49</v>
      </c>
      <c r="T101" s="38">
        <v>3349947378</v>
      </c>
      <c r="U101" s="40" t="s">
        <v>50</v>
      </c>
      <c r="V101" s="41">
        <v>1023456789</v>
      </c>
      <c r="W101" s="88">
        <v>50000</v>
      </c>
      <c r="X101" s="88">
        <f t="shared" si="8"/>
        <v>25000</v>
      </c>
      <c r="Y101" s="88">
        <f t="shared" si="9"/>
        <v>10000</v>
      </c>
      <c r="Z101" s="88">
        <v>2083</v>
      </c>
      <c r="AA101" s="88">
        <v>2083</v>
      </c>
      <c r="AB101" s="88">
        <f t="shared" si="10"/>
        <v>10834</v>
      </c>
      <c r="AC101" s="88">
        <f t="shared" si="11"/>
        <v>50000</v>
      </c>
      <c r="AD101" s="87">
        <f t="shared" si="12"/>
        <v>1950</v>
      </c>
      <c r="AE101" s="87">
        <f t="shared" si="13"/>
        <v>0</v>
      </c>
      <c r="AF101" s="88">
        <v>6</v>
      </c>
      <c r="AG101" s="87">
        <f t="shared" si="14"/>
        <v>1202.5</v>
      </c>
      <c r="AH101" s="87">
        <f t="shared" si="15"/>
        <v>53158.5</v>
      </c>
      <c r="AI101" s="88" t="s">
        <v>61</v>
      </c>
      <c r="AJ101" s="40"/>
      <c r="AK101" s="40"/>
      <c r="AL101" s="40" t="s">
        <v>52</v>
      </c>
      <c r="AM101" s="40">
        <v>98</v>
      </c>
      <c r="AN101" s="33">
        <v>53158.5</v>
      </c>
      <c r="AO101" s="44">
        <v>25000</v>
      </c>
      <c r="AP101" s="33">
        <v>10000</v>
      </c>
    </row>
    <row r="102" spans="1:42" ht="15" customHeight="1">
      <c r="A102" s="40">
        <v>99</v>
      </c>
      <c r="B102" s="42" t="s">
        <v>530</v>
      </c>
      <c r="C102" s="38"/>
      <c r="D102" s="97" t="s">
        <v>531</v>
      </c>
      <c r="E102" s="97" t="s">
        <v>532</v>
      </c>
      <c r="F102" s="40" t="s">
        <v>41</v>
      </c>
      <c r="G102" s="40" t="s">
        <v>533</v>
      </c>
      <c r="H102" s="96" t="s">
        <v>523</v>
      </c>
      <c r="I102" s="96" t="s">
        <v>523</v>
      </c>
      <c r="J102" s="96" t="s">
        <v>58</v>
      </c>
      <c r="K102" s="96" t="s">
        <v>534</v>
      </c>
      <c r="L102" s="96" t="s">
        <v>214</v>
      </c>
      <c r="M102" s="39" t="s">
        <v>47</v>
      </c>
      <c r="N102" s="40"/>
      <c r="O102" s="40"/>
      <c r="P102" s="41">
        <v>123456789012</v>
      </c>
      <c r="Q102" s="33" t="s">
        <v>48</v>
      </c>
      <c r="R102" s="41">
        <v>9876543212345</v>
      </c>
      <c r="S102" s="40" t="s">
        <v>49</v>
      </c>
      <c r="T102" s="38">
        <v>3349947378</v>
      </c>
      <c r="U102" s="40" t="s">
        <v>50</v>
      </c>
      <c r="V102" s="41">
        <v>1023456789</v>
      </c>
      <c r="W102" s="88">
        <v>40000</v>
      </c>
      <c r="X102" s="88">
        <f t="shared" si="8"/>
        <v>20000</v>
      </c>
      <c r="Y102" s="88">
        <f t="shared" si="9"/>
        <v>8000</v>
      </c>
      <c r="Z102" s="88">
        <v>2083</v>
      </c>
      <c r="AA102" s="88">
        <v>2083</v>
      </c>
      <c r="AB102" s="88">
        <f t="shared" si="10"/>
        <v>7834</v>
      </c>
      <c r="AC102" s="88">
        <f t="shared" si="11"/>
        <v>40000</v>
      </c>
      <c r="AD102" s="87">
        <f t="shared" si="12"/>
        <v>1950</v>
      </c>
      <c r="AE102" s="87">
        <f t="shared" si="13"/>
        <v>0</v>
      </c>
      <c r="AF102" s="88">
        <v>6</v>
      </c>
      <c r="AG102" s="87">
        <f t="shared" si="14"/>
        <v>961.99999999999989</v>
      </c>
      <c r="AH102" s="87">
        <f t="shared" si="15"/>
        <v>42918</v>
      </c>
      <c r="AI102" s="88" t="s">
        <v>61</v>
      </c>
      <c r="AJ102" s="40"/>
      <c r="AK102" s="40"/>
      <c r="AL102" s="40" t="s">
        <v>52</v>
      </c>
      <c r="AM102" s="40">
        <v>99</v>
      </c>
      <c r="AN102" s="33">
        <v>42918</v>
      </c>
      <c r="AO102" s="44">
        <v>20000</v>
      </c>
      <c r="AP102" s="33">
        <v>8000</v>
      </c>
    </row>
    <row r="103" spans="1:42" ht="15" customHeight="1">
      <c r="A103" s="40">
        <v>100</v>
      </c>
      <c r="B103" s="42" t="s">
        <v>535</v>
      </c>
      <c r="C103" s="38"/>
      <c r="D103" s="97" t="s">
        <v>536</v>
      </c>
      <c r="E103" s="97"/>
      <c r="F103" s="40" t="s">
        <v>52</v>
      </c>
      <c r="G103" s="40" t="s">
        <v>537</v>
      </c>
      <c r="H103" s="96" t="s">
        <v>538</v>
      </c>
      <c r="I103" s="96" t="s">
        <v>538</v>
      </c>
      <c r="J103" s="96" t="s">
        <v>58</v>
      </c>
      <c r="K103" s="96" t="s">
        <v>529</v>
      </c>
      <c r="L103" s="96" t="s">
        <v>214</v>
      </c>
      <c r="M103" s="39" t="s">
        <v>47</v>
      </c>
      <c r="N103" s="40"/>
      <c r="O103" s="40"/>
      <c r="P103" s="41">
        <v>123456789012</v>
      </c>
      <c r="Q103" s="33" t="s">
        <v>48</v>
      </c>
      <c r="R103" s="41">
        <v>9876543212345</v>
      </c>
      <c r="S103" s="40" t="s">
        <v>49</v>
      </c>
      <c r="T103" s="38">
        <v>3349947378</v>
      </c>
      <c r="U103" s="40" t="s">
        <v>50</v>
      </c>
      <c r="V103" s="41">
        <v>1023456789</v>
      </c>
      <c r="W103" s="88">
        <v>15000</v>
      </c>
      <c r="X103" s="88">
        <f t="shared" si="8"/>
        <v>7500</v>
      </c>
      <c r="Y103" s="88">
        <f t="shared" si="9"/>
        <v>3000</v>
      </c>
      <c r="Z103" s="88">
        <v>2083</v>
      </c>
      <c r="AA103" s="88">
        <v>2083</v>
      </c>
      <c r="AB103" s="88">
        <f t="shared" si="10"/>
        <v>334</v>
      </c>
      <c r="AC103" s="88">
        <f t="shared" si="11"/>
        <v>15000</v>
      </c>
      <c r="AD103" s="87">
        <f t="shared" si="12"/>
        <v>1950</v>
      </c>
      <c r="AE103" s="87">
        <f t="shared" si="13"/>
        <v>487.5</v>
      </c>
      <c r="AF103" s="88">
        <v>6</v>
      </c>
      <c r="AG103" s="87">
        <f t="shared" si="14"/>
        <v>360.75</v>
      </c>
      <c r="AH103" s="87">
        <f t="shared" si="15"/>
        <v>17804.25</v>
      </c>
      <c r="AI103" s="88" t="s">
        <v>76</v>
      </c>
      <c r="AJ103" s="40"/>
      <c r="AK103" s="40"/>
      <c r="AL103" s="40" t="s">
        <v>52</v>
      </c>
      <c r="AM103" s="40">
        <v>100</v>
      </c>
      <c r="AN103" s="33">
        <v>17804.25</v>
      </c>
      <c r="AO103" s="44">
        <v>7500</v>
      </c>
      <c r="AP103" s="33">
        <v>3000</v>
      </c>
    </row>
    <row r="104" spans="1:42" ht="15" customHeight="1">
      <c r="A104" s="40">
        <v>101</v>
      </c>
      <c r="B104" s="42" t="s">
        <v>539</v>
      </c>
      <c r="C104" s="38"/>
      <c r="D104" s="97" t="s">
        <v>540</v>
      </c>
      <c r="E104" s="97" t="s">
        <v>541</v>
      </c>
      <c r="F104" s="40" t="s">
        <v>41</v>
      </c>
      <c r="G104" s="40" t="s">
        <v>542</v>
      </c>
      <c r="H104" s="96" t="s">
        <v>538</v>
      </c>
      <c r="I104" s="96" t="s">
        <v>538</v>
      </c>
      <c r="J104" s="96" t="s">
        <v>58</v>
      </c>
      <c r="K104" s="96" t="s">
        <v>194</v>
      </c>
      <c r="L104" s="96" t="s">
        <v>95</v>
      </c>
      <c r="M104" s="39" t="s">
        <v>47</v>
      </c>
      <c r="N104" s="40"/>
      <c r="O104" s="40"/>
      <c r="P104" s="41">
        <v>123456789012</v>
      </c>
      <c r="Q104" s="33" t="s">
        <v>48</v>
      </c>
      <c r="R104" s="41">
        <v>9876543212345</v>
      </c>
      <c r="S104" s="40" t="s">
        <v>49</v>
      </c>
      <c r="T104" s="38">
        <v>3349947378</v>
      </c>
      <c r="U104" s="40" t="s">
        <v>50</v>
      </c>
      <c r="V104" s="41">
        <v>1023456789</v>
      </c>
      <c r="W104" s="88">
        <v>18000</v>
      </c>
      <c r="X104" s="88">
        <f t="shared" si="8"/>
        <v>9000</v>
      </c>
      <c r="Y104" s="88">
        <f t="shared" si="9"/>
        <v>3600</v>
      </c>
      <c r="Z104" s="88">
        <v>2083</v>
      </c>
      <c r="AA104" s="88">
        <v>2083</v>
      </c>
      <c r="AB104" s="88">
        <f t="shared" si="10"/>
        <v>1234</v>
      </c>
      <c r="AC104" s="88">
        <f t="shared" si="11"/>
        <v>18000</v>
      </c>
      <c r="AD104" s="87">
        <f t="shared" si="12"/>
        <v>2340</v>
      </c>
      <c r="AE104" s="87">
        <f t="shared" si="13"/>
        <v>585</v>
      </c>
      <c r="AF104" s="88">
        <v>6</v>
      </c>
      <c r="AG104" s="87">
        <f t="shared" si="14"/>
        <v>432.9</v>
      </c>
      <c r="AH104" s="87">
        <f t="shared" si="15"/>
        <v>21363.9</v>
      </c>
      <c r="AI104" s="88" t="s">
        <v>76</v>
      </c>
      <c r="AJ104" s="40"/>
      <c r="AK104" s="40"/>
      <c r="AL104" s="40" t="s">
        <v>52</v>
      </c>
      <c r="AM104" s="40">
        <v>101</v>
      </c>
      <c r="AN104" s="33">
        <v>21363.9</v>
      </c>
      <c r="AO104" s="44">
        <v>9000</v>
      </c>
      <c r="AP104" s="33">
        <v>3600</v>
      </c>
    </row>
    <row r="105" spans="1:42" ht="15" customHeight="1">
      <c r="A105" s="40">
        <v>102</v>
      </c>
      <c r="B105" s="42" t="s">
        <v>543</v>
      </c>
      <c r="C105" s="38"/>
      <c r="D105" s="97" t="s">
        <v>544</v>
      </c>
      <c r="E105" s="97" t="s">
        <v>545</v>
      </c>
      <c r="F105" s="40" t="s">
        <v>41</v>
      </c>
      <c r="G105" s="40" t="s">
        <v>546</v>
      </c>
      <c r="H105" s="96" t="s">
        <v>538</v>
      </c>
      <c r="I105" s="96" t="s">
        <v>538</v>
      </c>
      <c r="J105" s="96" t="s">
        <v>58</v>
      </c>
      <c r="K105" s="96" t="s">
        <v>547</v>
      </c>
      <c r="L105" s="96" t="s">
        <v>102</v>
      </c>
      <c r="M105" s="39" t="s">
        <v>47</v>
      </c>
      <c r="N105" s="40"/>
      <c r="O105" s="40"/>
      <c r="P105" s="41">
        <v>123456789012</v>
      </c>
      <c r="Q105" s="33" t="s">
        <v>48</v>
      </c>
      <c r="R105" s="41">
        <v>9876543212345</v>
      </c>
      <c r="S105" s="40" t="s">
        <v>49</v>
      </c>
      <c r="T105" s="38">
        <v>3349947378</v>
      </c>
      <c r="U105" s="40" t="s">
        <v>50</v>
      </c>
      <c r="V105" s="41">
        <v>1023456789</v>
      </c>
      <c r="W105" s="88">
        <v>19000</v>
      </c>
      <c r="X105" s="88">
        <f t="shared" si="8"/>
        <v>9500</v>
      </c>
      <c r="Y105" s="88">
        <f t="shared" si="9"/>
        <v>3800</v>
      </c>
      <c r="Z105" s="88">
        <v>2083</v>
      </c>
      <c r="AA105" s="88">
        <v>2083</v>
      </c>
      <c r="AB105" s="88">
        <f t="shared" si="10"/>
        <v>1534</v>
      </c>
      <c r="AC105" s="88">
        <f t="shared" si="11"/>
        <v>19000</v>
      </c>
      <c r="AD105" s="87">
        <f t="shared" si="12"/>
        <v>1950</v>
      </c>
      <c r="AE105" s="87">
        <f t="shared" si="13"/>
        <v>617.5</v>
      </c>
      <c r="AF105" s="88">
        <v>6</v>
      </c>
      <c r="AG105" s="87">
        <f t="shared" si="14"/>
        <v>456.95</v>
      </c>
      <c r="AH105" s="87">
        <f t="shared" si="15"/>
        <v>22030.45</v>
      </c>
      <c r="AI105" s="88" t="s">
        <v>76</v>
      </c>
      <c r="AJ105" s="40"/>
      <c r="AK105" s="40"/>
      <c r="AL105" s="40" t="s">
        <v>52</v>
      </c>
      <c r="AM105" s="40">
        <v>102</v>
      </c>
      <c r="AN105" s="33">
        <v>22030.45</v>
      </c>
      <c r="AO105" s="44">
        <v>9500</v>
      </c>
      <c r="AP105" s="33">
        <v>3800</v>
      </c>
    </row>
    <row r="106" spans="1:42" ht="15" customHeight="1">
      <c r="A106" s="40">
        <v>103</v>
      </c>
      <c r="B106" s="42" t="s">
        <v>548</v>
      </c>
      <c r="C106" s="38"/>
      <c r="D106" s="97" t="s">
        <v>549</v>
      </c>
      <c r="E106" s="97" t="s">
        <v>550</v>
      </c>
      <c r="F106" s="40" t="s">
        <v>41</v>
      </c>
      <c r="G106" s="40" t="s">
        <v>551</v>
      </c>
      <c r="H106" s="96" t="s">
        <v>538</v>
      </c>
      <c r="I106" s="96" t="s">
        <v>538</v>
      </c>
      <c r="J106" s="96" t="s">
        <v>58</v>
      </c>
      <c r="K106" s="96" t="s">
        <v>552</v>
      </c>
      <c r="L106" s="96" t="s">
        <v>95</v>
      </c>
      <c r="M106" s="39" t="s">
        <v>47</v>
      </c>
      <c r="N106" s="40"/>
      <c r="O106" s="40"/>
      <c r="P106" s="41">
        <v>123456789012</v>
      </c>
      <c r="Q106" s="33" t="s">
        <v>48</v>
      </c>
      <c r="R106" s="41">
        <v>9876543212345</v>
      </c>
      <c r="S106" s="40" t="s">
        <v>49</v>
      </c>
      <c r="T106" s="38">
        <v>3349947378</v>
      </c>
      <c r="U106" s="40" t="s">
        <v>50</v>
      </c>
      <c r="V106" s="41">
        <v>1023456789</v>
      </c>
      <c r="W106" s="88">
        <v>21000</v>
      </c>
      <c r="X106" s="88">
        <f t="shared" si="8"/>
        <v>10500</v>
      </c>
      <c r="Y106" s="88">
        <f t="shared" si="9"/>
        <v>4200</v>
      </c>
      <c r="Z106" s="88">
        <v>2083</v>
      </c>
      <c r="AA106" s="88">
        <v>2083</v>
      </c>
      <c r="AB106" s="88">
        <f t="shared" si="10"/>
        <v>2134</v>
      </c>
      <c r="AC106" s="88">
        <f t="shared" si="11"/>
        <v>21000</v>
      </c>
      <c r="AD106" s="87">
        <f t="shared" si="12"/>
        <v>1950</v>
      </c>
      <c r="AE106" s="87">
        <f t="shared" si="13"/>
        <v>682.5</v>
      </c>
      <c r="AF106" s="88">
        <v>6</v>
      </c>
      <c r="AG106" s="87">
        <f t="shared" si="14"/>
        <v>505.04999999999995</v>
      </c>
      <c r="AH106" s="87">
        <f t="shared" si="15"/>
        <v>24143.55</v>
      </c>
      <c r="AI106" s="88" t="s">
        <v>51</v>
      </c>
      <c r="AJ106" s="40"/>
      <c r="AK106" s="40"/>
      <c r="AL106" s="40" t="s">
        <v>52</v>
      </c>
      <c r="AM106" s="40">
        <v>103</v>
      </c>
      <c r="AN106" s="33">
        <v>24143.55</v>
      </c>
      <c r="AO106" s="44">
        <v>10500</v>
      </c>
      <c r="AP106" s="33">
        <v>4200</v>
      </c>
    </row>
    <row r="107" spans="1:42" ht="15" customHeight="1">
      <c r="A107" s="40">
        <v>104</v>
      </c>
      <c r="B107" s="42" t="s">
        <v>553</v>
      </c>
      <c r="C107" s="38"/>
      <c r="D107" s="97" t="s">
        <v>554</v>
      </c>
      <c r="E107" s="97" t="s">
        <v>555</v>
      </c>
      <c r="F107" s="40" t="s">
        <v>41</v>
      </c>
      <c r="G107" s="40" t="s">
        <v>556</v>
      </c>
      <c r="H107" s="96" t="s">
        <v>538</v>
      </c>
      <c r="I107" s="96" t="s">
        <v>538</v>
      </c>
      <c r="J107" s="96" t="s">
        <v>58</v>
      </c>
      <c r="K107" s="96" t="s">
        <v>557</v>
      </c>
      <c r="L107" s="96" t="s">
        <v>214</v>
      </c>
      <c r="M107" s="39" t="s">
        <v>47</v>
      </c>
      <c r="N107" s="40"/>
      <c r="O107" s="40"/>
      <c r="P107" s="41">
        <v>123456789012</v>
      </c>
      <c r="Q107" s="33" t="s">
        <v>48</v>
      </c>
      <c r="R107" s="41">
        <v>9876543212345</v>
      </c>
      <c r="S107" s="40" t="s">
        <v>49</v>
      </c>
      <c r="T107" s="38">
        <v>3349947378</v>
      </c>
      <c r="U107" s="40" t="s">
        <v>50</v>
      </c>
      <c r="V107" s="41">
        <v>1023456789</v>
      </c>
      <c r="W107" s="88">
        <v>20000</v>
      </c>
      <c r="X107" s="88">
        <f t="shared" si="8"/>
        <v>10000</v>
      </c>
      <c r="Y107" s="88">
        <f t="shared" si="9"/>
        <v>4000</v>
      </c>
      <c r="Z107" s="88">
        <v>2083</v>
      </c>
      <c r="AA107" s="88">
        <v>2083</v>
      </c>
      <c r="AB107" s="88">
        <f t="shared" si="10"/>
        <v>1834</v>
      </c>
      <c r="AC107" s="88">
        <f t="shared" si="11"/>
        <v>20000</v>
      </c>
      <c r="AD107" s="87">
        <f t="shared" si="12"/>
        <v>1950</v>
      </c>
      <c r="AE107" s="87">
        <f t="shared" si="13"/>
        <v>650</v>
      </c>
      <c r="AF107" s="88">
        <v>6</v>
      </c>
      <c r="AG107" s="87">
        <f t="shared" si="14"/>
        <v>480.99999999999994</v>
      </c>
      <c r="AH107" s="87">
        <f t="shared" si="15"/>
        <v>23087</v>
      </c>
      <c r="AI107" s="88" t="s">
        <v>51</v>
      </c>
      <c r="AJ107" s="40"/>
      <c r="AK107" s="40"/>
      <c r="AL107" s="40" t="s">
        <v>52</v>
      </c>
      <c r="AM107" s="40">
        <v>104</v>
      </c>
      <c r="AN107" s="33">
        <v>23087</v>
      </c>
      <c r="AO107" s="44">
        <v>10000</v>
      </c>
      <c r="AP107" s="33">
        <v>4000</v>
      </c>
    </row>
    <row r="108" spans="1:42" ht="15" customHeight="1">
      <c r="A108" s="40">
        <v>105</v>
      </c>
      <c r="B108" s="42" t="s">
        <v>558</v>
      </c>
      <c r="C108" s="38"/>
      <c r="D108" s="97" t="s">
        <v>559</v>
      </c>
      <c r="E108" s="97" t="s">
        <v>182</v>
      </c>
      <c r="F108" s="40" t="s">
        <v>41</v>
      </c>
      <c r="G108" s="40" t="s">
        <v>560</v>
      </c>
      <c r="H108" s="96" t="s">
        <v>538</v>
      </c>
      <c r="I108" s="96" t="s">
        <v>538</v>
      </c>
      <c r="J108" s="96" t="s">
        <v>58</v>
      </c>
      <c r="K108" s="96" t="s">
        <v>126</v>
      </c>
      <c r="L108" s="96" t="s">
        <v>75</v>
      </c>
      <c r="M108" s="39" t="s">
        <v>47</v>
      </c>
      <c r="N108" s="40"/>
      <c r="O108" s="40"/>
      <c r="P108" s="41">
        <v>123456789012</v>
      </c>
      <c r="Q108" s="33" t="s">
        <v>48</v>
      </c>
      <c r="R108" s="41">
        <v>9876543212345</v>
      </c>
      <c r="S108" s="40" t="s">
        <v>49</v>
      </c>
      <c r="T108" s="38">
        <v>3349947378</v>
      </c>
      <c r="U108" s="40" t="s">
        <v>50</v>
      </c>
      <c r="V108" s="41">
        <v>1023456789</v>
      </c>
      <c r="W108" s="88">
        <v>20000</v>
      </c>
      <c r="X108" s="88">
        <f t="shared" si="8"/>
        <v>10000</v>
      </c>
      <c r="Y108" s="88">
        <f t="shared" si="9"/>
        <v>4000</v>
      </c>
      <c r="Z108" s="88">
        <v>2083</v>
      </c>
      <c r="AA108" s="88">
        <v>2083</v>
      </c>
      <c r="AB108" s="88">
        <f t="shared" si="10"/>
        <v>1834</v>
      </c>
      <c r="AC108" s="88">
        <f t="shared" si="11"/>
        <v>20000</v>
      </c>
      <c r="AD108" s="87">
        <f t="shared" si="12"/>
        <v>1950</v>
      </c>
      <c r="AE108" s="87">
        <f t="shared" si="13"/>
        <v>650</v>
      </c>
      <c r="AF108" s="88">
        <v>6</v>
      </c>
      <c r="AG108" s="87">
        <f t="shared" si="14"/>
        <v>480.99999999999994</v>
      </c>
      <c r="AH108" s="87">
        <f t="shared" si="15"/>
        <v>23087</v>
      </c>
      <c r="AI108" s="88" t="s">
        <v>51</v>
      </c>
      <c r="AJ108" s="40"/>
      <c r="AK108" s="40"/>
      <c r="AL108" s="40" t="s">
        <v>52</v>
      </c>
      <c r="AM108" s="40">
        <v>105</v>
      </c>
      <c r="AN108" s="33">
        <v>23087</v>
      </c>
      <c r="AO108" s="44">
        <v>10000</v>
      </c>
      <c r="AP108" s="33">
        <v>4000</v>
      </c>
    </row>
    <row r="109" spans="1:42" ht="15" customHeight="1">
      <c r="A109" s="40">
        <v>106</v>
      </c>
      <c r="B109" s="42" t="s">
        <v>561</v>
      </c>
      <c r="C109" s="38"/>
      <c r="D109" s="97" t="s">
        <v>562</v>
      </c>
      <c r="E109" s="97" t="s">
        <v>187</v>
      </c>
      <c r="F109" s="40" t="s">
        <v>41</v>
      </c>
      <c r="G109" s="40" t="s">
        <v>563</v>
      </c>
      <c r="H109" s="96" t="s">
        <v>538</v>
      </c>
      <c r="I109" s="96" t="s">
        <v>538</v>
      </c>
      <c r="J109" s="96" t="s">
        <v>58</v>
      </c>
      <c r="K109" s="96" t="s">
        <v>209</v>
      </c>
      <c r="L109" s="96" t="s">
        <v>75</v>
      </c>
      <c r="M109" s="39" t="s">
        <v>47</v>
      </c>
      <c r="N109" s="40"/>
      <c r="O109" s="40"/>
      <c r="P109" s="41">
        <v>123456789012</v>
      </c>
      <c r="Q109" s="33" t="s">
        <v>48</v>
      </c>
      <c r="R109" s="41">
        <v>9876543212345</v>
      </c>
      <c r="S109" s="40" t="s">
        <v>49</v>
      </c>
      <c r="T109" s="38">
        <v>3349947378</v>
      </c>
      <c r="U109" s="40" t="s">
        <v>50</v>
      </c>
      <c r="V109" s="41">
        <v>1023456789</v>
      </c>
      <c r="W109" s="88">
        <v>20000</v>
      </c>
      <c r="X109" s="88">
        <f t="shared" si="8"/>
        <v>10000</v>
      </c>
      <c r="Y109" s="88">
        <f t="shared" si="9"/>
        <v>4000</v>
      </c>
      <c r="Z109" s="88">
        <v>2083</v>
      </c>
      <c r="AA109" s="88">
        <v>2083</v>
      </c>
      <c r="AB109" s="88">
        <f t="shared" si="10"/>
        <v>1834</v>
      </c>
      <c r="AC109" s="88">
        <f t="shared" si="11"/>
        <v>20000</v>
      </c>
      <c r="AD109" s="87">
        <f t="shared" si="12"/>
        <v>1950</v>
      </c>
      <c r="AE109" s="87">
        <f t="shared" si="13"/>
        <v>650</v>
      </c>
      <c r="AF109" s="88">
        <v>6</v>
      </c>
      <c r="AG109" s="87">
        <f t="shared" si="14"/>
        <v>480.99999999999994</v>
      </c>
      <c r="AH109" s="87">
        <f t="shared" si="15"/>
        <v>23087</v>
      </c>
      <c r="AI109" s="88" t="s">
        <v>51</v>
      </c>
      <c r="AJ109" s="40"/>
      <c r="AK109" s="40"/>
      <c r="AL109" s="40" t="s">
        <v>52</v>
      </c>
      <c r="AM109" s="40">
        <v>106</v>
      </c>
      <c r="AN109" s="33">
        <v>23087</v>
      </c>
      <c r="AO109" s="44">
        <v>10000</v>
      </c>
      <c r="AP109" s="33">
        <v>4000</v>
      </c>
    </row>
    <row r="110" spans="1:42" ht="15" customHeight="1">
      <c r="A110" s="40">
        <v>107</v>
      </c>
      <c r="B110" s="42" t="s">
        <v>564</v>
      </c>
      <c r="C110" s="38"/>
      <c r="D110" s="97" t="s">
        <v>565</v>
      </c>
      <c r="E110" s="97" t="s">
        <v>566</v>
      </c>
      <c r="F110" s="40" t="s">
        <v>41</v>
      </c>
      <c r="G110" s="40" t="s">
        <v>567</v>
      </c>
      <c r="H110" s="96" t="s">
        <v>538</v>
      </c>
      <c r="I110" s="96" t="s">
        <v>538</v>
      </c>
      <c r="J110" s="96" t="s">
        <v>58</v>
      </c>
      <c r="K110" s="96" t="s">
        <v>529</v>
      </c>
      <c r="L110" s="96" t="s">
        <v>95</v>
      </c>
      <c r="M110" s="39" t="s">
        <v>47</v>
      </c>
      <c r="N110" s="40"/>
      <c r="O110" s="40"/>
      <c r="P110" s="41">
        <v>123456789012</v>
      </c>
      <c r="Q110" s="33" t="s">
        <v>48</v>
      </c>
      <c r="R110" s="41">
        <v>9876543212345</v>
      </c>
      <c r="S110" s="40" t="s">
        <v>49</v>
      </c>
      <c r="T110" s="38">
        <v>3349947378</v>
      </c>
      <c r="U110" s="40" t="s">
        <v>50</v>
      </c>
      <c r="V110" s="41">
        <v>1023456789</v>
      </c>
      <c r="W110" s="88">
        <v>20000</v>
      </c>
      <c r="X110" s="88">
        <f t="shared" si="8"/>
        <v>10000</v>
      </c>
      <c r="Y110" s="88">
        <f t="shared" si="9"/>
        <v>4000</v>
      </c>
      <c r="Z110" s="88">
        <v>2083</v>
      </c>
      <c r="AA110" s="88">
        <v>2083</v>
      </c>
      <c r="AB110" s="88">
        <f t="shared" si="10"/>
        <v>1834</v>
      </c>
      <c r="AC110" s="88">
        <f t="shared" si="11"/>
        <v>20000</v>
      </c>
      <c r="AD110" s="87">
        <f t="shared" si="12"/>
        <v>1950</v>
      </c>
      <c r="AE110" s="87">
        <f t="shared" si="13"/>
        <v>650</v>
      </c>
      <c r="AF110" s="88">
        <v>6</v>
      </c>
      <c r="AG110" s="87">
        <f t="shared" si="14"/>
        <v>480.99999999999994</v>
      </c>
      <c r="AH110" s="87">
        <f t="shared" si="15"/>
        <v>23087</v>
      </c>
      <c r="AI110" s="88" t="s">
        <v>51</v>
      </c>
      <c r="AJ110" s="40"/>
      <c r="AK110" s="40"/>
      <c r="AL110" s="40" t="s">
        <v>52</v>
      </c>
      <c r="AM110" s="40">
        <v>107</v>
      </c>
      <c r="AN110" s="33">
        <v>23087</v>
      </c>
      <c r="AO110" s="44">
        <v>10000</v>
      </c>
      <c r="AP110" s="33">
        <v>4000</v>
      </c>
    </row>
    <row r="111" spans="1:42" ht="15" customHeight="1">
      <c r="A111" s="40">
        <v>108</v>
      </c>
      <c r="B111" s="42" t="s">
        <v>568</v>
      </c>
      <c r="C111" s="38"/>
      <c r="D111" s="97" t="s">
        <v>569</v>
      </c>
      <c r="E111" s="97" t="s">
        <v>570</v>
      </c>
      <c r="F111" s="40" t="s">
        <v>41</v>
      </c>
      <c r="G111" s="40" t="s">
        <v>571</v>
      </c>
      <c r="H111" s="96" t="s">
        <v>538</v>
      </c>
      <c r="I111" s="96" t="s">
        <v>538</v>
      </c>
      <c r="J111" s="96" t="s">
        <v>58</v>
      </c>
      <c r="K111" s="96" t="s">
        <v>126</v>
      </c>
      <c r="L111" s="96" t="s">
        <v>214</v>
      </c>
      <c r="M111" s="39" t="s">
        <v>47</v>
      </c>
      <c r="N111" s="40"/>
      <c r="O111" s="40"/>
      <c r="P111" s="41">
        <v>123456789012</v>
      </c>
      <c r="Q111" s="33" t="s">
        <v>48</v>
      </c>
      <c r="R111" s="41">
        <v>9876543212345</v>
      </c>
      <c r="S111" s="40" t="s">
        <v>49</v>
      </c>
      <c r="T111" s="38">
        <v>3349947378</v>
      </c>
      <c r="U111" s="40" t="s">
        <v>50</v>
      </c>
      <c r="V111" s="41">
        <v>1023456789</v>
      </c>
      <c r="W111" s="88">
        <v>40000</v>
      </c>
      <c r="X111" s="88">
        <f t="shared" si="8"/>
        <v>20000</v>
      </c>
      <c r="Y111" s="88">
        <f t="shared" si="9"/>
        <v>8000</v>
      </c>
      <c r="Z111" s="88">
        <v>2083</v>
      </c>
      <c r="AA111" s="88">
        <v>2083</v>
      </c>
      <c r="AB111" s="88">
        <f t="shared" si="10"/>
        <v>7834</v>
      </c>
      <c r="AC111" s="88">
        <f t="shared" si="11"/>
        <v>40000</v>
      </c>
      <c r="AD111" s="87">
        <f t="shared" si="12"/>
        <v>1950</v>
      </c>
      <c r="AE111" s="87">
        <f t="shared" si="13"/>
        <v>0</v>
      </c>
      <c r="AF111" s="88">
        <v>6</v>
      </c>
      <c r="AG111" s="87">
        <f t="shared" si="14"/>
        <v>961.99999999999989</v>
      </c>
      <c r="AH111" s="87">
        <f t="shared" si="15"/>
        <v>42918</v>
      </c>
      <c r="AI111" s="88" t="s">
        <v>61</v>
      </c>
      <c r="AJ111" s="40"/>
      <c r="AK111" s="40"/>
      <c r="AL111" s="40" t="s">
        <v>52</v>
      </c>
      <c r="AM111" s="40">
        <v>108</v>
      </c>
      <c r="AN111" s="33">
        <v>42918</v>
      </c>
      <c r="AO111" s="44">
        <v>20000</v>
      </c>
      <c r="AP111" s="33">
        <v>8000</v>
      </c>
    </row>
    <row r="112" spans="1:42" ht="15" customHeight="1">
      <c r="A112" s="40">
        <v>109</v>
      </c>
      <c r="B112" s="42" t="s">
        <v>572</v>
      </c>
      <c r="C112" s="38"/>
      <c r="D112" s="97" t="s">
        <v>573</v>
      </c>
      <c r="E112" s="97" t="s">
        <v>574</v>
      </c>
      <c r="F112" s="40" t="s">
        <v>41</v>
      </c>
      <c r="G112" s="40" t="s">
        <v>575</v>
      </c>
      <c r="H112" s="96" t="s">
        <v>538</v>
      </c>
      <c r="I112" s="96" t="s">
        <v>538</v>
      </c>
      <c r="J112" s="96" t="s">
        <v>58</v>
      </c>
      <c r="K112" s="96" t="s">
        <v>126</v>
      </c>
      <c r="L112" s="96" t="s">
        <v>214</v>
      </c>
      <c r="M112" s="39" t="s">
        <v>47</v>
      </c>
      <c r="N112" s="40"/>
      <c r="O112" s="40"/>
      <c r="P112" s="41">
        <v>123456789012</v>
      </c>
      <c r="Q112" s="33" t="s">
        <v>48</v>
      </c>
      <c r="R112" s="41">
        <v>9876543212345</v>
      </c>
      <c r="S112" s="40" t="s">
        <v>49</v>
      </c>
      <c r="T112" s="38">
        <v>3349947378</v>
      </c>
      <c r="U112" s="40" t="s">
        <v>50</v>
      </c>
      <c r="V112" s="41">
        <v>1023456789</v>
      </c>
      <c r="W112" s="88">
        <v>30000</v>
      </c>
      <c r="X112" s="88">
        <f t="shared" si="8"/>
        <v>15000</v>
      </c>
      <c r="Y112" s="88">
        <f t="shared" si="9"/>
        <v>6000</v>
      </c>
      <c r="Z112" s="88">
        <v>2083</v>
      </c>
      <c r="AA112" s="88">
        <v>2083</v>
      </c>
      <c r="AB112" s="88">
        <f t="shared" si="10"/>
        <v>4834</v>
      </c>
      <c r="AC112" s="88">
        <f t="shared" si="11"/>
        <v>30000</v>
      </c>
      <c r="AD112" s="87">
        <f t="shared" si="12"/>
        <v>1950</v>
      </c>
      <c r="AE112" s="87">
        <f t="shared" si="13"/>
        <v>0</v>
      </c>
      <c r="AF112" s="88">
        <v>6</v>
      </c>
      <c r="AG112" s="87">
        <f t="shared" si="14"/>
        <v>721.5</v>
      </c>
      <c r="AH112" s="87">
        <f t="shared" si="15"/>
        <v>32677.5</v>
      </c>
      <c r="AI112" s="88" t="s">
        <v>61</v>
      </c>
      <c r="AJ112" s="40"/>
      <c r="AK112" s="40"/>
      <c r="AL112" s="40" t="s">
        <v>52</v>
      </c>
      <c r="AM112" s="40">
        <v>109</v>
      </c>
      <c r="AN112" s="33">
        <v>32677.5</v>
      </c>
      <c r="AO112" s="44">
        <v>15000</v>
      </c>
      <c r="AP112" s="33">
        <v>6000</v>
      </c>
    </row>
    <row r="113" spans="1:42" ht="15" customHeight="1">
      <c r="A113" s="40">
        <v>110</v>
      </c>
      <c r="B113" s="42" t="s">
        <v>576</v>
      </c>
      <c r="C113" s="38"/>
      <c r="D113" s="97" t="s">
        <v>577</v>
      </c>
      <c r="E113" s="97" t="s">
        <v>578</v>
      </c>
      <c r="F113" s="40" t="s">
        <v>41</v>
      </c>
      <c r="G113" s="40" t="s">
        <v>579</v>
      </c>
      <c r="H113" s="96" t="s">
        <v>538</v>
      </c>
      <c r="I113" s="96" t="s">
        <v>538</v>
      </c>
      <c r="J113" s="96" t="s">
        <v>58</v>
      </c>
      <c r="K113" s="96" t="s">
        <v>131</v>
      </c>
      <c r="L113" s="96" t="s">
        <v>95</v>
      </c>
      <c r="M113" s="39" t="s">
        <v>47</v>
      </c>
      <c r="N113" s="40"/>
      <c r="O113" s="40"/>
      <c r="P113" s="41">
        <v>123456789012</v>
      </c>
      <c r="Q113" s="33" t="s">
        <v>48</v>
      </c>
      <c r="R113" s="41">
        <v>9876543212345</v>
      </c>
      <c r="S113" s="40" t="s">
        <v>49</v>
      </c>
      <c r="T113" s="38">
        <v>3349947378</v>
      </c>
      <c r="U113" s="40" t="s">
        <v>50</v>
      </c>
      <c r="V113" s="41">
        <v>1023456789</v>
      </c>
      <c r="W113" s="88">
        <v>16000</v>
      </c>
      <c r="X113" s="88">
        <f t="shared" si="8"/>
        <v>8000</v>
      </c>
      <c r="Y113" s="88">
        <f t="shared" si="9"/>
        <v>3200</v>
      </c>
      <c r="Z113" s="88">
        <v>2083</v>
      </c>
      <c r="AA113" s="88">
        <v>2083</v>
      </c>
      <c r="AB113" s="88">
        <f t="shared" si="10"/>
        <v>634</v>
      </c>
      <c r="AC113" s="88">
        <f t="shared" si="11"/>
        <v>16000</v>
      </c>
      <c r="AD113" s="87">
        <f t="shared" si="12"/>
        <v>2080</v>
      </c>
      <c r="AE113" s="87">
        <f t="shared" si="13"/>
        <v>520</v>
      </c>
      <c r="AF113" s="88">
        <v>6</v>
      </c>
      <c r="AG113" s="87">
        <f t="shared" si="14"/>
        <v>384.79999999999995</v>
      </c>
      <c r="AH113" s="87">
        <f t="shared" si="15"/>
        <v>18990.8</v>
      </c>
      <c r="AI113" s="88" t="s">
        <v>76</v>
      </c>
      <c r="AJ113" s="40"/>
      <c r="AK113" s="40"/>
      <c r="AL113" s="40" t="s">
        <v>52</v>
      </c>
      <c r="AM113" s="40">
        <v>110</v>
      </c>
      <c r="AN113" s="33">
        <v>18990.8</v>
      </c>
      <c r="AO113" s="44">
        <v>8000</v>
      </c>
      <c r="AP113" s="33">
        <v>3200</v>
      </c>
    </row>
    <row r="114" spans="1:42" ht="15" customHeight="1">
      <c r="A114" s="40">
        <v>111</v>
      </c>
      <c r="B114" s="42" t="s">
        <v>580</v>
      </c>
      <c r="C114" s="38"/>
      <c r="D114" s="97" t="s">
        <v>581</v>
      </c>
      <c r="E114" s="97"/>
      <c r="F114" s="40" t="s">
        <v>41</v>
      </c>
      <c r="G114" s="40" t="s">
        <v>582</v>
      </c>
      <c r="H114" s="96" t="s">
        <v>538</v>
      </c>
      <c r="I114" s="96" t="s">
        <v>538</v>
      </c>
      <c r="J114" s="96" t="s">
        <v>58</v>
      </c>
      <c r="K114" s="96" t="s">
        <v>131</v>
      </c>
      <c r="L114" s="96" t="s">
        <v>95</v>
      </c>
      <c r="M114" s="39" t="s">
        <v>47</v>
      </c>
      <c r="N114" s="40"/>
      <c r="O114" s="40"/>
      <c r="P114" s="41">
        <v>123456789012</v>
      </c>
      <c r="Q114" s="33" t="s">
        <v>48</v>
      </c>
      <c r="R114" s="41">
        <v>9876543212345</v>
      </c>
      <c r="S114" s="40" t="s">
        <v>49</v>
      </c>
      <c r="T114" s="38">
        <v>3349947378</v>
      </c>
      <c r="U114" s="40" t="s">
        <v>50</v>
      </c>
      <c r="V114" s="41">
        <v>1023456789</v>
      </c>
      <c r="W114" s="88">
        <v>25000</v>
      </c>
      <c r="X114" s="88">
        <f t="shared" si="8"/>
        <v>12500</v>
      </c>
      <c r="Y114" s="88">
        <f t="shared" si="9"/>
        <v>5000</v>
      </c>
      <c r="Z114" s="88">
        <v>2083</v>
      </c>
      <c r="AA114" s="88">
        <v>2083</v>
      </c>
      <c r="AB114" s="88">
        <f t="shared" si="10"/>
        <v>3334</v>
      </c>
      <c r="AC114" s="88">
        <f t="shared" si="11"/>
        <v>25000</v>
      </c>
      <c r="AD114" s="87">
        <f t="shared" si="12"/>
        <v>1950</v>
      </c>
      <c r="AE114" s="87">
        <f t="shared" si="13"/>
        <v>0</v>
      </c>
      <c r="AF114" s="88">
        <v>6</v>
      </c>
      <c r="AG114" s="87">
        <f t="shared" si="14"/>
        <v>601.25</v>
      </c>
      <c r="AH114" s="87">
        <f t="shared" si="15"/>
        <v>27557.25</v>
      </c>
      <c r="AI114" s="88" t="s">
        <v>51</v>
      </c>
      <c r="AJ114" s="40"/>
      <c r="AK114" s="40"/>
      <c r="AL114" s="40" t="s">
        <v>52</v>
      </c>
      <c r="AM114" s="40">
        <v>111</v>
      </c>
      <c r="AN114" s="33">
        <v>27557.25</v>
      </c>
      <c r="AO114" s="44">
        <v>12500</v>
      </c>
      <c r="AP114" s="33">
        <v>5000</v>
      </c>
    </row>
    <row r="115" spans="1:42" ht="15" customHeight="1">
      <c r="A115" s="40">
        <v>112</v>
      </c>
      <c r="B115" s="42" t="s">
        <v>583</v>
      </c>
      <c r="C115" s="38"/>
      <c r="D115" s="97" t="s">
        <v>584</v>
      </c>
      <c r="E115" s="97"/>
      <c r="F115" s="40" t="s">
        <v>41</v>
      </c>
      <c r="G115" s="40" t="s">
        <v>585</v>
      </c>
      <c r="H115" s="96" t="s">
        <v>538</v>
      </c>
      <c r="I115" s="96" t="s">
        <v>538</v>
      </c>
      <c r="J115" s="96" t="s">
        <v>58</v>
      </c>
      <c r="K115" s="96" t="s">
        <v>131</v>
      </c>
      <c r="L115" s="96" t="s">
        <v>95</v>
      </c>
      <c r="M115" s="39" t="s">
        <v>47</v>
      </c>
      <c r="N115" s="40"/>
      <c r="O115" s="40"/>
      <c r="P115" s="41">
        <v>123456789012</v>
      </c>
      <c r="Q115" s="33" t="s">
        <v>48</v>
      </c>
      <c r="R115" s="41">
        <v>9876543212345</v>
      </c>
      <c r="S115" s="40" t="s">
        <v>49</v>
      </c>
      <c r="T115" s="38">
        <v>3349947378</v>
      </c>
      <c r="U115" s="40" t="s">
        <v>50</v>
      </c>
      <c r="V115" s="41">
        <v>1023456789</v>
      </c>
      <c r="W115" s="88">
        <v>27000</v>
      </c>
      <c r="X115" s="88">
        <f t="shared" si="8"/>
        <v>13500</v>
      </c>
      <c r="Y115" s="88">
        <f t="shared" si="9"/>
        <v>5400</v>
      </c>
      <c r="Z115" s="88">
        <v>2083</v>
      </c>
      <c r="AA115" s="88">
        <v>2083</v>
      </c>
      <c r="AB115" s="88">
        <f t="shared" si="10"/>
        <v>3934</v>
      </c>
      <c r="AC115" s="88">
        <f t="shared" si="11"/>
        <v>27000</v>
      </c>
      <c r="AD115" s="87">
        <f t="shared" si="12"/>
        <v>1950</v>
      </c>
      <c r="AE115" s="87">
        <f t="shared" si="13"/>
        <v>0</v>
      </c>
      <c r="AF115" s="88">
        <v>6</v>
      </c>
      <c r="AG115" s="87">
        <f t="shared" si="14"/>
        <v>649.34999999999991</v>
      </c>
      <c r="AH115" s="87">
        <f t="shared" si="15"/>
        <v>29605.35</v>
      </c>
      <c r="AI115" s="88" t="s">
        <v>51</v>
      </c>
      <c r="AJ115" s="40"/>
      <c r="AK115" s="40"/>
      <c r="AL115" s="40" t="s">
        <v>52</v>
      </c>
      <c r="AM115" s="40">
        <v>112</v>
      </c>
      <c r="AN115" s="33">
        <v>29605.35</v>
      </c>
      <c r="AO115" s="44">
        <v>13500</v>
      </c>
      <c r="AP115" s="33">
        <v>5400</v>
      </c>
    </row>
    <row r="116" spans="1:42" ht="15" customHeight="1">
      <c r="A116" s="40">
        <v>113</v>
      </c>
      <c r="B116" s="42" t="s">
        <v>586</v>
      </c>
      <c r="C116" s="38"/>
      <c r="D116" s="97" t="s">
        <v>587</v>
      </c>
      <c r="E116" s="97"/>
      <c r="F116" s="40" t="s">
        <v>41</v>
      </c>
      <c r="G116" s="40" t="s">
        <v>588</v>
      </c>
      <c r="H116" s="96" t="s">
        <v>589</v>
      </c>
      <c r="I116" s="96" t="s">
        <v>589</v>
      </c>
      <c r="J116" s="96" t="s">
        <v>58</v>
      </c>
      <c r="K116" s="96" t="s">
        <v>131</v>
      </c>
      <c r="L116" s="96" t="s">
        <v>95</v>
      </c>
      <c r="M116" s="39" t="s">
        <v>47</v>
      </c>
      <c r="N116" s="40"/>
      <c r="O116" s="40"/>
      <c r="P116" s="41">
        <v>123456789012</v>
      </c>
      <c r="Q116" s="33" t="s">
        <v>48</v>
      </c>
      <c r="R116" s="41">
        <v>9876543212345</v>
      </c>
      <c r="S116" s="40" t="s">
        <v>49</v>
      </c>
      <c r="T116" s="38">
        <v>3349947378</v>
      </c>
      <c r="U116" s="40" t="s">
        <v>50</v>
      </c>
      <c r="V116" s="41">
        <v>1023456789</v>
      </c>
      <c r="W116" s="88">
        <v>43000</v>
      </c>
      <c r="X116" s="88">
        <f t="shared" si="8"/>
        <v>21500</v>
      </c>
      <c r="Y116" s="88">
        <f t="shared" si="9"/>
        <v>8600</v>
      </c>
      <c r="Z116" s="88">
        <v>2083</v>
      </c>
      <c r="AA116" s="88">
        <v>2083</v>
      </c>
      <c r="AB116" s="88">
        <f t="shared" si="10"/>
        <v>8734</v>
      </c>
      <c r="AC116" s="88">
        <f t="shared" si="11"/>
        <v>43000</v>
      </c>
      <c r="AD116" s="87">
        <f t="shared" si="12"/>
        <v>1950</v>
      </c>
      <c r="AE116" s="87">
        <f t="shared" si="13"/>
        <v>0</v>
      </c>
      <c r="AF116" s="88">
        <v>6</v>
      </c>
      <c r="AG116" s="87">
        <f t="shared" si="14"/>
        <v>1034.1499999999999</v>
      </c>
      <c r="AH116" s="87">
        <f t="shared" si="15"/>
        <v>45990.15</v>
      </c>
      <c r="AI116" s="88" t="s">
        <v>61</v>
      </c>
      <c r="AJ116" s="40"/>
      <c r="AK116" s="40"/>
      <c r="AL116" s="40" t="s">
        <v>52</v>
      </c>
      <c r="AM116" s="40">
        <v>113</v>
      </c>
      <c r="AN116" s="33">
        <v>45990.15</v>
      </c>
      <c r="AO116" s="44">
        <v>21500</v>
      </c>
      <c r="AP116" s="33">
        <v>8600</v>
      </c>
    </row>
    <row r="117" spans="1:42" ht="15" customHeight="1">
      <c r="A117" s="40">
        <v>114</v>
      </c>
      <c r="B117" s="42" t="s">
        <v>590</v>
      </c>
      <c r="C117" s="38"/>
      <c r="D117" s="97" t="s">
        <v>591</v>
      </c>
      <c r="E117" s="97" t="s">
        <v>217</v>
      </c>
      <c r="F117" s="40" t="s">
        <v>41</v>
      </c>
      <c r="G117" s="40" t="s">
        <v>592</v>
      </c>
      <c r="H117" s="96" t="s">
        <v>589</v>
      </c>
      <c r="I117" s="96" t="s">
        <v>589</v>
      </c>
      <c r="J117" s="96" t="s">
        <v>58</v>
      </c>
      <c r="K117" s="96" t="s">
        <v>593</v>
      </c>
      <c r="L117" s="96" t="s">
        <v>95</v>
      </c>
      <c r="M117" s="39" t="s">
        <v>47</v>
      </c>
      <c r="N117" s="40"/>
      <c r="O117" s="40"/>
      <c r="P117" s="41">
        <v>123456789012</v>
      </c>
      <c r="Q117" s="33" t="s">
        <v>48</v>
      </c>
      <c r="R117" s="41">
        <v>9876543212345</v>
      </c>
      <c r="S117" s="40" t="s">
        <v>49</v>
      </c>
      <c r="T117" s="38">
        <v>3349947378</v>
      </c>
      <c r="U117" s="40" t="s">
        <v>50</v>
      </c>
      <c r="V117" s="41">
        <v>1023456789</v>
      </c>
      <c r="W117" s="88">
        <v>32000</v>
      </c>
      <c r="X117" s="88">
        <f t="shared" si="8"/>
        <v>16000</v>
      </c>
      <c r="Y117" s="88">
        <f t="shared" si="9"/>
        <v>6400</v>
      </c>
      <c r="Z117" s="88">
        <v>2083</v>
      </c>
      <c r="AA117" s="88">
        <v>2083</v>
      </c>
      <c r="AB117" s="88">
        <f t="shared" si="10"/>
        <v>5434</v>
      </c>
      <c r="AC117" s="88">
        <f t="shared" si="11"/>
        <v>32000</v>
      </c>
      <c r="AD117" s="87">
        <f t="shared" si="12"/>
        <v>1950</v>
      </c>
      <c r="AE117" s="87">
        <f t="shared" si="13"/>
        <v>0</v>
      </c>
      <c r="AF117" s="88">
        <v>6</v>
      </c>
      <c r="AG117" s="87">
        <f t="shared" si="14"/>
        <v>769.59999999999991</v>
      </c>
      <c r="AH117" s="87">
        <f t="shared" si="15"/>
        <v>34725.599999999999</v>
      </c>
      <c r="AI117" s="88" t="s">
        <v>61</v>
      </c>
      <c r="AJ117" s="40"/>
      <c r="AK117" s="40"/>
      <c r="AL117" s="40" t="s">
        <v>52</v>
      </c>
      <c r="AM117" s="40">
        <v>114</v>
      </c>
      <c r="AN117" s="33">
        <v>34725.599999999999</v>
      </c>
      <c r="AO117" s="44">
        <v>16000</v>
      </c>
      <c r="AP117" s="33">
        <v>6400</v>
      </c>
    </row>
    <row r="118" spans="1:42" ht="15" customHeight="1">
      <c r="A118" s="40">
        <v>115</v>
      </c>
      <c r="B118" s="42" t="s">
        <v>594</v>
      </c>
      <c r="C118" s="38"/>
      <c r="D118" s="97" t="s">
        <v>595</v>
      </c>
      <c r="E118" s="97" t="s">
        <v>596</v>
      </c>
      <c r="F118" s="40" t="s">
        <v>41</v>
      </c>
      <c r="G118" s="40" t="s">
        <v>597</v>
      </c>
      <c r="H118" s="96" t="s">
        <v>589</v>
      </c>
      <c r="I118" s="96" t="s">
        <v>589</v>
      </c>
      <c r="J118" s="96" t="s">
        <v>58</v>
      </c>
      <c r="K118" s="96" t="s">
        <v>131</v>
      </c>
      <c r="L118" s="96" t="s">
        <v>214</v>
      </c>
      <c r="M118" s="39" t="s">
        <v>47</v>
      </c>
      <c r="N118" s="40"/>
      <c r="O118" s="40"/>
      <c r="P118" s="41">
        <v>123456789012</v>
      </c>
      <c r="Q118" s="33" t="s">
        <v>48</v>
      </c>
      <c r="R118" s="41">
        <v>9876543212345</v>
      </c>
      <c r="S118" s="40" t="s">
        <v>49</v>
      </c>
      <c r="T118" s="38">
        <v>3349947378</v>
      </c>
      <c r="U118" s="40" t="s">
        <v>50</v>
      </c>
      <c r="V118" s="41">
        <v>1023456789</v>
      </c>
      <c r="W118" s="88">
        <v>16000</v>
      </c>
      <c r="X118" s="88">
        <f t="shared" si="8"/>
        <v>8000</v>
      </c>
      <c r="Y118" s="88">
        <f t="shared" si="9"/>
        <v>3200</v>
      </c>
      <c r="Z118" s="88">
        <v>2083</v>
      </c>
      <c r="AA118" s="88">
        <v>2083</v>
      </c>
      <c r="AB118" s="88">
        <f t="shared" si="10"/>
        <v>634</v>
      </c>
      <c r="AC118" s="88">
        <f t="shared" si="11"/>
        <v>16000</v>
      </c>
      <c r="AD118" s="87">
        <f t="shared" si="12"/>
        <v>2080</v>
      </c>
      <c r="AE118" s="87">
        <f t="shared" si="13"/>
        <v>520</v>
      </c>
      <c r="AF118" s="88">
        <v>6</v>
      </c>
      <c r="AG118" s="87">
        <f t="shared" si="14"/>
        <v>384.79999999999995</v>
      </c>
      <c r="AH118" s="87">
        <f t="shared" si="15"/>
        <v>18990.8</v>
      </c>
      <c r="AI118" s="88" t="s">
        <v>76</v>
      </c>
      <c r="AJ118" s="40"/>
      <c r="AK118" s="40"/>
      <c r="AL118" s="40" t="s">
        <v>52</v>
      </c>
      <c r="AM118" s="40">
        <v>115</v>
      </c>
      <c r="AN118" s="33">
        <v>18990.8</v>
      </c>
      <c r="AO118" s="44">
        <v>8000</v>
      </c>
      <c r="AP118" s="33">
        <v>3200</v>
      </c>
    </row>
    <row r="119" spans="1:42" ht="15" customHeight="1">
      <c r="A119" s="40">
        <v>116</v>
      </c>
      <c r="B119" s="42" t="s">
        <v>598</v>
      </c>
      <c r="C119" s="38"/>
      <c r="D119" s="97" t="s">
        <v>599</v>
      </c>
      <c r="E119" s="97" t="s">
        <v>600</v>
      </c>
      <c r="F119" s="40" t="s">
        <v>52</v>
      </c>
      <c r="G119" s="40" t="s">
        <v>601</v>
      </c>
      <c r="H119" s="96" t="s">
        <v>589</v>
      </c>
      <c r="I119" s="96" t="s">
        <v>589</v>
      </c>
      <c r="J119" s="96" t="s">
        <v>58</v>
      </c>
      <c r="K119" s="96" t="s">
        <v>131</v>
      </c>
      <c r="L119" s="96" t="s">
        <v>95</v>
      </c>
      <c r="M119" s="39" t="s">
        <v>47</v>
      </c>
      <c r="N119" s="40"/>
      <c r="O119" s="40"/>
      <c r="P119" s="41">
        <v>123456789012</v>
      </c>
      <c r="Q119" s="33" t="s">
        <v>48</v>
      </c>
      <c r="R119" s="41">
        <v>9876543212345</v>
      </c>
      <c r="S119" s="40" t="s">
        <v>49</v>
      </c>
      <c r="T119" s="38">
        <v>3349947378</v>
      </c>
      <c r="U119" s="40" t="s">
        <v>50</v>
      </c>
      <c r="V119" s="41">
        <v>1023456789</v>
      </c>
      <c r="W119" s="88">
        <v>31000</v>
      </c>
      <c r="X119" s="88">
        <f t="shared" si="8"/>
        <v>15500</v>
      </c>
      <c r="Y119" s="88">
        <f t="shared" si="9"/>
        <v>6200</v>
      </c>
      <c r="Z119" s="88">
        <v>2083</v>
      </c>
      <c r="AA119" s="88">
        <v>2083</v>
      </c>
      <c r="AB119" s="88">
        <f t="shared" si="10"/>
        <v>5134</v>
      </c>
      <c r="AC119" s="88">
        <f t="shared" si="11"/>
        <v>31000</v>
      </c>
      <c r="AD119" s="87">
        <f t="shared" si="12"/>
        <v>1950</v>
      </c>
      <c r="AE119" s="87">
        <f t="shared" si="13"/>
        <v>0</v>
      </c>
      <c r="AF119" s="88">
        <v>6</v>
      </c>
      <c r="AG119" s="87">
        <f t="shared" si="14"/>
        <v>745.55</v>
      </c>
      <c r="AH119" s="87">
        <f t="shared" si="15"/>
        <v>33701.550000000003</v>
      </c>
      <c r="AI119" s="88" t="s">
        <v>61</v>
      </c>
      <c r="AJ119" s="40"/>
      <c r="AK119" s="40"/>
      <c r="AL119" s="40" t="s">
        <v>52</v>
      </c>
      <c r="AM119" s="40">
        <v>116</v>
      </c>
      <c r="AN119" s="33">
        <v>33701.550000000003</v>
      </c>
      <c r="AO119" s="44">
        <v>15500</v>
      </c>
      <c r="AP119" s="33">
        <v>6200</v>
      </c>
    </row>
    <row r="120" spans="1:42" ht="15" customHeight="1">
      <c r="A120" s="40">
        <v>117</v>
      </c>
      <c r="B120" s="42" t="s">
        <v>602</v>
      </c>
      <c r="C120" s="38"/>
      <c r="D120" s="97" t="s">
        <v>603</v>
      </c>
      <c r="E120" s="97"/>
      <c r="F120" s="40" t="s">
        <v>41</v>
      </c>
      <c r="G120" s="40" t="s">
        <v>604</v>
      </c>
      <c r="H120" s="96" t="s">
        <v>589</v>
      </c>
      <c r="I120" s="96" t="s">
        <v>589</v>
      </c>
      <c r="J120" s="96" t="s">
        <v>58</v>
      </c>
      <c r="K120" s="96" t="s">
        <v>137</v>
      </c>
      <c r="L120" s="96" t="s">
        <v>214</v>
      </c>
      <c r="M120" s="39" t="s">
        <v>47</v>
      </c>
      <c r="N120" s="40"/>
      <c r="O120" s="40"/>
      <c r="P120" s="41">
        <v>123456789012</v>
      </c>
      <c r="Q120" s="33" t="s">
        <v>48</v>
      </c>
      <c r="R120" s="41">
        <v>9876543212345</v>
      </c>
      <c r="S120" s="40" t="s">
        <v>49</v>
      </c>
      <c r="T120" s="38">
        <v>3349947378</v>
      </c>
      <c r="U120" s="40" t="s">
        <v>50</v>
      </c>
      <c r="V120" s="41">
        <v>1023456789</v>
      </c>
      <c r="W120" s="88">
        <v>24000</v>
      </c>
      <c r="X120" s="88">
        <f t="shared" si="8"/>
        <v>12000</v>
      </c>
      <c r="Y120" s="88">
        <f t="shared" si="9"/>
        <v>4800</v>
      </c>
      <c r="Z120" s="88">
        <v>2083</v>
      </c>
      <c r="AA120" s="88">
        <v>2083</v>
      </c>
      <c r="AB120" s="88">
        <f t="shared" si="10"/>
        <v>3034</v>
      </c>
      <c r="AC120" s="88">
        <f t="shared" si="11"/>
        <v>24000</v>
      </c>
      <c r="AD120" s="87">
        <f t="shared" si="12"/>
        <v>1950</v>
      </c>
      <c r="AE120" s="87">
        <f t="shared" si="13"/>
        <v>0</v>
      </c>
      <c r="AF120" s="88">
        <v>6</v>
      </c>
      <c r="AG120" s="87">
        <f t="shared" si="14"/>
        <v>577.19999999999993</v>
      </c>
      <c r="AH120" s="87">
        <f t="shared" si="15"/>
        <v>26533.200000000001</v>
      </c>
      <c r="AI120" s="88" t="s">
        <v>51</v>
      </c>
      <c r="AJ120" s="40"/>
      <c r="AK120" s="40"/>
      <c r="AL120" s="40" t="s">
        <v>52</v>
      </c>
      <c r="AM120" s="40">
        <v>117</v>
      </c>
      <c r="AN120" s="33">
        <v>26533.200000000001</v>
      </c>
      <c r="AO120" s="44">
        <v>12000</v>
      </c>
      <c r="AP120" s="33">
        <v>4800</v>
      </c>
    </row>
    <row r="121" spans="1:42" ht="15" customHeight="1">
      <c r="A121" s="40">
        <v>118</v>
      </c>
      <c r="B121" s="42" t="s">
        <v>605</v>
      </c>
      <c r="C121" s="38"/>
      <c r="D121" s="97" t="s">
        <v>606</v>
      </c>
      <c r="E121" s="97"/>
      <c r="F121" s="40" t="s">
        <v>41</v>
      </c>
      <c r="G121" s="40" t="s">
        <v>607</v>
      </c>
      <c r="H121" s="96" t="s">
        <v>589</v>
      </c>
      <c r="I121" s="96" t="s">
        <v>589</v>
      </c>
      <c r="J121" s="96" t="s">
        <v>58</v>
      </c>
      <c r="K121" s="96" t="s">
        <v>126</v>
      </c>
      <c r="L121" s="96" t="s">
        <v>214</v>
      </c>
      <c r="M121" s="39" t="s">
        <v>47</v>
      </c>
      <c r="N121" s="40"/>
      <c r="O121" s="40"/>
      <c r="P121" s="41">
        <v>123456789012</v>
      </c>
      <c r="Q121" s="33" t="s">
        <v>48</v>
      </c>
      <c r="R121" s="41">
        <v>9876543212345</v>
      </c>
      <c r="S121" s="40" t="s">
        <v>49</v>
      </c>
      <c r="T121" s="38">
        <v>3349947378</v>
      </c>
      <c r="U121" s="40" t="s">
        <v>50</v>
      </c>
      <c r="V121" s="41">
        <v>1023456789</v>
      </c>
      <c r="W121" s="88">
        <v>31000</v>
      </c>
      <c r="X121" s="88">
        <f t="shared" si="8"/>
        <v>15500</v>
      </c>
      <c r="Y121" s="88">
        <f t="shared" si="9"/>
        <v>6200</v>
      </c>
      <c r="Z121" s="88">
        <v>2083</v>
      </c>
      <c r="AA121" s="88">
        <v>2083</v>
      </c>
      <c r="AB121" s="88">
        <f t="shared" si="10"/>
        <v>5134</v>
      </c>
      <c r="AC121" s="88">
        <f t="shared" si="11"/>
        <v>31000</v>
      </c>
      <c r="AD121" s="87">
        <f t="shared" si="12"/>
        <v>1950</v>
      </c>
      <c r="AE121" s="87">
        <f t="shared" si="13"/>
        <v>0</v>
      </c>
      <c r="AF121" s="88">
        <v>6</v>
      </c>
      <c r="AG121" s="87">
        <f t="shared" si="14"/>
        <v>745.55</v>
      </c>
      <c r="AH121" s="87">
        <f t="shared" si="15"/>
        <v>33701.550000000003</v>
      </c>
      <c r="AI121" s="88" t="s">
        <v>61</v>
      </c>
      <c r="AJ121" s="40"/>
      <c r="AK121" s="40"/>
      <c r="AL121" s="40" t="s">
        <v>52</v>
      </c>
      <c r="AM121" s="40">
        <v>118</v>
      </c>
      <c r="AN121" s="33">
        <v>33701.550000000003</v>
      </c>
      <c r="AO121" s="44">
        <v>15500</v>
      </c>
      <c r="AP121" s="33">
        <v>6200</v>
      </c>
    </row>
    <row r="122" spans="1:42" ht="15" customHeight="1">
      <c r="A122" s="40">
        <v>119</v>
      </c>
      <c r="B122" s="42" t="s">
        <v>608</v>
      </c>
      <c r="C122" s="38"/>
      <c r="D122" s="97" t="s">
        <v>609</v>
      </c>
      <c r="E122" s="97"/>
      <c r="F122" s="40" t="s">
        <v>41</v>
      </c>
      <c r="G122" s="40" t="s">
        <v>610</v>
      </c>
      <c r="H122" s="96" t="s">
        <v>611</v>
      </c>
      <c r="I122" s="96" t="s">
        <v>611</v>
      </c>
      <c r="J122" s="96" t="s">
        <v>58</v>
      </c>
      <c r="K122" s="96" t="s">
        <v>126</v>
      </c>
      <c r="L122" s="96" t="s">
        <v>95</v>
      </c>
      <c r="M122" s="39" t="s">
        <v>47</v>
      </c>
      <c r="N122" s="40"/>
      <c r="O122" s="40"/>
      <c r="P122" s="41">
        <v>123456789012</v>
      </c>
      <c r="Q122" s="33" t="s">
        <v>48</v>
      </c>
      <c r="R122" s="41">
        <v>9876543212345</v>
      </c>
      <c r="S122" s="40" t="s">
        <v>49</v>
      </c>
      <c r="T122" s="38">
        <v>3349947378</v>
      </c>
      <c r="U122" s="40" t="s">
        <v>50</v>
      </c>
      <c r="V122" s="41">
        <v>1023456789</v>
      </c>
      <c r="W122" s="88">
        <v>16000</v>
      </c>
      <c r="X122" s="88">
        <f t="shared" si="8"/>
        <v>8000</v>
      </c>
      <c r="Y122" s="88">
        <f t="shared" si="9"/>
        <v>3200</v>
      </c>
      <c r="Z122" s="88">
        <v>2083</v>
      </c>
      <c r="AA122" s="88">
        <v>2083</v>
      </c>
      <c r="AB122" s="88">
        <f t="shared" si="10"/>
        <v>634</v>
      </c>
      <c r="AC122" s="88">
        <f t="shared" si="11"/>
        <v>16000</v>
      </c>
      <c r="AD122" s="87">
        <f t="shared" si="12"/>
        <v>2080</v>
      </c>
      <c r="AE122" s="87">
        <f t="shared" si="13"/>
        <v>520</v>
      </c>
      <c r="AF122" s="88">
        <v>6</v>
      </c>
      <c r="AG122" s="87">
        <f t="shared" si="14"/>
        <v>384.79999999999995</v>
      </c>
      <c r="AH122" s="87">
        <f t="shared" si="15"/>
        <v>18990.8</v>
      </c>
      <c r="AI122" s="88" t="s">
        <v>76</v>
      </c>
      <c r="AJ122" s="40"/>
      <c r="AK122" s="40"/>
      <c r="AL122" s="40" t="s">
        <v>52</v>
      </c>
      <c r="AM122" s="40">
        <v>119</v>
      </c>
      <c r="AN122" s="33">
        <v>18990.8</v>
      </c>
      <c r="AO122" s="44">
        <v>8000</v>
      </c>
      <c r="AP122" s="33">
        <v>3200</v>
      </c>
    </row>
    <row r="123" spans="1:42" ht="15" customHeight="1">
      <c r="A123" s="40">
        <v>120</v>
      </c>
      <c r="B123" s="42" t="s">
        <v>612</v>
      </c>
      <c r="C123" s="38"/>
      <c r="D123" s="97" t="s">
        <v>613</v>
      </c>
      <c r="E123" s="97" t="s">
        <v>129</v>
      </c>
      <c r="F123" s="40" t="s">
        <v>41</v>
      </c>
      <c r="G123" s="40" t="s">
        <v>614</v>
      </c>
      <c r="H123" s="96" t="s">
        <v>611</v>
      </c>
      <c r="I123" s="96" t="s">
        <v>611</v>
      </c>
      <c r="J123" s="96" t="s">
        <v>58</v>
      </c>
      <c r="K123" s="96" t="s">
        <v>131</v>
      </c>
      <c r="L123" s="96" t="s">
        <v>95</v>
      </c>
      <c r="M123" s="39" t="s">
        <v>47</v>
      </c>
      <c r="N123" s="40"/>
      <c r="O123" s="40"/>
      <c r="P123" s="41">
        <v>123456789012</v>
      </c>
      <c r="Q123" s="33" t="s">
        <v>48</v>
      </c>
      <c r="R123" s="41">
        <v>9876543212345</v>
      </c>
      <c r="S123" s="40" t="s">
        <v>49</v>
      </c>
      <c r="T123" s="38">
        <v>3349947378</v>
      </c>
      <c r="U123" s="40" t="s">
        <v>50</v>
      </c>
      <c r="V123" s="41">
        <v>1023456789</v>
      </c>
      <c r="W123" s="88">
        <v>40000</v>
      </c>
      <c r="X123" s="88">
        <f t="shared" si="8"/>
        <v>20000</v>
      </c>
      <c r="Y123" s="88">
        <f t="shared" si="9"/>
        <v>8000</v>
      </c>
      <c r="Z123" s="88">
        <v>2083</v>
      </c>
      <c r="AA123" s="88">
        <v>2083</v>
      </c>
      <c r="AB123" s="88">
        <f t="shared" si="10"/>
        <v>7834</v>
      </c>
      <c r="AC123" s="88">
        <f t="shared" si="11"/>
        <v>40000</v>
      </c>
      <c r="AD123" s="87">
        <f t="shared" si="12"/>
        <v>1950</v>
      </c>
      <c r="AE123" s="87">
        <f t="shared" si="13"/>
        <v>0</v>
      </c>
      <c r="AF123" s="88">
        <v>6</v>
      </c>
      <c r="AG123" s="87">
        <f t="shared" si="14"/>
        <v>961.99999999999989</v>
      </c>
      <c r="AH123" s="87">
        <f t="shared" si="15"/>
        <v>42918</v>
      </c>
      <c r="AI123" s="88" t="s">
        <v>61</v>
      </c>
      <c r="AJ123" s="40"/>
      <c r="AK123" s="40"/>
      <c r="AL123" s="40" t="s">
        <v>52</v>
      </c>
      <c r="AM123" s="40">
        <v>120</v>
      </c>
      <c r="AN123" s="33">
        <v>42918</v>
      </c>
      <c r="AO123" s="44">
        <v>20000</v>
      </c>
      <c r="AP123" s="33">
        <v>8000</v>
      </c>
    </row>
    <row r="124" spans="1:42" ht="15" customHeight="1">
      <c r="A124" s="40">
        <v>121</v>
      </c>
      <c r="B124" s="42" t="s">
        <v>615</v>
      </c>
      <c r="C124" s="38"/>
      <c r="D124" s="97" t="s">
        <v>616</v>
      </c>
      <c r="E124" s="97" t="s">
        <v>110</v>
      </c>
      <c r="F124" s="40" t="s">
        <v>52</v>
      </c>
      <c r="G124" s="40" t="s">
        <v>617</v>
      </c>
      <c r="H124" s="96" t="s">
        <v>611</v>
      </c>
      <c r="I124" s="96" t="s">
        <v>611</v>
      </c>
      <c r="J124" s="96" t="s">
        <v>58</v>
      </c>
      <c r="K124" s="96" t="s">
        <v>265</v>
      </c>
      <c r="L124" s="96" t="s">
        <v>95</v>
      </c>
      <c r="M124" s="39" t="s">
        <v>47</v>
      </c>
      <c r="N124" s="40"/>
      <c r="O124" s="40"/>
      <c r="P124" s="41">
        <v>123456789012</v>
      </c>
      <c r="Q124" s="33" t="s">
        <v>48</v>
      </c>
      <c r="R124" s="41">
        <v>9876543212345</v>
      </c>
      <c r="S124" s="40" t="s">
        <v>49</v>
      </c>
      <c r="T124" s="38">
        <v>3349947378</v>
      </c>
      <c r="U124" s="40" t="s">
        <v>50</v>
      </c>
      <c r="V124" s="41">
        <v>1023456789</v>
      </c>
      <c r="W124" s="87">
        <v>20000</v>
      </c>
      <c r="X124" s="88">
        <f t="shared" si="8"/>
        <v>10000</v>
      </c>
      <c r="Y124" s="88">
        <f t="shared" si="9"/>
        <v>4000</v>
      </c>
      <c r="Z124" s="88">
        <v>2083</v>
      </c>
      <c r="AA124" s="88">
        <v>2083</v>
      </c>
      <c r="AB124" s="88">
        <f t="shared" si="10"/>
        <v>1834</v>
      </c>
      <c r="AC124" s="88">
        <f t="shared" si="11"/>
        <v>20000</v>
      </c>
      <c r="AD124" s="87">
        <f t="shared" si="12"/>
        <v>1950</v>
      </c>
      <c r="AE124" s="87">
        <f t="shared" si="13"/>
        <v>650</v>
      </c>
      <c r="AF124" s="88">
        <v>6</v>
      </c>
      <c r="AG124" s="87">
        <f t="shared" si="14"/>
        <v>480.99999999999994</v>
      </c>
      <c r="AH124" s="87">
        <f t="shared" si="15"/>
        <v>23087</v>
      </c>
      <c r="AI124" s="88" t="s">
        <v>51</v>
      </c>
      <c r="AJ124" s="40"/>
      <c r="AK124" s="40"/>
      <c r="AL124" s="40" t="s">
        <v>52</v>
      </c>
      <c r="AM124" s="40">
        <v>121</v>
      </c>
      <c r="AN124" s="33">
        <v>23087</v>
      </c>
      <c r="AO124" s="44">
        <v>10000</v>
      </c>
      <c r="AP124" s="33">
        <v>4000</v>
      </c>
    </row>
    <row r="125" spans="1:42" ht="15" customHeight="1">
      <c r="A125" s="40">
        <v>122</v>
      </c>
      <c r="B125" s="42" t="s">
        <v>618</v>
      </c>
      <c r="C125" s="38"/>
      <c r="D125" s="97" t="s">
        <v>619</v>
      </c>
      <c r="E125" s="97"/>
      <c r="F125" s="40" t="s">
        <v>41</v>
      </c>
      <c r="G125" s="40" t="s">
        <v>620</v>
      </c>
      <c r="H125" s="96" t="s">
        <v>611</v>
      </c>
      <c r="I125" s="96" t="s">
        <v>611</v>
      </c>
      <c r="J125" s="96" t="s">
        <v>58</v>
      </c>
      <c r="K125" s="96" t="s">
        <v>179</v>
      </c>
      <c r="L125" s="96" t="s">
        <v>95</v>
      </c>
      <c r="M125" s="39" t="s">
        <v>47</v>
      </c>
      <c r="N125" s="40"/>
      <c r="O125" s="40"/>
      <c r="P125" s="41">
        <v>123456789012</v>
      </c>
      <c r="Q125" s="33" t="s">
        <v>48</v>
      </c>
      <c r="R125" s="41">
        <v>9876543212345</v>
      </c>
      <c r="S125" s="40" t="s">
        <v>49</v>
      </c>
      <c r="T125" s="38">
        <v>3349947378</v>
      </c>
      <c r="U125" s="40" t="s">
        <v>50</v>
      </c>
      <c r="V125" s="41">
        <v>1023456789</v>
      </c>
      <c r="W125" s="88">
        <v>50000</v>
      </c>
      <c r="X125" s="88">
        <f t="shared" si="8"/>
        <v>25000</v>
      </c>
      <c r="Y125" s="88">
        <f t="shared" si="9"/>
        <v>10000</v>
      </c>
      <c r="Z125" s="88">
        <v>2083</v>
      </c>
      <c r="AA125" s="88">
        <v>2083</v>
      </c>
      <c r="AB125" s="88">
        <f t="shared" si="10"/>
        <v>10834</v>
      </c>
      <c r="AC125" s="88">
        <f t="shared" si="11"/>
        <v>50000</v>
      </c>
      <c r="AD125" s="87">
        <f t="shared" si="12"/>
        <v>1950</v>
      </c>
      <c r="AE125" s="87">
        <f t="shared" si="13"/>
        <v>0</v>
      </c>
      <c r="AF125" s="88">
        <v>6</v>
      </c>
      <c r="AG125" s="87">
        <f t="shared" si="14"/>
        <v>1202.5</v>
      </c>
      <c r="AH125" s="87">
        <f t="shared" si="15"/>
        <v>53158.5</v>
      </c>
      <c r="AI125" s="88" t="s">
        <v>61</v>
      </c>
      <c r="AJ125" s="40"/>
      <c r="AK125" s="40"/>
      <c r="AL125" s="40" t="s">
        <v>52</v>
      </c>
      <c r="AM125" s="40">
        <v>122</v>
      </c>
      <c r="AN125" s="33">
        <v>53158.5</v>
      </c>
      <c r="AO125" s="44">
        <v>25000</v>
      </c>
      <c r="AP125" s="33">
        <v>10000</v>
      </c>
    </row>
    <row r="126" spans="1:42" ht="15" customHeight="1">
      <c r="A126" s="40">
        <v>123</v>
      </c>
      <c r="B126" s="42" t="s">
        <v>621</v>
      </c>
      <c r="C126" s="38"/>
      <c r="D126" s="97" t="s">
        <v>622</v>
      </c>
      <c r="E126" s="97"/>
      <c r="F126" s="40" t="s">
        <v>41</v>
      </c>
      <c r="G126" s="40" t="s">
        <v>623</v>
      </c>
      <c r="H126" s="96" t="s">
        <v>611</v>
      </c>
      <c r="I126" s="96" t="s">
        <v>611</v>
      </c>
      <c r="J126" s="96" t="s">
        <v>58</v>
      </c>
      <c r="K126" s="96" t="s">
        <v>131</v>
      </c>
      <c r="L126" s="96" t="s">
        <v>95</v>
      </c>
      <c r="M126" s="39" t="s">
        <v>47</v>
      </c>
      <c r="N126" s="40"/>
      <c r="O126" s="40"/>
      <c r="P126" s="41">
        <v>123456789012</v>
      </c>
      <c r="Q126" s="33" t="s">
        <v>48</v>
      </c>
      <c r="R126" s="41">
        <v>9876543212345</v>
      </c>
      <c r="S126" s="40" t="s">
        <v>49</v>
      </c>
      <c r="T126" s="38">
        <v>3349947378</v>
      </c>
      <c r="U126" s="40" t="s">
        <v>50</v>
      </c>
      <c r="V126" s="41">
        <v>1023456789</v>
      </c>
      <c r="W126" s="88">
        <v>40000</v>
      </c>
      <c r="X126" s="88">
        <f t="shared" si="8"/>
        <v>20000</v>
      </c>
      <c r="Y126" s="88">
        <f t="shared" si="9"/>
        <v>8000</v>
      </c>
      <c r="Z126" s="88">
        <v>2083</v>
      </c>
      <c r="AA126" s="88">
        <v>2083</v>
      </c>
      <c r="AB126" s="88">
        <f t="shared" si="10"/>
        <v>7834</v>
      </c>
      <c r="AC126" s="88">
        <f t="shared" si="11"/>
        <v>40000</v>
      </c>
      <c r="AD126" s="87">
        <f t="shared" si="12"/>
        <v>1950</v>
      </c>
      <c r="AE126" s="87">
        <f t="shared" si="13"/>
        <v>0</v>
      </c>
      <c r="AF126" s="88">
        <v>6</v>
      </c>
      <c r="AG126" s="87">
        <f t="shared" si="14"/>
        <v>961.99999999999989</v>
      </c>
      <c r="AH126" s="87">
        <f t="shared" si="15"/>
        <v>42918</v>
      </c>
      <c r="AI126" s="88" t="s">
        <v>61</v>
      </c>
      <c r="AJ126" s="40"/>
      <c r="AK126" s="40"/>
      <c r="AL126" s="40" t="s">
        <v>52</v>
      </c>
      <c r="AM126" s="40">
        <v>123</v>
      </c>
      <c r="AN126" s="33">
        <v>42918</v>
      </c>
      <c r="AO126" s="44">
        <v>20000</v>
      </c>
      <c r="AP126" s="33">
        <v>8000</v>
      </c>
    </row>
    <row r="127" spans="1:42" ht="15" customHeight="1">
      <c r="A127" s="40">
        <v>124</v>
      </c>
      <c r="B127" s="42" t="s">
        <v>624</v>
      </c>
      <c r="C127" s="38"/>
      <c r="D127" s="97" t="s">
        <v>625</v>
      </c>
      <c r="E127" s="97" t="s">
        <v>626</v>
      </c>
      <c r="F127" s="40" t="s">
        <v>41</v>
      </c>
      <c r="G127" s="40" t="s">
        <v>627</v>
      </c>
      <c r="H127" s="96" t="s">
        <v>611</v>
      </c>
      <c r="I127" s="96" t="s">
        <v>611</v>
      </c>
      <c r="J127" s="96" t="s">
        <v>58</v>
      </c>
      <c r="K127" s="96" t="s">
        <v>131</v>
      </c>
      <c r="L127" s="96" t="s">
        <v>95</v>
      </c>
      <c r="M127" s="39" t="s">
        <v>47</v>
      </c>
      <c r="N127" s="40"/>
      <c r="O127" s="40"/>
      <c r="P127" s="41">
        <v>123456789012</v>
      </c>
      <c r="Q127" s="33" t="s">
        <v>48</v>
      </c>
      <c r="R127" s="41">
        <v>9876543212345</v>
      </c>
      <c r="S127" s="40" t="s">
        <v>49</v>
      </c>
      <c r="T127" s="38">
        <v>3349947378</v>
      </c>
      <c r="U127" s="40" t="s">
        <v>50</v>
      </c>
      <c r="V127" s="41">
        <v>1023456789</v>
      </c>
      <c r="W127" s="88">
        <v>15000</v>
      </c>
      <c r="X127" s="88">
        <f t="shared" si="8"/>
        <v>7500</v>
      </c>
      <c r="Y127" s="88">
        <f t="shared" si="9"/>
        <v>3000</v>
      </c>
      <c r="Z127" s="88">
        <v>2083</v>
      </c>
      <c r="AA127" s="88">
        <v>2083</v>
      </c>
      <c r="AB127" s="88">
        <f t="shared" si="10"/>
        <v>334</v>
      </c>
      <c r="AC127" s="88">
        <f t="shared" si="11"/>
        <v>15000</v>
      </c>
      <c r="AD127" s="87">
        <f t="shared" si="12"/>
        <v>1950</v>
      </c>
      <c r="AE127" s="87">
        <f t="shared" si="13"/>
        <v>487.5</v>
      </c>
      <c r="AF127" s="88">
        <v>6</v>
      </c>
      <c r="AG127" s="87">
        <f t="shared" si="14"/>
        <v>360.75</v>
      </c>
      <c r="AH127" s="87">
        <f t="shared" si="15"/>
        <v>17804.25</v>
      </c>
      <c r="AI127" s="88" t="s">
        <v>76</v>
      </c>
      <c r="AJ127" s="40"/>
      <c r="AK127" s="40"/>
      <c r="AL127" s="40" t="s">
        <v>52</v>
      </c>
      <c r="AM127" s="40">
        <v>124</v>
      </c>
      <c r="AN127" s="33">
        <v>17804.25</v>
      </c>
      <c r="AO127" s="44">
        <v>7500</v>
      </c>
      <c r="AP127" s="33">
        <v>3000</v>
      </c>
    </row>
    <row r="128" spans="1:42" ht="15" customHeight="1">
      <c r="A128" s="40">
        <v>125</v>
      </c>
      <c r="B128" s="42" t="s">
        <v>628</v>
      </c>
      <c r="C128" s="38"/>
      <c r="D128" s="97" t="s">
        <v>629</v>
      </c>
      <c r="E128" s="97"/>
      <c r="F128" s="40" t="s">
        <v>41</v>
      </c>
      <c r="G128" s="40" t="s">
        <v>630</v>
      </c>
      <c r="H128" s="96" t="s">
        <v>611</v>
      </c>
      <c r="I128" s="96" t="s">
        <v>611</v>
      </c>
      <c r="J128" s="96" t="s">
        <v>58</v>
      </c>
      <c r="K128" s="96" t="s">
        <v>131</v>
      </c>
      <c r="L128" s="96" t="s">
        <v>214</v>
      </c>
      <c r="M128" s="39" t="s">
        <v>47</v>
      </c>
      <c r="N128" s="40"/>
      <c r="O128" s="40"/>
      <c r="P128" s="41">
        <v>123456789012</v>
      </c>
      <c r="Q128" s="33" t="s">
        <v>48</v>
      </c>
      <c r="R128" s="41">
        <v>9876543212345</v>
      </c>
      <c r="S128" s="40" t="s">
        <v>49</v>
      </c>
      <c r="T128" s="38">
        <v>3349947378</v>
      </c>
      <c r="U128" s="40" t="s">
        <v>50</v>
      </c>
      <c r="V128" s="41">
        <v>1023456789</v>
      </c>
      <c r="W128" s="88">
        <v>18000</v>
      </c>
      <c r="X128" s="88">
        <f t="shared" si="8"/>
        <v>9000</v>
      </c>
      <c r="Y128" s="88">
        <f t="shared" si="9"/>
        <v>3600</v>
      </c>
      <c r="Z128" s="88">
        <v>2083</v>
      </c>
      <c r="AA128" s="88">
        <v>2083</v>
      </c>
      <c r="AB128" s="88">
        <f t="shared" si="10"/>
        <v>1234</v>
      </c>
      <c r="AC128" s="88">
        <f t="shared" si="11"/>
        <v>18000</v>
      </c>
      <c r="AD128" s="87">
        <f t="shared" si="12"/>
        <v>2340</v>
      </c>
      <c r="AE128" s="87">
        <f t="shared" si="13"/>
        <v>585</v>
      </c>
      <c r="AF128" s="88">
        <v>6</v>
      </c>
      <c r="AG128" s="87">
        <f t="shared" si="14"/>
        <v>432.9</v>
      </c>
      <c r="AH128" s="87">
        <f t="shared" si="15"/>
        <v>21363.9</v>
      </c>
      <c r="AI128" s="88" t="s">
        <v>76</v>
      </c>
      <c r="AJ128" s="40"/>
      <c r="AK128" s="40"/>
      <c r="AL128" s="40" t="s">
        <v>52</v>
      </c>
      <c r="AM128" s="40">
        <v>125</v>
      </c>
      <c r="AN128" s="33">
        <v>21363.9</v>
      </c>
      <c r="AO128" s="44">
        <v>9000</v>
      </c>
      <c r="AP128" s="33">
        <v>3600</v>
      </c>
    </row>
    <row r="129" spans="1:42" ht="15" customHeight="1">
      <c r="A129" s="40">
        <v>126</v>
      </c>
      <c r="B129" s="42" t="s">
        <v>631</v>
      </c>
      <c r="C129" s="38"/>
      <c r="D129" s="97" t="s">
        <v>632</v>
      </c>
      <c r="E129" s="97" t="s">
        <v>545</v>
      </c>
      <c r="F129" s="40" t="s">
        <v>41</v>
      </c>
      <c r="G129" s="40" t="s">
        <v>633</v>
      </c>
      <c r="H129" s="96" t="s">
        <v>611</v>
      </c>
      <c r="I129" s="96" t="s">
        <v>611</v>
      </c>
      <c r="J129" s="96" t="s">
        <v>58</v>
      </c>
      <c r="K129" s="96" t="s">
        <v>265</v>
      </c>
      <c r="L129" s="96" t="s">
        <v>214</v>
      </c>
      <c r="M129" s="39" t="s">
        <v>47</v>
      </c>
      <c r="N129" s="40"/>
      <c r="O129" s="40"/>
      <c r="P129" s="41">
        <v>123456789012</v>
      </c>
      <c r="Q129" s="33" t="s">
        <v>48</v>
      </c>
      <c r="R129" s="41">
        <v>9876543212345</v>
      </c>
      <c r="S129" s="40" t="s">
        <v>49</v>
      </c>
      <c r="T129" s="38">
        <v>3349947378</v>
      </c>
      <c r="U129" s="40" t="s">
        <v>50</v>
      </c>
      <c r="V129" s="41">
        <v>1023456789</v>
      </c>
      <c r="W129" s="88">
        <v>19000</v>
      </c>
      <c r="X129" s="88">
        <f t="shared" si="8"/>
        <v>9500</v>
      </c>
      <c r="Y129" s="88">
        <f t="shared" si="9"/>
        <v>3800</v>
      </c>
      <c r="Z129" s="88">
        <v>2083</v>
      </c>
      <c r="AA129" s="88">
        <v>2083</v>
      </c>
      <c r="AB129" s="88">
        <f t="shared" si="10"/>
        <v>1534</v>
      </c>
      <c r="AC129" s="88">
        <f t="shared" si="11"/>
        <v>19000</v>
      </c>
      <c r="AD129" s="87">
        <f t="shared" si="12"/>
        <v>1950</v>
      </c>
      <c r="AE129" s="87">
        <f t="shared" si="13"/>
        <v>617.5</v>
      </c>
      <c r="AF129" s="88">
        <v>6</v>
      </c>
      <c r="AG129" s="87">
        <f t="shared" si="14"/>
        <v>456.95</v>
      </c>
      <c r="AH129" s="87">
        <f t="shared" si="15"/>
        <v>22030.45</v>
      </c>
      <c r="AI129" s="88" t="s">
        <v>76</v>
      </c>
      <c r="AJ129" s="40"/>
      <c r="AK129" s="40"/>
      <c r="AL129" s="40" t="s">
        <v>52</v>
      </c>
      <c r="AM129" s="40">
        <v>126</v>
      </c>
      <c r="AN129" s="33">
        <v>22030.45</v>
      </c>
      <c r="AO129" s="44">
        <v>9500</v>
      </c>
      <c r="AP129" s="33">
        <v>3800</v>
      </c>
    </row>
    <row r="130" spans="1:42" ht="15" customHeight="1">
      <c r="A130" s="40">
        <v>127</v>
      </c>
      <c r="B130" s="42" t="s">
        <v>634</v>
      </c>
      <c r="C130" s="38"/>
      <c r="D130" s="97" t="s">
        <v>635</v>
      </c>
      <c r="E130" s="97" t="s">
        <v>636</v>
      </c>
      <c r="F130" s="40" t="s">
        <v>41</v>
      </c>
      <c r="G130" s="40" t="s">
        <v>637</v>
      </c>
      <c r="H130" s="96" t="s">
        <v>611</v>
      </c>
      <c r="I130" s="96" t="s">
        <v>611</v>
      </c>
      <c r="J130" s="96" t="s">
        <v>58</v>
      </c>
      <c r="K130" s="96" t="s">
        <v>194</v>
      </c>
      <c r="L130" s="96" t="s">
        <v>95</v>
      </c>
      <c r="M130" s="39" t="s">
        <v>47</v>
      </c>
      <c r="N130" s="40"/>
      <c r="O130" s="40"/>
      <c r="P130" s="41">
        <v>123456789012</v>
      </c>
      <c r="Q130" s="33" t="s">
        <v>48</v>
      </c>
      <c r="R130" s="41">
        <v>9876543212345</v>
      </c>
      <c r="S130" s="40" t="s">
        <v>49</v>
      </c>
      <c r="T130" s="38">
        <v>3349947378</v>
      </c>
      <c r="U130" s="40" t="s">
        <v>50</v>
      </c>
      <c r="V130" s="41">
        <v>1023456789</v>
      </c>
      <c r="W130" s="88">
        <v>21000</v>
      </c>
      <c r="X130" s="88">
        <f t="shared" si="8"/>
        <v>10500</v>
      </c>
      <c r="Y130" s="88">
        <f t="shared" si="9"/>
        <v>4200</v>
      </c>
      <c r="Z130" s="88">
        <v>2083</v>
      </c>
      <c r="AA130" s="88">
        <v>2083</v>
      </c>
      <c r="AB130" s="88">
        <f t="shared" si="10"/>
        <v>2134</v>
      </c>
      <c r="AC130" s="88">
        <f t="shared" si="11"/>
        <v>21000</v>
      </c>
      <c r="AD130" s="87">
        <f t="shared" si="12"/>
        <v>1950</v>
      </c>
      <c r="AE130" s="87">
        <f t="shared" si="13"/>
        <v>682.5</v>
      </c>
      <c r="AF130" s="88">
        <v>6</v>
      </c>
      <c r="AG130" s="87">
        <f t="shared" si="14"/>
        <v>505.04999999999995</v>
      </c>
      <c r="AH130" s="87">
        <f t="shared" si="15"/>
        <v>24143.55</v>
      </c>
      <c r="AI130" s="88" t="s">
        <v>51</v>
      </c>
      <c r="AJ130" s="40"/>
      <c r="AK130" s="40"/>
      <c r="AL130" s="40" t="s">
        <v>52</v>
      </c>
      <c r="AM130" s="40">
        <v>127</v>
      </c>
      <c r="AN130" s="33">
        <v>24143.55</v>
      </c>
      <c r="AO130" s="44">
        <v>10500</v>
      </c>
      <c r="AP130" s="33">
        <v>4200</v>
      </c>
    </row>
    <row r="131" spans="1:42" ht="15" customHeight="1">
      <c r="A131" s="40">
        <v>128</v>
      </c>
      <c r="B131" s="42" t="s">
        <v>638</v>
      </c>
      <c r="C131" s="38"/>
      <c r="D131" s="97" t="s">
        <v>639</v>
      </c>
      <c r="E131" s="97" t="s">
        <v>110</v>
      </c>
      <c r="F131" s="40" t="s">
        <v>41</v>
      </c>
      <c r="G131" s="40" t="s">
        <v>640</v>
      </c>
      <c r="H131" s="96" t="s">
        <v>611</v>
      </c>
      <c r="I131" s="96" t="s">
        <v>611</v>
      </c>
      <c r="J131" s="96" t="s">
        <v>58</v>
      </c>
      <c r="K131" s="96" t="s">
        <v>131</v>
      </c>
      <c r="L131" s="96" t="s">
        <v>95</v>
      </c>
      <c r="M131" s="39" t="s">
        <v>47</v>
      </c>
      <c r="N131" s="40"/>
      <c r="O131" s="40"/>
      <c r="P131" s="41">
        <v>123456789012</v>
      </c>
      <c r="Q131" s="33" t="s">
        <v>48</v>
      </c>
      <c r="R131" s="41">
        <v>9876543212345</v>
      </c>
      <c r="S131" s="40" t="s">
        <v>49</v>
      </c>
      <c r="T131" s="38">
        <v>3349947378</v>
      </c>
      <c r="U131" s="40" t="s">
        <v>50</v>
      </c>
      <c r="V131" s="41">
        <v>1023456789</v>
      </c>
      <c r="W131" s="88">
        <v>20000</v>
      </c>
      <c r="X131" s="88">
        <f t="shared" si="8"/>
        <v>10000</v>
      </c>
      <c r="Y131" s="88">
        <f t="shared" si="9"/>
        <v>4000</v>
      </c>
      <c r="Z131" s="88">
        <v>2083</v>
      </c>
      <c r="AA131" s="88">
        <v>2083</v>
      </c>
      <c r="AB131" s="88">
        <f t="shared" si="10"/>
        <v>1834</v>
      </c>
      <c r="AC131" s="88">
        <f t="shared" si="11"/>
        <v>20000</v>
      </c>
      <c r="AD131" s="87">
        <f t="shared" si="12"/>
        <v>1950</v>
      </c>
      <c r="AE131" s="87">
        <f t="shared" si="13"/>
        <v>650</v>
      </c>
      <c r="AF131" s="88">
        <v>6</v>
      </c>
      <c r="AG131" s="87">
        <f t="shared" si="14"/>
        <v>480.99999999999994</v>
      </c>
      <c r="AH131" s="87">
        <f t="shared" si="15"/>
        <v>23087</v>
      </c>
      <c r="AI131" s="88" t="s">
        <v>51</v>
      </c>
      <c r="AJ131" s="40"/>
      <c r="AK131" s="40"/>
      <c r="AL131" s="40" t="s">
        <v>52</v>
      </c>
      <c r="AM131" s="40">
        <v>128</v>
      </c>
      <c r="AN131" s="33">
        <v>23087</v>
      </c>
      <c r="AO131" s="44">
        <v>10000</v>
      </c>
      <c r="AP131" s="33">
        <v>4000</v>
      </c>
    </row>
    <row r="132" spans="1:42" ht="15" customHeight="1">
      <c r="A132" s="40">
        <v>129</v>
      </c>
      <c r="B132" s="42" t="s">
        <v>641</v>
      </c>
      <c r="C132" s="38"/>
      <c r="D132" s="97" t="s">
        <v>642</v>
      </c>
      <c r="E132" s="97" t="s">
        <v>643</v>
      </c>
      <c r="F132" s="40" t="s">
        <v>41</v>
      </c>
      <c r="G132" s="40" t="s">
        <v>644</v>
      </c>
      <c r="H132" s="96" t="s">
        <v>611</v>
      </c>
      <c r="I132" s="96" t="s">
        <v>611</v>
      </c>
      <c r="J132" s="96" t="s">
        <v>58</v>
      </c>
      <c r="K132" s="96" t="s">
        <v>131</v>
      </c>
      <c r="L132" s="96" t="s">
        <v>95</v>
      </c>
      <c r="M132" s="39" t="s">
        <v>47</v>
      </c>
      <c r="N132" s="40"/>
      <c r="O132" s="40"/>
      <c r="P132" s="41">
        <v>123456789012</v>
      </c>
      <c r="Q132" s="33" t="s">
        <v>48</v>
      </c>
      <c r="R132" s="41">
        <v>9876543212345</v>
      </c>
      <c r="S132" s="40" t="s">
        <v>49</v>
      </c>
      <c r="T132" s="38">
        <v>3349947378</v>
      </c>
      <c r="U132" s="40" t="s">
        <v>50</v>
      </c>
      <c r="V132" s="41">
        <v>1023456789</v>
      </c>
      <c r="W132" s="88">
        <v>20000</v>
      </c>
      <c r="X132" s="88">
        <f t="shared" ref="X132:X195" si="16">W132*50%</f>
        <v>10000</v>
      </c>
      <c r="Y132" s="88">
        <f t="shared" ref="Y132:Y195" si="17">X132*40%</f>
        <v>4000</v>
      </c>
      <c r="Z132" s="88">
        <v>2083</v>
      </c>
      <c r="AA132" s="88">
        <v>2083</v>
      </c>
      <c r="AB132" s="88">
        <f t="shared" ref="AB132:AB195" si="18">W132-X132-Y132-Z132-AA132</f>
        <v>1834</v>
      </c>
      <c r="AC132" s="88">
        <f t="shared" ref="AC132:AC195" si="19">SUM(X132:AB132)</f>
        <v>20000</v>
      </c>
      <c r="AD132" s="87">
        <f t="shared" ref="AD132:AD195" si="20">((IF((X132+Z132+AA132+AB132)&gt;15000,15000,W132))*13%)</f>
        <v>1950</v>
      </c>
      <c r="AE132" s="87">
        <f t="shared" ref="AE132:AE195" si="21">(IF((W132)&lt;21001,W132,0))*3.25%</f>
        <v>650</v>
      </c>
      <c r="AF132" s="88">
        <v>6</v>
      </c>
      <c r="AG132" s="87">
        <f t="shared" ref="AG132:AG195" si="22">X132*4.81%</f>
        <v>480.99999999999994</v>
      </c>
      <c r="AH132" s="87">
        <f t="shared" ref="AH132:AH195" si="23">SUM(AC132:AG132)</f>
        <v>23087</v>
      </c>
      <c r="AI132" s="88" t="s">
        <v>51</v>
      </c>
      <c r="AJ132" s="40"/>
      <c r="AK132" s="40"/>
      <c r="AL132" s="40" t="s">
        <v>52</v>
      </c>
      <c r="AM132" s="40">
        <v>129</v>
      </c>
      <c r="AN132" s="33">
        <v>23087</v>
      </c>
      <c r="AO132" s="44">
        <v>10000</v>
      </c>
      <c r="AP132" s="33">
        <v>4000</v>
      </c>
    </row>
    <row r="133" spans="1:42" ht="15" customHeight="1">
      <c r="A133" s="40">
        <v>130</v>
      </c>
      <c r="B133" s="42" t="s">
        <v>645</v>
      </c>
      <c r="C133" s="38"/>
      <c r="D133" s="97" t="s">
        <v>646</v>
      </c>
      <c r="E133" s="97" t="s">
        <v>647</v>
      </c>
      <c r="F133" s="40" t="s">
        <v>41</v>
      </c>
      <c r="G133" s="40" t="s">
        <v>648</v>
      </c>
      <c r="H133" s="96" t="s">
        <v>611</v>
      </c>
      <c r="I133" s="96" t="s">
        <v>611</v>
      </c>
      <c r="J133" s="96" t="s">
        <v>58</v>
      </c>
      <c r="K133" s="96" t="s">
        <v>131</v>
      </c>
      <c r="L133" s="96" t="s">
        <v>649</v>
      </c>
      <c r="M133" s="39" t="s">
        <v>47</v>
      </c>
      <c r="N133" s="40"/>
      <c r="O133" s="40"/>
      <c r="P133" s="41">
        <v>123456789012</v>
      </c>
      <c r="Q133" s="33" t="s">
        <v>48</v>
      </c>
      <c r="R133" s="41">
        <v>9876543212345</v>
      </c>
      <c r="S133" s="40" t="s">
        <v>49</v>
      </c>
      <c r="T133" s="38">
        <v>3349947378</v>
      </c>
      <c r="U133" s="40" t="s">
        <v>50</v>
      </c>
      <c r="V133" s="41">
        <v>1023456789</v>
      </c>
      <c r="W133" s="88">
        <v>20000</v>
      </c>
      <c r="X133" s="88">
        <f t="shared" si="16"/>
        <v>10000</v>
      </c>
      <c r="Y133" s="88">
        <f t="shared" si="17"/>
        <v>4000</v>
      </c>
      <c r="Z133" s="88">
        <v>2083</v>
      </c>
      <c r="AA133" s="88">
        <v>2083</v>
      </c>
      <c r="AB133" s="88">
        <f t="shared" si="18"/>
        <v>1834</v>
      </c>
      <c r="AC133" s="88">
        <f t="shared" si="19"/>
        <v>20000</v>
      </c>
      <c r="AD133" s="87">
        <f t="shared" si="20"/>
        <v>1950</v>
      </c>
      <c r="AE133" s="87">
        <f t="shared" si="21"/>
        <v>650</v>
      </c>
      <c r="AF133" s="88">
        <v>6</v>
      </c>
      <c r="AG133" s="87">
        <f t="shared" si="22"/>
        <v>480.99999999999994</v>
      </c>
      <c r="AH133" s="87">
        <f t="shared" si="23"/>
        <v>23087</v>
      </c>
      <c r="AI133" s="88" t="s">
        <v>51</v>
      </c>
      <c r="AJ133" s="40"/>
      <c r="AK133" s="40"/>
      <c r="AL133" s="40" t="s">
        <v>52</v>
      </c>
      <c r="AM133" s="40">
        <v>130</v>
      </c>
      <c r="AN133" s="33">
        <v>23087</v>
      </c>
      <c r="AO133" s="44">
        <v>10000</v>
      </c>
      <c r="AP133" s="33">
        <v>4000</v>
      </c>
    </row>
    <row r="134" spans="1:42" ht="15" customHeight="1">
      <c r="A134" s="40">
        <v>131</v>
      </c>
      <c r="B134" s="42" t="s">
        <v>650</v>
      </c>
      <c r="C134" s="38"/>
      <c r="D134" s="97" t="s">
        <v>651</v>
      </c>
      <c r="E134" s="97" t="s">
        <v>162</v>
      </c>
      <c r="F134" s="40" t="s">
        <v>52</v>
      </c>
      <c r="G134" s="40" t="s">
        <v>652</v>
      </c>
      <c r="H134" s="96" t="s">
        <v>611</v>
      </c>
      <c r="I134" s="96" t="s">
        <v>611</v>
      </c>
      <c r="J134" s="96" t="s">
        <v>58</v>
      </c>
      <c r="K134" s="96" t="s">
        <v>265</v>
      </c>
      <c r="L134" s="96" t="s">
        <v>390</v>
      </c>
      <c r="M134" s="39" t="s">
        <v>47</v>
      </c>
      <c r="N134" s="40"/>
      <c r="O134" s="40"/>
      <c r="P134" s="41">
        <v>123456789012</v>
      </c>
      <c r="Q134" s="33" t="s">
        <v>48</v>
      </c>
      <c r="R134" s="41">
        <v>9876543212345</v>
      </c>
      <c r="S134" s="40" t="s">
        <v>49</v>
      </c>
      <c r="T134" s="38">
        <v>3349947378</v>
      </c>
      <c r="U134" s="40" t="s">
        <v>50</v>
      </c>
      <c r="V134" s="41">
        <v>1023456789</v>
      </c>
      <c r="W134" s="88">
        <v>20000</v>
      </c>
      <c r="X134" s="88">
        <f t="shared" si="16"/>
        <v>10000</v>
      </c>
      <c r="Y134" s="88">
        <f t="shared" si="17"/>
        <v>4000</v>
      </c>
      <c r="Z134" s="88">
        <v>2083</v>
      </c>
      <c r="AA134" s="88">
        <v>2083</v>
      </c>
      <c r="AB134" s="88">
        <f t="shared" si="18"/>
        <v>1834</v>
      </c>
      <c r="AC134" s="88">
        <f t="shared" si="19"/>
        <v>20000</v>
      </c>
      <c r="AD134" s="87">
        <f t="shared" si="20"/>
        <v>1950</v>
      </c>
      <c r="AE134" s="87">
        <f t="shared" si="21"/>
        <v>650</v>
      </c>
      <c r="AF134" s="88">
        <v>6</v>
      </c>
      <c r="AG134" s="87">
        <f t="shared" si="22"/>
        <v>480.99999999999994</v>
      </c>
      <c r="AH134" s="87">
        <f t="shared" si="23"/>
        <v>23087</v>
      </c>
      <c r="AI134" s="88" t="s">
        <v>51</v>
      </c>
      <c r="AJ134" s="40"/>
      <c r="AK134" s="40"/>
      <c r="AL134" s="40" t="s">
        <v>52</v>
      </c>
      <c r="AM134" s="40">
        <v>131</v>
      </c>
      <c r="AN134" s="33">
        <v>23087</v>
      </c>
      <c r="AO134" s="44">
        <v>10000</v>
      </c>
      <c r="AP134" s="33">
        <v>4000</v>
      </c>
    </row>
    <row r="135" spans="1:42" ht="15" customHeight="1">
      <c r="A135" s="40">
        <v>132</v>
      </c>
      <c r="B135" s="42" t="s">
        <v>653</v>
      </c>
      <c r="C135" s="38"/>
      <c r="D135" s="97" t="s">
        <v>654</v>
      </c>
      <c r="E135" s="97" t="s">
        <v>129</v>
      </c>
      <c r="F135" s="40" t="s">
        <v>52</v>
      </c>
      <c r="G135" s="40" t="s">
        <v>655</v>
      </c>
      <c r="H135" s="96" t="s">
        <v>611</v>
      </c>
      <c r="I135" s="96" t="s">
        <v>611</v>
      </c>
      <c r="J135" s="96" t="s">
        <v>58</v>
      </c>
      <c r="K135" s="96" t="s">
        <v>265</v>
      </c>
      <c r="L135" s="96" t="s">
        <v>95</v>
      </c>
      <c r="M135" s="39" t="s">
        <v>47</v>
      </c>
      <c r="N135" s="40"/>
      <c r="O135" s="40"/>
      <c r="P135" s="41">
        <v>123456789012</v>
      </c>
      <c r="Q135" s="33" t="s">
        <v>48</v>
      </c>
      <c r="R135" s="41">
        <v>9876543212345</v>
      </c>
      <c r="S135" s="40" t="s">
        <v>49</v>
      </c>
      <c r="T135" s="38">
        <v>3349947378</v>
      </c>
      <c r="U135" s="40" t="s">
        <v>50</v>
      </c>
      <c r="V135" s="41">
        <v>1023456789</v>
      </c>
      <c r="W135" s="88">
        <v>40000</v>
      </c>
      <c r="X135" s="88">
        <f t="shared" si="16"/>
        <v>20000</v>
      </c>
      <c r="Y135" s="88">
        <f t="shared" si="17"/>
        <v>8000</v>
      </c>
      <c r="Z135" s="88">
        <v>2083</v>
      </c>
      <c r="AA135" s="88">
        <v>2083</v>
      </c>
      <c r="AB135" s="88">
        <f t="shared" si="18"/>
        <v>7834</v>
      </c>
      <c r="AC135" s="88">
        <f t="shared" si="19"/>
        <v>40000</v>
      </c>
      <c r="AD135" s="87">
        <f t="shared" si="20"/>
        <v>1950</v>
      </c>
      <c r="AE135" s="87">
        <f t="shared" si="21"/>
        <v>0</v>
      </c>
      <c r="AF135" s="88">
        <v>6</v>
      </c>
      <c r="AG135" s="87">
        <f t="shared" si="22"/>
        <v>961.99999999999989</v>
      </c>
      <c r="AH135" s="87">
        <f t="shared" si="23"/>
        <v>42918</v>
      </c>
      <c r="AI135" s="88" t="s">
        <v>61</v>
      </c>
      <c r="AJ135" s="40"/>
      <c r="AK135" s="40"/>
      <c r="AL135" s="40" t="s">
        <v>52</v>
      </c>
      <c r="AM135" s="40">
        <v>132</v>
      </c>
      <c r="AN135" s="33">
        <v>42918</v>
      </c>
      <c r="AO135" s="44">
        <v>20000</v>
      </c>
      <c r="AP135" s="33">
        <v>8000</v>
      </c>
    </row>
    <row r="136" spans="1:42" ht="15" customHeight="1">
      <c r="A136" s="40">
        <v>133</v>
      </c>
      <c r="B136" s="42" t="s">
        <v>656</v>
      </c>
      <c r="C136" s="38"/>
      <c r="D136" s="97" t="s">
        <v>657</v>
      </c>
      <c r="E136" s="97" t="s">
        <v>658</v>
      </c>
      <c r="F136" s="40" t="s">
        <v>52</v>
      </c>
      <c r="G136" s="40" t="s">
        <v>659</v>
      </c>
      <c r="H136" s="96" t="s">
        <v>611</v>
      </c>
      <c r="I136" s="96" t="s">
        <v>611</v>
      </c>
      <c r="J136" s="96" t="s">
        <v>58</v>
      </c>
      <c r="K136" s="96" t="s">
        <v>265</v>
      </c>
      <c r="L136" s="96" t="s">
        <v>95</v>
      </c>
      <c r="M136" s="39" t="s">
        <v>47</v>
      </c>
      <c r="N136" s="40"/>
      <c r="O136" s="40"/>
      <c r="P136" s="41">
        <v>123456789012</v>
      </c>
      <c r="Q136" s="33" t="s">
        <v>48</v>
      </c>
      <c r="R136" s="41">
        <v>9876543212345</v>
      </c>
      <c r="S136" s="40" t="s">
        <v>49</v>
      </c>
      <c r="T136" s="38">
        <v>3349947378</v>
      </c>
      <c r="U136" s="40" t="s">
        <v>50</v>
      </c>
      <c r="V136" s="41">
        <v>1023456789</v>
      </c>
      <c r="W136" s="88">
        <v>30000</v>
      </c>
      <c r="X136" s="88">
        <f t="shared" si="16"/>
        <v>15000</v>
      </c>
      <c r="Y136" s="88">
        <f t="shared" si="17"/>
        <v>6000</v>
      </c>
      <c r="Z136" s="88">
        <v>2083</v>
      </c>
      <c r="AA136" s="88">
        <v>2083</v>
      </c>
      <c r="AB136" s="88">
        <f t="shared" si="18"/>
        <v>4834</v>
      </c>
      <c r="AC136" s="88">
        <f t="shared" si="19"/>
        <v>30000</v>
      </c>
      <c r="AD136" s="87">
        <f t="shared" si="20"/>
        <v>1950</v>
      </c>
      <c r="AE136" s="87">
        <f t="shared" si="21"/>
        <v>0</v>
      </c>
      <c r="AF136" s="88">
        <v>6</v>
      </c>
      <c r="AG136" s="87">
        <f t="shared" si="22"/>
        <v>721.5</v>
      </c>
      <c r="AH136" s="87">
        <f t="shared" si="23"/>
        <v>32677.5</v>
      </c>
      <c r="AI136" s="88" t="s">
        <v>61</v>
      </c>
      <c r="AJ136" s="40"/>
      <c r="AK136" s="40"/>
      <c r="AL136" s="40" t="s">
        <v>52</v>
      </c>
      <c r="AM136" s="40">
        <v>133</v>
      </c>
      <c r="AN136" s="33">
        <v>32677.5</v>
      </c>
      <c r="AO136" s="44">
        <v>15000</v>
      </c>
      <c r="AP136" s="33">
        <v>6000</v>
      </c>
    </row>
    <row r="137" spans="1:42" ht="15" customHeight="1">
      <c r="A137" s="40">
        <v>134</v>
      </c>
      <c r="B137" s="42" t="s">
        <v>660</v>
      </c>
      <c r="C137" s="38"/>
      <c r="D137" s="97" t="s">
        <v>661</v>
      </c>
      <c r="E137" s="97" t="s">
        <v>662</v>
      </c>
      <c r="F137" s="40" t="s">
        <v>41</v>
      </c>
      <c r="G137" s="40" t="s">
        <v>663</v>
      </c>
      <c r="H137" s="96" t="s">
        <v>664</v>
      </c>
      <c r="I137" s="96" t="s">
        <v>664</v>
      </c>
      <c r="J137" s="96" t="s">
        <v>58</v>
      </c>
      <c r="K137" s="96" t="s">
        <v>265</v>
      </c>
      <c r="L137" s="96" t="s">
        <v>95</v>
      </c>
      <c r="M137" s="39" t="s">
        <v>47</v>
      </c>
      <c r="N137" s="40"/>
      <c r="O137" s="40"/>
      <c r="P137" s="41">
        <v>123456789012</v>
      </c>
      <c r="Q137" s="33" t="s">
        <v>48</v>
      </c>
      <c r="R137" s="41">
        <v>9876543212345</v>
      </c>
      <c r="S137" s="40" t="s">
        <v>49</v>
      </c>
      <c r="T137" s="38">
        <v>3349947378</v>
      </c>
      <c r="U137" s="40" t="s">
        <v>50</v>
      </c>
      <c r="V137" s="41">
        <v>1023456789</v>
      </c>
      <c r="W137" s="88">
        <v>16000</v>
      </c>
      <c r="X137" s="88">
        <f t="shared" si="16"/>
        <v>8000</v>
      </c>
      <c r="Y137" s="88">
        <f t="shared" si="17"/>
        <v>3200</v>
      </c>
      <c r="Z137" s="88">
        <v>2083</v>
      </c>
      <c r="AA137" s="88">
        <v>2083</v>
      </c>
      <c r="AB137" s="88">
        <f t="shared" si="18"/>
        <v>634</v>
      </c>
      <c r="AC137" s="88">
        <f t="shared" si="19"/>
        <v>16000</v>
      </c>
      <c r="AD137" s="87">
        <f t="shared" si="20"/>
        <v>2080</v>
      </c>
      <c r="AE137" s="87">
        <f t="shared" si="21"/>
        <v>520</v>
      </c>
      <c r="AF137" s="88">
        <v>6</v>
      </c>
      <c r="AG137" s="87">
        <f t="shared" si="22"/>
        <v>384.79999999999995</v>
      </c>
      <c r="AH137" s="87">
        <f t="shared" si="23"/>
        <v>18990.8</v>
      </c>
      <c r="AI137" s="88" t="s">
        <v>76</v>
      </c>
      <c r="AJ137" s="40"/>
      <c r="AK137" s="40"/>
      <c r="AL137" s="40" t="s">
        <v>52</v>
      </c>
      <c r="AM137" s="40">
        <v>134</v>
      </c>
      <c r="AN137" s="33">
        <v>18990.8</v>
      </c>
      <c r="AO137" s="44">
        <v>8000</v>
      </c>
      <c r="AP137" s="33">
        <v>3200</v>
      </c>
    </row>
    <row r="138" spans="1:42" ht="15" customHeight="1">
      <c r="A138" s="40">
        <v>135</v>
      </c>
      <c r="B138" s="42" t="s">
        <v>665</v>
      </c>
      <c r="C138" s="38"/>
      <c r="D138" s="97" t="s">
        <v>666</v>
      </c>
      <c r="E138" s="97" t="s">
        <v>667</v>
      </c>
      <c r="F138" s="40" t="s">
        <v>41</v>
      </c>
      <c r="G138" s="40" t="s">
        <v>668</v>
      </c>
      <c r="H138" s="96" t="s">
        <v>664</v>
      </c>
      <c r="I138" s="96" t="s">
        <v>664</v>
      </c>
      <c r="J138" s="96" t="s">
        <v>58</v>
      </c>
      <c r="K138" s="96" t="s">
        <v>254</v>
      </c>
      <c r="L138" s="96" t="s">
        <v>142</v>
      </c>
      <c r="M138" s="39" t="s">
        <v>47</v>
      </c>
      <c r="N138" s="40"/>
      <c r="O138" s="40"/>
      <c r="P138" s="41">
        <v>123456789012</v>
      </c>
      <c r="Q138" s="33" t="s">
        <v>48</v>
      </c>
      <c r="R138" s="41">
        <v>9876543212345</v>
      </c>
      <c r="S138" s="40" t="s">
        <v>49</v>
      </c>
      <c r="T138" s="38">
        <v>3349947378</v>
      </c>
      <c r="U138" s="40" t="s">
        <v>50</v>
      </c>
      <c r="V138" s="41">
        <v>1023456789</v>
      </c>
      <c r="W138" s="88">
        <v>25000</v>
      </c>
      <c r="X138" s="88">
        <f t="shared" si="16"/>
        <v>12500</v>
      </c>
      <c r="Y138" s="88">
        <f t="shared" si="17"/>
        <v>5000</v>
      </c>
      <c r="Z138" s="88">
        <v>2083</v>
      </c>
      <c r="AA138" s="88">
        <v>2083</v>
      </c>
      <c r="AB138" s="88">
        <f t="shared" si="18"/>
        <v>3334</v>
      </c>
      <c r="AC138" s="88">
        <f t="shared" si="19"/>
        <v>25000</v>
      </c>
      <c r="AD138" s="87">
        <f t="shared" si="20"/>
        <v>1950</v>
      </c>
      <c r="AE138" s="87">
        <f t="shared" si="21"/>
        <v>0</v>
      </c>
      <c r="AF138" s="88">
        <v>6</v>
      </c>
      <c r="AG138" s="87">
        <f t="shared" si="22"/>
        <v>601.25</v>
      </c>
      <c r="AH138" s="87">
        <f t="shared" si="23"/>
        <v>27557.25</v>
      </c>
      <c r="AI138" s="88" t="s">
        <v>51</v>
      </c>
      <c r="AJ138" s="40"/>
      <c r="AK138" s="40"/>
      <c r="AL138" s="40" t="s">
        <v>52</v>
      </c>
      <c r="AM138" s="40">
        <v>135</v>
      </c>
      <c r="AN138" s="33">
        <v>27557.25</v>
      </c>
      <c r="AO138" s="44">
        <v>12500</v>
      </c>
      <c r="AP138" s="33">
        <v>5000</v>
      </c>
    </row>
    <row r="139" spans="1:42" ht="15" customHeight="1">
      <c r="A139" s="40">
        <v>136</v>
      </c>
      <c r="B139" s="42" t="s">
        <v>669</v>
      </c>
      <c r="C139" s="38"/>
      <c r="D139" s="97" t="s">
        <v>670</v>
      </c>
      <c r="E139" s="97"/>
      <c r="F139" s="40" t="s">
        <v>41</v>
      </c>
      <c r="G139" s="40" t="s">
        <v>671</v>
      </c>
      <c r="H139" s="96" t="s">
        <v>664</v>
      </c>
      <c r="I139" s="96" t="s">
        <v>664</v>
      </c>
      <c r="J139" s="96" t="s">
        <v>58</v>
      </c>
      <c r="K139" s="96" t="s">
        <v>131</v>
      </c>
      <c r="L139" s="96" t="s">
        <v>75</v>
      </c>
      <c r="M139" s="39" t="s">
        <v>47</v>
      </c>
      <c r="N139" s="40"/>
      <c r="O139" s="40"/>
      <c r="P139" s="41">
        <v>123456789012</v>
      </c>
      <c r="Q139" s="33" t="s">
        <v>48</v>
      </c>
      <c r="R139" s="41">
        <v>9876543212345</v>
      </c>
      <c r="S139" s="40" t="s">
        <v>49</v>
      </c>
      <c r="T139" s="38">
        <v>3349947378</v>
      </c>
      <c r="U139" s="40" t="s">
        <v>50</v>
      </c>
      <c r="V139" s="41">
        <v>1023456789</v>
      </c>
      <c r="W139" s="88">
        <v>27000</v>
      </c>
      <c r="X139" s="88">
        <f t="shared" si="16"/>
        <v>13500</v>
      </c>
      <c r="Y139" s="88">
        <f t="shared" si="17"/>
        <v>5400</v>
      </c>
      <c r="Z139" s="88">
        <v>2083</v>
      </c>
      <c r="AA139" s="88">
        <v>2083</v>
      </c>
      <c r="AB139" s="88">
        <f t="shared" si="18"/>
        <v>3934</v>
      </c>
      <c r="AC139" s="88">
        <f t="shared" si="19"/>
        <v>27000</v>
      </c>
      <c r="AD139" s="87">
        <f t="shared" si="20"/>
        <v>1950</v>
      </c>
      <c r="AE139" s="87">
        <f t="shared" si="21"/>
        <v>0</v>
      </c>
      <c r="AF139" s="88">
        <v>6</v>
      </c>
      <c r="AG139" s="87">
        <f t="shared" si="22"/>
        <v>649.34999999999991</v>
      </c>
      <c r="AH139" s="87">
        <f t="shared" si="23"/>
        <v>29605.35</v>
      </c>
      <c r="AI139" s="88" t="s">
        <v>51</v>
      </c>
      <c r="AJ139" s="40"/>
      <c r="AK139" s="40"/>
      <c r="AL139" s="40" t="s">
        <v>52</v>
      </c>
      <c r="AM139" s="40">
        <v>136</v>
      </c>
      <c r="AN139" s="33">
        <v>29605.35</v>
      </c>
      <c r="AO139" s="44">
        <v>13500</v>
      </c>
      <c r="AP139" s="33">
        <v>5400</v>
      </c>
    </row>
    <row r="140" spans="1:42" ht="15" customHeight="1">
      <c r="A140" s="40">
        <v>137</v>
      </c>
      <c r="B140" s="42" t="s">
        <v>672</v>
      </c>
      <c r="C140" s="38"/>
      <c r="D140" s="97" t="s">
        <v>673</v>
      </c>
      <c r="E140" s="97" t="s">
        <v>674</v>
      </c>
      <c r="F140" s="40" t="s">
        <v>41</v>
      </c>
      <c r="G140" s="40" t="s">
        <v>675</v>
      </c>
      <c r="H140" s="96" t="s">
        <v>664</v>
      </c>
      <c r="I140" s="96" t="s">
        <v>664</v>
      </c>
      <c r="J140" s="96" t="s">
        <v>58</v>
      </c>
      <c r="K140" s="96" t="s">
        <v>676</v>
      </c>
      <c r="L140" s="96" t="s">
        <v>95</v>
      </c>
      <c r="M140" s="39" t="s">
        <v>47</v>
      </c>
      <c r="N140" s="40"/>
      <c r="O140" s="40"/>
      <c r="P140" s="41">
        <v>123456789012</v>
      </c>
      <c r="Q140" s="33" t="s">
        <v>48</v>
      </c>
      <c r="R140" s="41">
        <v>9876543212345</v>
      </c>
      <c r="S140" s="40" t="s">
        <v>49</v>
      </c>
      <c r="T140" s="38">
        <v>3349947378</v>
      </c>
      <c r="U140" s="40" t="s">
        <v>50</v>
      </c>
      <c r="V140" s="41">
        <v>1023456789</v>
      </c>
      <c r="W140" s="88">
        <v>43000</v>
      </c>
      <c r="X140" s="88">
        <f t="shared" si="16"/>
        <v>21500</v>
      </c>
      <c r="Y140" s="88">
        <f t="shared" si="17"/>
        <v>8600</v>
      </c>
      <c r="Z140" s="88">
        <v>2083</v>
      </c>
      <c r="AA140" s="88">
        <v>2083</v>
      </c>
      <c r="AB140" s="88">
        <f t="shared" si="18"/>
        <v>8734</v>
      </c>
      <c r="AC140" s="88">
        <f t="shared" si="19"/>
        <v>43000</v>
      </c>
      <c r="AD140" s="87">
        <f t="shared" si="20"/>
        <v>1950</v>
      </c>
      <c r="AE140" s="87">
        <f t="shared" si="21"/>
        <v>0</v>
      </c>
      <c r="AF140" s="88">
        <v>6</v>
      </c>
      <c r="AG140" s="87">
        <f t="shared" si="22"/>
        <v>1034.1499999999999</v>
      </c>
      <c r="AH140" s="87">
        <f t="shared" si="23"/>
        <v>45990.15</v>
      </c>
      <c r="AI140" s="88" t="s">
        <v>61</v>
      </c>
      <c r="AJ140" s="40"/>
      <c r="AK140" s="40"/>
      <c r="AL140" s="40" t="s">
        <v>52</v>
      </c>
      <c r="AM140" s="40">
        <v>137</v>
      </c>
      <c r="AN140" s="33">
        <v>45990.15</v>
      </c>
      <c r="AO140" s="44">
        <v>21500</v>
      </c>
      <c r="AP140" s="33">
        <v>8600</v>
      </c>
    </row>
    <row r="141" spans="1:42" ht="15" customHeight="1">
      <c r="A141" s="40">
        <v>138</v>
      </c>
      <c r="B141" s="42" t="s">
        <v>677</v>
      </c>
      <c r="C141" s="38"/>
      <c r="D141" s="97" t="s">
        <v>678</v>
      </c>
      <c r="E141" s="97" t="s">
        <v>679</v>
      </c>
      <c r="F141" s="40" t="s">
        <v>41</v>
      </c>
      <c r="G141" s="40" t="s">
        <v>680</v>
      </c>
      <c r="H141" s="96" t="s">
        <v>664</v>
      </c>
      <c r="I141" s="96" t="s">
        <v>664</v>
      </c>
      <c r="J141" s="96" t="s">
        <v>58</v>
      </c>
      <c r="K141" s="96" t="s">
        <v>265</v>
      </c>
      <c r="L141" s="96" t="s">
        <v>75</v>
      </c>
      <c r="M141" s="39" t="s">
        <v>47</v>
      </c>
      <c r="N141" s="40"/>
      <c r="O141" s="40"/>
      <c r="P141" s="41">
        <v>123456789012</v>
      </c>
      <c r="Q141" s="33" t="s">
        <v>48</v>
      </c>
      <c r="R141" s="41">
        <v>9876543212345</v>
      </c>
      <c r="S141" s="40" t="s">
        <v>49</v>
      </c>
      <c r="T141" s="38">
        <v>3349947378</v>
      </c>
      <c r="U141" s="40" t="s">
        <v>50</v>
      </c>
      <c r="V141" s="41">
        <v>1023456789</v>
      </c>
      <c r="W141" s="88">
        <v>32000</v>
      </c>
      <c r="X141" s="88">
        <f t="shared" si="16"/>
        <v>16000</v>
      </c>
      <c r="Y141" s="88">
        <f t="shared" si="17"/>
        <v>6400</v>
      </c>
      <c r="Z141" s="88">
        <v>2083</v>
      </c>
      <c r="AA141" s="88">
        <v>2083</v>
      </c>
      <c r="AB141" s="88">
        <f t="shared" si="18"/>
        <v>5434</v>
      </c>
      <c r="AC141" s="88">
        <f t="shared" si="19"/>
        <v>32000</v>
      </c>
      <c r="AD141" s="87">
        <f t="shared" si="20"/>
        <v>1950</v>
      </c>
      <c r="AE141" s="87">
        <f t="shared" si="21"/>
        <v>0</v>
      </c>
      <c r="AF141" s="88">
        <v>6</v>
      </c>
      <c r="AG141" s="87">
        <f t="shared" si="22"/>
        <v>769.59999999999991</v>
      </c>
      <c r="AH141" s="87">
        <f t="shared" si="23"/>
        <v>34725.599999999999</v>
      </c>
      <c r="AI141" s="88" t="s">
        <v>61</v>
      </c>
      <c r="AJ141" s="40"/>
      <c r="AK141" s="40"/>
      <c r="AL141" s="40" t="s">
        <v>52</v>
      </c>
      <c r="AM141" s="40">
        <v>138</v>
      </c>
      <c r="AN141" s="33">
        <v>34725.599999999999</v>
      </c>
      <c r="AO141" s="44">
        <v>16000</v>
      </c>
      <c r="AP141" s="33">
        <v>6400</v>
      </c>
    </row>
    <row r="142" spans="1:42" ht="15" customHeight="1">
      <c r="A142" s="40">
        <v>139</v>
      </c>
      <c r="B142" s="42" t="s">
        <v>681</v>
      </c>
      <c r="C142" s="38"/>
      <c r="D142" s="97" t="s">
        <v>682</v>
      </c>
      <c r="E142" s="97" t="s">
        <v>504</v>
      </c>
      <c r="F142" s="40" t="s">
        <v>41</v>
      </c>
      <c r="G142" s="40" t="s">
        <v>683</v>
      </c>
      <c r="H142" s="96" t="s">
        <v>664</v>
      </c>
      <c r="I142" s="96" t="s">
        <v>664</v>
      </c>
      <c r="J142" s="96" t="s">
        <v>58</v>
      </c>
      <c r="K142" s="96" t="s">
        <v>684</v>
      </c>
      <c r="L142" s="96" t="s">
        <v>142</v>
      </c>
      <c r="M142" s="39" t="s">
        <v>47</v>
      </c>
      <c r="N142" s="40"/>
      <c r="O142" s="40"/>
      <c r="P142" s="41">
        <v>123456789012</v>
      </c>
      <c r="Q142" s="33" t="s">
        <v>48</v>
      </c>
      <c r="R142" s="41">
        <v>9876543212345</v>
      </c>
      <c r="S142" s="40" t="s">
        <v>49</v>
      </c>
      <c r="T142" s="38">
        <v>3349947378</v>
      </c>
      <c r="U142" s="40" t="s">
        <v>50</v>
      </c>
      <c r="V142" s="41">
        <v>1023456789</v>
      </c>
      <c r="W142" s="88">
        <v>16000</v>
      </c>
      <c r="X142" s="88">
        <f t="shared" si="16"/>
        <v>8000</v>
      </c>
      <c r="Y142" s="88">
        <f t="shared" si="17"/>
        <v>3200</v>
      </c>
      <c r="Z142" s="88">
        <v>2083</v>
      </c>
      <c r="AA142" s="88">
        <v>2083</v>
      </c>
      <c r="AB142" s="88">
        <f t="shared" si="18"/>
        <v>634</v>
      </c>
      <c r="AC142" s="88">
        <f t="shared" si="19"/>
        <v>16000</v>
      </c>
      <c r="AD142" s="87">
        <f t="shared" si="20"/>
        <v>2080</v>
      </c>
      <c r="AE142" s="87">
        <f t="shared" si="21"/>
        <v>520</v>
      </c>
      <c r="AF142" s="88">
        <v>6</v>
      </c>
      <c r="AG142" s="87">
        <f t="shared" si="22"/>
        <v>384.79999999999995</v>
      </c>
      <c r="AH142" s="87">
        <f t="shared" si="23"/>
        <v>18990.8</v>
      </c>
      <c r="AI142" s="88" t="s">
        <v>76</v>
      </c>
      <c r="AJ142" s="40"/>
      <c r="AK142" s="40"/>
      <c r="AL142" s="40" t="s">
        <v>52</v>
      </c>
      <c r="AM142" s="40">
        <v>139</v>
      </c>
      <c r="AN142" s="33">
        <v>18990.8</v>
      </c>
      <c r="AO142" s="44">
        <v>8000</v>
      </c>
      <c r="AP142" s="33">
        <v>3200</v>
      </c>
    </row>
    <row r="143" spans="1:42" ht="15" customHeight="1">
      <c r="A143" s="40">
        <v>140</v>
      </c>
      <c r="B143" s="42" t="s">
        <v>685</v>
      </c>
      <c r="C143" s="38"/>
      <c r="D143" s="97" t="s">
        <v>686</v>
      </c>
      <c r="E143" s="97" t="s">
        <v>687</v>
      </c>
      <c r="F143" s="40" t="s">
        <v>41</v>
      </c>
      <c r="G143" s="40" t="s">
        <v>688</v>
      </c>
      <c r="H143" s="96" t="s">
        <v>689</v>
      </c>
      <c r="I143" s="96" t="s">
        <v>689</v>
      </c>
      <c r="J143" s="96" t="s">
        <v>58</v>
      </c>
      <c r="K143" s="96" t="s">
        <v>137</v>
      </c>
      <c r="L143" s="96" t="s">
        <v>75</v>
      </c>
      <c r="M143" s="39" t="s">
        <v>47</v>
      </c>
      <c r="N143" s="40"/>
      <c r="O143" s="40"/>
      <c r="P143" s="41">
        <v>123456789012</v>
      </c>
      <c r="Q143" s="33" t="s">
        <v>48</v>
      </c>
      <c r="R143" s="41">
        <v>9876543212345</v>
      </c>
      <c r="S143" s="40" t="s">
        <v>49</v>
      </c>
      <c r="T143" s="38">
        <v>3349947378</v>
      </c>
      <c r="U143" s="40" t="s">
        <v>50</v>
      </c>
      <c r="V143" s="41">
        <v>1023456789</v>
      </c>
      <c r="W143" s="88">
        <v>31000</v>
      </c>
      <c r="X143" s="88">
        <f t="shared" si="16"/>
        <v>15500</v>
      </c>
      <c r="Y143" s="88">
        <f t="shared" si="17"/>
        <v>6200</v>
      </c>
      <c r="Z143" s="88">
        <v>2083</v>
      </c>
      <c r="AA143" s="88">
        <v>2083</v>
      </c>
      <c r="AB143" s="88">
        <f t="shared" si="18"/>
        <v>5134</v>
      </c>
      <c r="AC143" s="88">
        <f t="shared" si="19"/>
        <v>31000</v>
      </c>
      <c r="AD143" s="87">
        <f t="shared" si="20"/>
        <v>1950</v>
      </c>
      <c r="AE143" s="87">
        <f t="shared" si="21"/>
        <v>0</v>
      </c>
      <c r="AF143" s="88">
        <v>6</v>
      </c>
      <c r="AG143" s="87">
        <f t="shared" si="22"/>
        <v>745.55</v>
      </c>
      <c r="AH143" s="87">
        <f t="shared" si="23"/>
        <v>33701.550000000003</v>
      </c>
      <c r="AI143" s="88" t="s">
        <v>61</v>
      </c>
      <c r="AJ143" s="40"/>
      <c r="AK143" s="40"/>
      <c r="AL143" s="40" t="s">
        <v>52</v>
      </c>
      <c r="AM143" s="40">
        <v>140</v>
      </c>
      <c r="AN143" s="33">
        <v>33701.550000000003</v>
      </c>
      <c r="AO143" s="44">
        <v>15500</v>
      </c>
      <c r="AP143" s="33">
        <v>6200</v>
      </c>
    </row>
    <row r="144" spans="1:42" ht="15" customHeight="1">
      <c r="A144" s="40">
        <v>141</v>
      </c>
      <c r="B144" s="42" t="s">
        <v>690</v>
      </c>
      <c r="C144" s="38"/>
      <c r="D144" s="97" t="s">
        <v>691</v>
      </c>
      <c r="E144" s="97" t="s">
        <v>692</v>
      </c>
      <c r="F144" s="40" t="s">
        <v>41</v>
      </c>
      <c r="G144" s="40" t="s">
        <v>693</v>
      </c>
      <c r="H144" s="96" t="s">
        <v>689</v>
      </c>
      <c r="I144" s="96" t="s">
        <v>689</v>
      </c>
      <c r="J144" s="96" t="s">
        <v>58</v>
      </c>
      <c r="K144" s="96" t="s">
        <v>694</v>
      </c>
      <c r="L144" s="96" t="s">
        <v>214</v>
      </c>
      <c r="M144" s="39" t="s">
        <v>47</v>
      </c>
      <c r="N144" s="40"/>
      <c r="O144" s="40"/>
      <c r="P144" s="41">
        <v>123456789012</v>
      </c>
      <c r="Q144" s="33" t="s">
        <v>48</v>
      </c>
      <c r="R144" s="41">
        <v>9876543212345</v>
      </c>
      <c r="S144" s="40" t="s">
        <v>49</v>
      </c>
      <c r="T144" s="38">
        <v>3349947378</v>
      </c>
      <c r="U144" s="40" t="s">
        <v>50</v>
      </c>
      <c r="V144" s="41">
        <v>1023456789</v>
      </c>
      <c r="W144" s="88">
        <v>24000</v>
      </c>
      <c r="X144" s="88">
        <f t="shared" si="16"/>
        <v>12000</v>
      </c>
      <c r="Y144" s="88">
        <f t="shared" si="17"/>
        <v>4800</v>
      </c>
      <c r="Z144" s="88">
        <v>2083</v>
      </c>
      <c r="AA144" s="88">
        <v>2083</v>
      </c>
      <c r="AB144" s="88">
        <f t="shared" si="18"/>
        <v>3034</v>
      </c>
      <c r="AC144" s="88">
        <f t="shared" si="19"/>
        <v>24000</v>
      </c>
      <c r="AD144" s="87">
        <f t="shared" si="20"/>
        <v>1950</v>
      </c>
      <c r="AE144" s="87">
        <f t="shared" si="21"/>
        <v>0</v>
      </c>
      <c r="AF144" s="88">
        <v>6</v>
      </c>
      <c r="AG144" s="87">
        <f t="shared" si="22"/>
        <v>577.19999999999993</v>
      </c>
      <c r="AH144" s="87">
        <f t="shared" si="23"/>
        <v>26533.200000000001</v>
      </c>
      <c r="AI144" s="88" t="s">
        <v>51</v>
      </c>
      <c r="AJ144" s="40"/>
      <c r="AK144" s="40"/>
      <c r="AL144" s="40" t="s">
        <v>52</v>
      </c>
      <c r="AM144" s="40">
        <v>141</v>
      </c>
      <c r="AN144" s="33">
        <v>26533.200000000001</v>
      </c>
      <c r="AO144" s="44">
        <v>12000</v>
      </c>
      <c r="AP144" s="33">
        <v>4800</v>
      </c>
    </row>
    <row r="145" spans="1:42" ht="15" customHeight="1">
      <c r="A145" s="40">
        <v>142</v>
      </c>
      <c r="B145" s="42" t="s">
        <v>695</v>
      </c>
      <c r="C145" s="38"/>
      <c r="D145" s="97" t="s">
        <v>696</v>
      </c>
      <c r="E145" s="97" t="s">
        <v>349</v>
      </c>
      <c r="F145" s="40" t="s">
        <v>41</v>
      </c>
      <c r="G145" s="40" t="s">
        <v>697</v>
      </c>
      <c r="H145" s="96" t="s">
        <v>689</v>
      </c>
      <c r="I145" s="96" t="s">
        <v>689</v>
      </c>
      <c r="J145" s="96" t="s">
        <v>58</v>
      </c>
      <c r="K145" s="96" t="s">
        <v>694</v>
      </c>
      <c r="L145" s="96" t="s">
        <v>142</v>
      </c>
      <c r="M145" s="39" t="s">
        <v>47</v>
      </c>
      <c r="N145" s="40"/>
      <c r="O145" s="40"/>
      <c r="P145" s="41">
        <v>123456789012</v>
      </c>
      <c r="Q145" s="33" t="s">
        <v>48</v>
      </c>
      <c r="R145" s="41">
        <v>9876543212345</v>
      </c>
      <c r="S145" s="40" t="s">
        <v>49</v>
      </c>
      <c r="T145" s="38">
        <v>3349947378</v>
      </c>
      <c r="U145" s="40" t="s">
        <v>50</v>
      </c>
      <c r="V145" s="41">
        <v>1023456789</v>
      </c>
      <c r="W145" s="88">
        <v>31000</v>
      </c>
      <c r="X145" s="88">
        <f t="shared" si="16"/>
        <v>15500</v>
      </c>
      <c r="Y145" s="88">
        <f t="shared" si="17"/>
        <v>6200</v>
      </c>
      <c r="Z145" s="88">
        <v>2083</v>
      </c>
      <c r="AA145" s="88">
        <v>2083</v>
      </c>
      <c r="AB145" s="88">
        <f t="shared" si="18"/>
        <v>5134</v>
      </c>
      <c r="AC145" s="88">
        <f t="shared" si="19"/>
        <v>31000</v>
      </c>
      <c r="AD145" s="87">
        <f t="shared" si="20"/>
        <v>1950</v>
      </c>
      <c r="AE145" s="87">
        <f t="shared" si="21"/>
        <v>0</v>
      </c>
      <c r="AF145" s="88">
        <v>6</v>
      </c>
      <c r="AG145" s="87">
        <f t="shared" si="22"/>
        <v>745.55</v>
      </c>
      <c r="AH145" s="87">
        <f t="shared" si="23"/>
        <v>33701.550000000003</v>
      </c>
      <c r="AI145" s="88" t="s">
        <v>61</v>
      </c>
      <c r="AJ145" s="40"/>
      <c r="AK145" s="40"/>
      <c r="AL145" s="40" t="s">
        <v>52</v>
      </c>
      <c r="AM145" s="40">
        <v>142</v>
      </c>
      <c r="AN145" s="33">
        <v>33701.550000000003</v>
      </c>
      <c r="AO145" s="44">
        <v>15500</v>
      </c>
      <c r="AP145" s="33">
        <v>6200</v>
      </c>
    </row>
    <row r="146" spans="1:42" ht="15" customHeight="1">
      <c r="A146" s="40">
        <v>143</v>
      </c>
      <c r="B146" s="42" t="s">
        <v>698</v>
      </c>
      <c r="C146" s="38"/>
      <c r="D146" s="97" t="s">
        <v>699</v>
      </c>
      <c r="E146" s="97" t="s">
        <v>555</v>
      </c>
      <c r="F146" s="40" t="s">
        <v>41</v>
      </c>
      <c r="G146" s="40" t="s">
        <v>700</v>
      </c>
      <c r="H146" s="96" t="s">
        <v>689</v>
      </c>
      <c r="I146" s="96" t="s">
        <v>689</v>
      </c>
      <c r="J146" s="96" t="s">
        <v>58</v>
      </c>
      <c r="K146" s="96" t="s">
        <v>694</v>
      </c>
      <c r="L146" s="96" t="s">
        <v>95</v>
      </c>
      <c r="M146" s="39" t="s">
        <v>47</v>
      </c>
      <c r="N146" s="40"/>
      <c r="O146" s="40"/>
      <c r="P146" s="41">
        <v>123456789012</v>
      </c>
      <c r="Q146" s="33" t="s">
        <v>48</v>
      </c>
      <c r="R146" s="41">
        <v>9876543212345</v>
      </c>
      <c r="S146" s="40" t="s">
        <v>49</v>
      </c>
      <c r="T146" s="38">
        <v>3349947378</v>
      </c>
      <c r="U146" s="40" t="s">
        <v>50</v>
      </c>
      <c r="V146" s="41">
        <v>1023456789</v>
      </c>
      <c r="W146" s="88">
        <v>16000</v>
      </c>
      <c r="X146" s="88">
        <f t="shared" si="16"/>
        <v>8000</v>
      </c>
      <c r="Y146" s="88">
        <f t="shared" si="17"/>
        <v>3200</v>
      </c>
      <c r="Z146" s="88">
        <v>2083</v>
      </c>
      <c r="AA146" s="88">
        <v>2083</v>
      </c>
      <c r="AB146" s="88">
        <f t="shared" si="18"/>
        <v>634</v>
      </c>
      <c r="AC146" s="88">
        <f t="shared" si="19"/>
        <v>16000</v>
      </c>
      <c r="AD146" s="87">
        <f t="shared" si="20"/>
        <v>2080</v>
      </c>
      <c r="AE146" s="87">
        <f t="shared" si="21"/>
        <v>520</v>
      </c>
      <c r="AF146" s="88">
        <v>6</v>
      </c>
      <c r="AG146" s="87">
        <f t="shared" si="22"/>
        <v>384.79999999999995</v>
      </c>
      <c r="AH146" s="87">
        <f t="shared" si="23"/>
        <v>18990.8</v>
      </c>
      <c r="AI146" s="88" t="s">
        <v>76</v>
      </c>
      <c r="AJ146" s="40"/>
      <c r="AK146" s="40"/>
      <c r="AL146" s="40" t="s">
        <v>52</v>
      </c>
      <c r="AM146" s="40">
        <v>143</v>
      </c>
      <c r="AN146" s="33">
        <v>18990.8</v>
      </c>
      <c r="AO146" s="44">
        <v>8000</v>
      </c>
      <c r="AP146" s="33">
        <v>3200</v>
      </c>
    </row>
    <row r="147" spans="1:42" ht="15" customHeight="1">
      <c r="A147" s="40">
        <v>144</v>
      </c>
      <c r="B147" s="42" t="s">
        <v>701</v>
      </c>
      <c r="C147" s="38"/>
      <c r="D147" s="97" t="s">
        <v>702</v>
      </c>
      <c r="E147" s="97"/>
      <c r="F147" s="40" t="s">
        <v>41</v>
      </c>
      <c r="G147" s="40" t="s">
        <v>703</v>
      </c>
      <c r="H147" s="96" t="s">
        <v>689</v>
      </c>
      <c r="I147" s="96" t="s">
        <v>689</v>
      </c>
      <c r="J147" s="96" t="s">
        <v>58</v>
      </c>
      <c r="K147" s="96" t="s">
        <v>694</v>
      </c>
      <c r="L147" s="96" t="s">
        <v>214</v>
      </c>
      <c r="M147" s="39" t="s">
        <v>47</v>
      </c>
      <c r="N147" s="40"/>
      <c r="O147" s="40"/>
      <c r="P147" s="41">
        <v>123456789012</v>
      </c>
      <c r="Q147" s="33" t="s">
        <v>48</v>
      </c>
      <c r="R147" s="41">
        <v>9876543212345</v>
      </c>
      <c r="S147" s="40" t="s">
        <v>49</v>
      </c>
      <c r="T147" s="38">
        <v>3349947378</v>
      </c>
      <c r="U147" s="40" t="s">
        <v>50</v>
      </c>
      <c r="V147" s="41">
        <v>1023456789</v>
      </c>
      <c r="W147" s="88">
        <v>40000</v>
      </c>
      <c r="X147" s="88">
        <f t="shared" si="16"/>
        <v>20000</v>
      </c>
      <c r="Y147" s="88">
        <f t="shared" si="17"/>
        <v>8000</v>
      </c>
      <c r="Z147" s="88">
        <v>2083</v>
      </c>
      <c r="AA147" s="88">
        <v>2083</v>
      </c>
      <c r="AB147" s="88">
        <f t="shared" si="18"/>
        <v>7834</v>
      </c>
      <c r="AC147" s="88">
        <f t="shared" si="19"/>
        <v>40000</v>
      </c>
      <c r="AD147" s="87">
        <f t="shared" si="20"/>
        <v>1950</v>
      </c>
      <c r="AE147" s="87">
        <f t="shared" si="21"/>
        <v>0</v>
      </c>
      <c r="AF147" s="88">
        <v>6</v>
      </c>
      <c r="AG147" s="87">
        <f t="shared" si="22"/>
        <v>961.99999999999989</v>
      </c>
      <c r="AH147" s="87">
        <f t="shared" si="23"/>
        <v>42918</v>
      </c>
      <c r="AI147" s="88" t="s">
        <v>61</v>
      </c>
      <c r="AJ147" s="40"/>
      <c r="AK147" s="40"/>
      <c r="AL147" s="40" t="s">
        <v>52</v>
      </c>
      <c r="AM147" s="40">
        <v>144</v>
      </c>
      <c r="AN147" s="33">
        <v>42918</v>
      </c>
      <c r="AO147" s="44">
        <v>20000</v>
      </c>
      <c r="AP147" s="33">
        <v>8000</v>
      </c>
    </row>
    <row r="148" spans="1:42" ht="15" customHeight="1">
      <c r="A148" s="40">
        <v>145</v>
      </c>
      <c r="B148" s="42" t="s">
        <v>704</v>
      </c>
      <c r="C148" s="38"/>
      <c r="D148" s="97" t="s">
        <v>705</v>
      </c>
      <c r="E148" s="97"/>
      <c r="F148" s="40" t="s">
        <v>41</v>
      </c>
      <c r="G148" s="40" t="s">
        <v>706</v>
      </c>
      <c r="H148" s="96" t="s">
        <v>689</v>
      </c>
      <c r="I148" s="96" t="s">
        <v>689</v>
      </c>
      <c r="J148" s="96" t="s">
        <v>58</v>
      </c>
      <c r="K148" s="96" t="s">
        <v>694</v>
      </c>
      <c r="L148" s="96" t="s">
        <v>707</v>
      </c>
      <c r="M148" s="39" t="s">
        <v>47</v>
      </c>
      <c r="N148" s="40"/>
      <c r="O148" s="40"/>
      <c r="P148" s="41">
        <v>123456789012</v>
      </c>
      <c r="Q148" s="33" t="s">
        <v>48</v>
      </c>
      <c r="R148" s="41">
        <v>9876543212345</v>
      </c>
      <c r="S148" s="40" t="s">
        <v>49</v>
      </c>
      <c r="T148" s="38">
        <v>3349947378</v>
      </c>
      <c r="U148" s="40" t="s">
        <v>50</v>
      </c>
      <c r="V148" s="41">
        <v>1023456789</v>
      </c>
      <c r="W148" s="87">
        <v>20000</v>
      </c>
      <c r="X148" s="88">
        <f t="shared" si="16"/>
        <v>10000</v>
      </c>
      <c r="Y148" s="88">
        <f t="shared" si="17"/>
        <v>4000</v>
      </c>
      <c r="Z148" s="88">
        <v>2083</v>
      </c>
      <c r="AA148" s="88">
        <v>2083</v>
      </c>
      <c r="AB148" s="88">
        <f t="shared" si="18"/>
        <v>1834</v>
      </c>
      <c r="AC148" s="88">
        <f t="shared" si="19"/>
        <v>20000</v>
      </c>
      <c r="AD148" s="87">
        <f t="shared" si="20"/>
        <v>1950</v>
      </c>
      <c r="AE148" s="87">
        <f t="shared" si="21"/>
        <v>650</v>
      </c>
      <c r="AF148" s="88">
        <v>6</v>
      </c>
      <c r="AG148" s="87">
        <f t="shared" si="22"/>
        <v>480.99999999999994</v>
      </c>
      <c r="AH148" s="87">
        <f t="shared" si="23"/>
        <v>23087</v>
      </c>
      <c r="AI148" s="88" t="s">
        <v>51</v>
      </c>
      <c r="AJ148" s="40"/>
      <c r="AK148" s="40"/>
      <c r="AL148" s="40" t="s">
        <v>52</v>
      </c>
      <c r="AM148" s="40">
        <v>145</v>
      </c>
      <c r="AN148" s="33">
        <v>23087</v>
      </c>
      <c r="AO148" s="44">
        <v>10000</v>
      </c>
      <c r="AP148" s="33">
        <v>4000</v>
      </c>
    </row>
    <row r="149" spans="1:42" ht="15" customHeight="1">
      <c r="A149" s="40">
        <v>146</v>
      </c>
      <c r="B149" s="42" t="s">
        <v>708</v>
      </c>
      <c r="C149" s="38"/>
      <c r="D149" s="97" t="s">
        <v>709</v>
      </c>
      <c r="E149" s="97" t="s">
        <v>710</v>
      </c>
      <c r="F149" s="40" t="s">
        <v>41</v>
      </c>
      <c r="G149" s="40" t="s">
        <v>711</v>
      </c>
      <c r="H149" s="96" t="s">
        <v>689</v>
      </c>
      <c r="I149" s="96" t="s">
        <v>689</v>
      </c>
      <c r="J149" s="96" t="s">
        <v>58</v>
      </c>
      <c r="K149" s="96" t="s">
        <v>694</v>
      </c>
      <c r="L149" s="96" t="s">
        <v>142</v>
      </c>
      <c r="M149" s="39" t="s">
        <v>47</v>
      </c>
      <c r="N149" s="40"/>
      <c r="O149" s="40"/>
      <c r="P149" s="41">
        <v>123456789012</v>
      </c>
      <c r="Q149" s="33" t="s">
        <v>48</v>
      </c>
      <c r="R149" s="41">
        <v>9876543212345</v>
      </c>
      <c r="S149" s="40" t="s">
        <v>49</v>
      </c>
      <c r="T149" s="38">
        <v>3349947378</v>
      </c>
      <c r="U149" s="40" t="s">
        <v>50</v>
      </c>
      <c r="V149" s="41">
        <v>1023456789</v>
      </c>
      <c r="W149" s="88">
        <v>50000</v>
      </c>
      <c r="X149" s="88">
        <f t="shared" si="16"/>
        <v>25000</v>
      </c>
      <c r="Y149" s="88">
        <f t="shared" si="17"/>
        <v>10000</v>
      </c>
      <c r="Z149" s="88">
        <v>2083</v>
      </c>
      <c r="AA149" s="88">
        <v>2083</v>
      </c>
      <c r="AB149" s="88">
        <f t="shared" si="18"/>
        <v>10834</v>
      </c>
      <c r="AC149" s="88">
        <f t="shared" si="19"/>
        <v>50000</v>
      </c>
      <c r="AD149" s="87">
        <f t="shared" si="20"/>
        <v>1950</v>
      </c>
      <c r="AE149" s="87">
        <f t="shared" si="21"/>
        <v>0</v>
      </c>
      <c r="AF149" s="88">
        <v>6</v>
      </c>
      <c r="AG149" s="87">
        <f t="shared" si="22"/>
        <v>1202.5</v>
      </c>
      <c r="AH149" s="87">
        <f t="shared" si="23"/>
        <v>53158.5</v>
      </c>
      <c r="AI149" s="88" t="s">
        <v>61</v>
      </c>
      <c r="AJ149" s="40"/>
      <c r="AK149" s="40"/>
      <c r="AL149" s="40" t="s">
        <v>52</v>
      </c>
      <c r="AM149" s="40">
        <v>146</v>
      </c>
      <c r="AN149" s="33">
        <v>53158.5</v>
      </c>
      <c r="AO149" s="44">
        <v>25000</v>
      </c>
      <c r="AP149" s="33">
        <v>10000</v>
      </c>
    </row>
    <row r="150" spans="1:42" ht="15" customHeight="1">
      <c r="A150" s="40">
        <v>147</v>
      </c>
      <c r="B150" s="42" t="s">
        <v>712</v>
      </c>
      <c r="C150" s="38"/>
      <c r="D150" s="97" t="s">
        <v>713</v>
      </c>
      <c r="E150" s="97" t="s">
        <v>714</v>
      </c>
      <c r="F150" s="40" t="s">
        <v>41</v>
      </c>
      <c r="G150" s="40" t="s">
        <v>715</v>
      </c>
      <c r="H150" s="96" t="s">
        <v>689</v>
      </c>
      <c r="I150" s="96" t="s">
        <v>689</v>
      </c>
      <c r="J150" s="96" t="s">
        <v>58</v>
      </c>
      <c r="K150" s="96" t="s">
        <v>694</v>
      </c>
      <c r="L150" s="96" t="s">
        <v>95</v>
      </c>
      <c r="M150" s="39" t="s">
        <v>47</v>
      </c>
      <c r="N150" s="40"/>
      <c r="O150" s="40"/>
      <c r="P150" s="41">
        <v>123456789012</v>
      </c>
      <c r="Q150" s="33" t="s">
        <v>48</v>
      </c>
      <c r="R150" s="41">
        <v>9876543212345</v>
      </c>
      <c r="S150" s="40" t="s">
        <v>49</v>
      </c>
      <c r="T150" s="38">
        <v>3349947378</v>
      </c>
      <c r="U150" s="40" t="s">
        <v>50</v>
      </c>
      <c r="V150" s="41">
        <v>1023456789</v>
      </c>
      <c r="W150" s="88">
        <v>40000</v>
      </c>
      <c r="X150" s="88">
        <f t="shared" si="16"/>
        <v>20000</v>
      </c>
      <c r="Y150" s="88">
        <f t="shared" si="17"/>
        <v>8000</v>
      </c>
      <c r="Z150" s="88">
        <v>2083</v>
      </c>
      <c r="AA150" s="88">
        <v>2083</v>
      </c>
      <c r="AB150" s="88">
        <f t="shared" si="18"/>
        <v>7834</v>
      </c>
      <c r="AC150" s="88">
        <f t="shared" si="19"/>
        <v>40000</v>
      </c>
      <c r="AD150" s="87">
        <f t="shared" si="20"/>
        <v>1950</v>
      </c>
      <c r="AE150" s="87">
        <f t="shared" si="21"/>
        <v>0</v>
      </c>
      <c r="AF150" s="88">
        <v>6</v>
      </c>
      <c r="AG150" s="87">
        <f t="shared" si="22"/>
        <v>961.99999999999989</v>
      </c>
      <c r="AH150" s="87">
        <f t="shared" si="23"/>
        <v>42918</v>
      </c>
      <c r="AI150" s="88" t="s">
        <v>61</v>
      </c>
      <c r="AJ150" s="40"/>
      <c r="AK150" s="40"/>
      <c r="AL150" s="40" t="s">
        <v>52</v>
      </c>
      <c r="AM150" s="40">
        <v>147</v>
      </c>
      <c r="AN150" s="33">
        <v>42918</v>
      </c>
      <c r="AO150" s="44">
        <v>20000</v>
      </c>
      <c r="AP150" s="33">
        <v>8000</v>
      </c>
    </row>
    <row r="151" spans="1:42" ht="15" customHeight="1">
      <c r="A151" s="40">
        <v>148</v>
      </c>
      <c r="B151" s="42" t="s">
        <v>716</v>
      </c>
      <c r="C151" s="38"/>
      <c r="D151" s="97" t="s">
        <v>717</v>
      </c>
      <c r="E151" s="97" t="s">
        <v>718</v>
      </c>
      <c r="F151" s="40" t="s">
        <v>41</v>
      </c>
      <c r="G151" s="40" t="s">
        <v>719</v>
      </c>
      <c r="H151" s="96" t="s">
        <v>720</v>
      </c>
      <c r="I151" s="96" t="s">
        <v>720</v>
      </c>
      <c r="J151" s="96" t="s">
        <v>44</v>
      </c>
      <c r="K151" s="96" t="s">
        <v>694</v>
      </c>
      <c r="L151" s="96" t="s">
        <v>95</v>
      </c>
      <c r="M151" s="39" t="s">
        <v>47</v>
      </c>
      <c r="N151" s="40"/>
      <c r="O151" s="40"/>
      <c r="P151" s="41">
        <v>123456789012</v>
      </c>
      <c r="Q151" s="33" t="s">
        <v>48</v>
      </c>
      <c r="R151" s="41">
        <v>9876543212345</v>
      </c>
      <c r="S151" s="40" t="s">
        <v>49</v>
      </c>
      <c r="T151" s="38">
        <v>3349947378</v>
      </c>
      <c r="U151" s="40" t="s">
        <v>50</v>
      </c>
      <c r="V151" s="41">
        <v>1023456789</v>
      </c>
      <c r="W151" s="88">
        <v>15000</v>
      </c>
      <c r="X151" s="88">
        <f t="shared" si="16"/>
        <v>7500</v>
      </c>
      <c r="Y151" s="88">
        <f t="shared" si="17"/>
        <v>3000</v>
      </c>
      <c r="Z151" s="88">
        <v>2083</v>
      </c>
      <c r="AA151" s="88">
        <v>2083</v>
      </c>
      <c r="AB151" s="88">
        <f t="shared" si="18"/>
        <v>334</v>
      </c>
      <c r="AC151" s="88">
        <f t="shared" si="19"/>
        <v>15000</v>
      </c>
      <c r="AD151" s="87">
        <f t="shared" si="20"/>
        <v>1950</v>
      </c>
      <c r="AE151" s="87">
        <f t="shared" si="21"/>
        <v>487.5</v>
      </c>
      <c r="AF151" s="88">
        <v>6</v>
      </c>
      <c r="AG151" s="87">
        <f t="shared" si="22"/>
        <v>360.75</v>
      </c>
      <c r="AH151" s="87">
        <f t="shared" si="23"/>
        <v>17804.25</v>
      </c>
      <c r="AI151" s="88" t="s">
        <v>76</v>
      </c>
      <c r="AJ151" s="40"/>
      <c r="AK151" s="40"/>
      <c r="AL151" s="40" t="s">
        <v>52</v>
      </c>
      <c r="AM151" s="40">
        <v>148</v>
      </c>
      <c r="AN151" s="33">
        <v>17804.25</v>
      </c>
      <c r="AO151" s="44">
        <v>7500</v>
      </c>
      <c r="AP151" s="33">
        <v>3000</v>
      </c>
    </row>
    <row r="152" spans="1:42" ht="15" customHeight="1">
      <c r="A152" s="40">
        <v>149</v>
      </c>
      <c r="B152" s="42" t="s">
        <v>721</v>
      </c>
      <c r="C152" s="38"/>
      <c r="D152" s="97" t="s">
        <v>722</v>
      </c>
      <c r="E152" s="97" t="s">
        <v>723</v>
      </c>
      <c r="F152" s="40" t="s">
        <v>41</v>
      </c>
      <c r="G152" s="40" t="s">
        <v>724</v>
      </c>
      <c r="H152" s="96" t="s">
        <v>720</v>
      </c>
      <c r="I152" s="96" t="s">
        <v>720</v>
      </c>
      <c r="J152" s="96" t="s">
        <v>44</v>
      </c>
      <c r="K152" s="96" t="s">
        <v>694</v>
      </c>
      <c r="L152" s="96" t="s">
        <v>301</v>
      </c>
      <c r="M152" s="39" t="s">
        <v>47</v>
      </c>
      <c r="N152" s="40"/>
      <c r="O152" s="40"/>
      <c r="P152" s="41">
        <v>123456789012</v>
      </c>
      <c r="Q152" s="33" t="s">
        <v>48</v>
      </c>
      <c r="R152" s="41">
        <v>9876543212345</v>
      </c>
      <c r="S152" s="40" t="s">
        <v>49</v>
      </c>
      <c r="T152" s="38">
        <v>3349947378</v>
      </c>
      <c r="U152" s="40" t="s">
        <v>50</v>
      </c>
      <c r="V152" s="41">
        <v>1023456789</v>
      </c>
      <c r="W152" s="88">
        <v>18000</v>
      </c>
      <c r="X152" s="88">
        <f t="shared" si="16"/>
        <v>9000</v>
      </c>
      <c r="Y152" s="88">
        <f t="shared" si="17"/>
        <v>3600</v>
      </c>
      <c r="Z152" s="88">
        <v>2083</v>
      </c>
      <c r="AA152" s="88">
        <v>2083</v>
      </c>
      <c r="AB152" s="88">
        <f t="shared" si="18"/>
        <v>1234</v>
      </c>
      <c r="AC152" s="88">
        <f t="shared" si="19"/>
        <v>18000</v>
      </c>
      <c r="AD152" s="87">
        <f t="shared" si="20"/>
        <v>2340</v>
      </c>
      <c r="AE152" s="87">
        <f t="shared" si="21"/>
        <v>585</v>
      </c>
      <c r="AF152" s="88">
        <v>6</v>
      </c>
      <c r="AG152" s="87">
        <f t="shared" si="22"/>
        <v>432.9</v>
      </c>
      <c r="AH152" s="87">
        <f t="shared" si="23"/>
        <v>21363.9</v>
      </c>
      <c r="AI152" s="88" t="s">
        <v>76</v>
      </c>
      <c r="AJ152" s="40"/>
      <c r="AK152" s="40"/>
      <c r="AL152" s="40" t="s">
        <v>52</v>
      </c>
      <c r="AM152" s="40">
        <v>149</v>
      </c>
      <c r="AN152" s="33">
        <v>21363.9</v>
      </c>
      <c r="AO152" s="44">
        <v>9000</v>
      </c>
      <c r="AP152" s="33">
        <v>3600</v>
      </c>
    </row>
    <row r="153" spans="1:42" ht="15" customHeight="1">
      <c r="A153" s="40">
        <v>150</v>
      </c>
      <c r="B153" s="42" t="s">
        <v>725</v>
      </c>
      <c r="C153" s="38"/>
      <c r="D153" s="97" t="s">
        <v>726</v>
      </c>
      <c r="E153" s="97" t="s">
        <v>727</v>
      </c>
      <c r="F153" s="40" t="s">
        <v>41</v>
      </c>
      <c r="G153" s="40" t="s">
        <v>728</v>
      </c>
      <c r="H153" s="96" t="s">
        <v>729</v>
      </c>
      <c r="I153" s="96" t="s">
        <v>729</v>
      </c>
      <c r="J153" s="96" t="s">
        <v>58</v>
      </c>
      <c r="K153" s="96" t="s">
        <v>694</v>
      </c>
      <c r="L153" s="96" t="s">
        <v>75</v>
      </c>
      <c r="M153" s="39" t="s">
        <v>47</v>
      </c>
      <c r="N153" s="40"/>
      <c r="O153" s="40"/>
      <c r="P153" s="41">
        <v>123456789012</v>
      </c>
      <c r="Q153" s="33" t="s">
        <v>48</v>
      </c>
      <c r="R153" s="41">
        <v>9876543212345</v>
      </c>
      <c r="S153" s="40" t="s">
        <v>49</v>
      </c>
      <c r="T153" s="38">
        <v>3349947378</v>
      </c>
      <c r="U153" s="40" t="s">
        <v>50</v>
      </c>
      <c r="V153" s="41">
        <v>1023456789</v>
      </c>
      <c r="W153" s="88">
        <v>19000</v>
      </c>
      <c r="X153" s="88">
        <f t="shared" si="16"/>
        <v>9500</v>
      </c>
      <c r="Y153" s="88">
        <f t="shared" si="17"/>
        <v>3800</v>
      </c>
      <c r="Z153" s="88">
        <v>2083</v>
      </c>
      <c r="AA153" s="88">
        <v>2083</v>
      </c>
      <c r="AB153" s="88">
        <f t="shared" si="18"/>
        <v>1534</v>
      </c>
      <c r="AC153" s="88">
        <f t="shared" si="19"/>
        <v>19000</v>
      </c>
      <c r="AD153" s="87">
        <f t="shared" si="20"/>
        <v>1950</v>
      </c>
      <c r="AE153" s="87">
        <f t="shared" si="21"/>
        <v>617.5</v>
      </c>
      <c r="AF153" s="88">
        <v>6</v>
      </c>
      <c r="AG153" s="87">
        <f t="shared" si="22"/>
        <v>456.95</v>
      </c>
      <c r="AH153" s="87">
        <f t="shared" si="23"/>
        <v>22030.45</v>
      </c>
      <c r="AI153" s="88" t="s">
        <v>76</v>
      </c>
      <c r="AJ153" s="40"/>
      <c r="AK153" s="40"/>
      <c r="AL153" s="40" t="s">
        <v>52</v>
      </c>
      <c r="AM153" s="40">
        <v>150</v>
      </c>
      <c r="AN153" s="33">
        <v>22030.45</v>
      </c>
      <c r="AO153" s="44">
        <v>9500</v>
      </c>
      <c r="AP153" s="33">
        <v>3800</v>
      </c>
    </row>
    <row r="154" spans="1:42" ht="15" customHeight="1">
      <c r="A154" s="40">
        <v>151</v>
      </c>
      <c r="B154" s="42" t="s">
        <v>730</v>
      </c>
      <c r="C154" s="38"/>
      <c r="D154" s="97" t="s">
        <v>731</v>
      </c>
      <c r="E154" s="97" t="s">
        <v>732</v>
      </c>
      <c r="F154" s="40" t="s">
        <v>41</v>
      </c>
      <c r="G154" s="40" t="s">
        <v>733</v>
      </c>
      <c r="H154" s="96" t="s">
        <v>729</v>
      </c>
      <c r="I154" s="96" t="s">
        <v>729</v>
      </c>
      <c r="J154" s="96" t="s">
        <v>58</v>
      </c>
      <c r="K154" s="96" t="s">
        <v>694</v>
      </c>
      <c r="L154" s="96" t="s">
        <v>214</v>
      </c>
      <c r="M154" s="39" t="s">
        <v>47</v>
      </c>
      <c r="N154" s="40"/>
      <c r="O154" s="40"/>
      <c r="P154" s="41">
        <v>123456789012</v>
      </c>
      <c r="Q154" s="33" t="s">
        <v>48</v>
      </c>
      <c r="R154" s="41">
        <v>9876543212345</v>
      </c>
      <c r="S154" s="40" t="s">
        <v>49</v>
      </c>
      <c r="T154" s="38">
        <v>3349947378</v>
      </c>
      <c r="U154" s="40" t="s">
        <v>50</v>
      </c>
      <c r="V154" s="41">
        <v>1023456789</v>
      </c>
      <c r="W154" s="88">
        <v>21000</v>
      </c>
      <c r="X154" s="88">
        <f t="shared" si="16"/>
        <v>10500</v>
      </c>
      <c r="Y154" s="88">
        <f t="shared" si="17"/>
        <v>4200</v>
      </c>
      <c r="Z154" s="88">
        <v>2083</v>
      </c>
      <c r="AA154" s="88">
        <v>2083</v>
      </c>
      <c r="AB154" s="88">
        <f t="shared" si="18"/>
        <v>2134</v>
      </c>
      <c r="AC154" s="88">
        <f t="shared" si="19"/>
        <v>21000</v>
      </c>
      <c r="AD154" s="87">
        <f t="shared" si="20"/>
        <v>1950</v>
      </c>
      <c r="AE154" s="87">
        <f t="shared" si="21"/>
        <v>682.5</v>
      </c>
      <c r="AF154" s="88">
        <v>6</v>
      </c>
      <c r="AG154" s="87">
        <f t="shared" si="22"/>
        <v>505.04999999999995</v>
      </c>
      <c r="AH154" s="87">
        <f t="shared" si="23"/>
        <v>24143.55</v>
      </c>
      <c r="AI154" s="88" t="s">
        <v>51</v>
      </c>
      <c r="AJ154" s="40"/>
      <c r="AK154" s="40"/>
      <c r="AL154" s="40" t="s">
        <v>52</v>
      </c>
      <c r="AM154" s="40">
        <v>151</v>
      </c>
      <c r="AN154" s="33">
        <v>24143.55</v>
      </c>
      <c r="AO154" s="44">
        <v>10500</v>
      </c>
      <c r="AP154" s="33">
        <v>4200</v>
      </c>
    </row>
    <row r="155" spans="1:42" ht="15" customHeight="1">
      <c r="A155" s="40">
        <v>152</v>
      </c>
      <c r="B155" s="42" t="s">
        <v>734</v>
      </c>
      <c r="C155" s="38"/>
      <c r="D155" s="97" t="s">
        <v>735</v>
      </c>
      <c r="E155" s="97" t="s">
        <v>736</v>
      </c>
      <c r="F155" s="40" t="s">
        <v>41</v>
      </c>
      <c r="G155" s="40" t="s">
        <v>737</v>
      </c>
      <c r="H155" s="96" t="s">
        <v>729</v>
      </c>
      <c r="I155" s="96" t="s">
        <v>729</v>
      </c>
      <c r="J155" s="96" t="s">
        <v>58</v>
      </c>
      <c r="K155" s="96" t="s">
        <v>694</v>
      </c>
      <c r="L155" s="96" t="s">
        <v>214</v>
      </c>
      <c r="M155" s="39" t="s">
        <v>47</v>
      </c>
      <c r="N155" s="40"/>
      <c r="O155" s="40"/>
      <c r="P155" s="41">
        <v>123456789012</v>
      </c>
      <c r="Q155" s="33" t="s">
        <v>48</v>
      </c>
      <c r="R155" s="41">
        <v>9876543212345</v>
      </c>
      <c r="S155" s="40" t="s">
        <v>49</v>
      </c>
      <c r="T155" s="38">
        <v>3349947378</v>
      </c>
      <c r="U155" s="40" t="s">
        <v>50</v>
      </c>
      <c r="V155" s="41">
        <v>1023456789</v>
      </c>
      <c r="W155" s="88">
        <v>20000</v>
      </c>
      <c r="X155" s="88">
        <f t="shared" si="16"/>
        <v>10000</v>
      </c>
      <c r="Y155" s="88">
        <f t="shared" si="17"/>
        <v>4000</v>
      </c>
      <c r="Z155" s="88">
        <v>2083</v>
      </c>
      <c r="AA155" s="88">
        <v>2083</v>
      </c>
      <c r="AB155" s="88">
        <f t="shared" si="18"/>
        <v>1834</v>
      </c>
      <c r="AC155" s="88">
        <f t="shared" si="19"/>
        <v>20000</v>
      </c>
      <c r="AD155" s="87">
        <f t="shared" si="20"/>
        <v>1950</v>
      </c>
      <c r="AE155" s="87">
        <f t="shared" si="21"/>
        <v>650</v>
      </c>
      <c r="AF155" s="88">
        <v>6</v>
      </c>
      <c r="AG155" s="87">
        <f t="shared" si="22"/>
        <v>480.99999999999994</v>
      </c>
      <c r="AH155" s="87">
        <f t="shared" si="23"/>
        <v>23087</v>
      </c>
      <c r="AI155" s="88" t="s">
        <v>51</v>
      </c>
      <c r="AJ155" s="40"/>
      <c r="AK155" s="40"/>
      <c r="AL155" s="40" t="s">
        <v>52</v>
      </c>
      <c r="AM155" s="40">
        <v>152</v>
      </c>
      <c r="AN155" s="33">
        <v>23087</v>
      </c>
      <c r="AO155" s="44">
        <v>10000</v>
      </c>
      <c r="AP155" s="33">
        <v>4000</v>
      </c>
    </row>
    <row r="156" spans="1:42" ht="15" customHeight="1">
      <c r="A156" s="40">
        <v>153</v>
      </c>
      <c r="B156" s="42" t="s">
        <v>738</v>
      </c>
      <c r="C156" s="38"/>
      <c r="D156" s="97" t="s">
        <v>739</v>
      </c>
      <c r="E156" s="97" t="s">
        <v>740</v>
      </c>
      <c r="F156" s="40" t="s">
        <v>52</v>
      </c>
      <c r="G156" s="40" t="s">
        <v>741</v>
      </c>
      <c r="H156" s="96" t="s">
        <v>729</v>
      </c>
      <c r="I156" s="96" t="s">
        <v>729</v>
      </c>
      <c r="J156" s="96" t="s">
        <v>58</v>
      </c>
      <c r="K156" s="96" t="s">
        <v>694</v>
      </c>
      <c r="L156" s="96" t="s">
        <v>214</v>
      </c>
      <c r="M156" s="39" t="s">
        <v>47</v>
      </c>
      <c r="N156" s="40"/>
      <c r="O156" s="40"/>
      <c r="P156" s="41">
        <v>123456789012</v>
      </c>
      <c r="Q156" s="33" t="s">
        <v>48</v>
      </c>
      <c r="R156" s="41">
        <v>9876543212345</v>
      </c>
      <c r="S156" s="40" t="s">
        <v>49</v>
      </c>
      <c r="T156" s="38">
        <v>3349947378</v>
      </c>
      <c r="U156" s="40" t="s">
        <v>50</v>
      </c>
      <c r="V156" s="41">
        <v>1023456789</v>
      </c>
      <c r="W156" s="88">
        <v>20000</v>
      </c>
      <c r="X156" s="88">
        <f t="shared" si="16"/>
        <v>10000</v>
      </c>
      <c r="Y156" s="88">
        <f t="shared" si="17"/>
        <v>4000</v>
      </c>
      <c r="Z156" s="88">
        <v>2083</v>
      </c>
      <c r="AA156" s="88">
        <v>2083</v>
      </c>
      <c r="AB156" s="88">
        <f t="shared" si="18"/>
        <v>1834</v>
      </c>
      <c r="AC156" s="88">
        <f t="shared" si="19"/>
        <v>20000</v>
      </c>
      <c r="AD156" s="87">
        <f t="shared" si="20"/>
        <v>1950</v>
      </c>
      <c r="AE156" s="87">
        <f t="shared" si="21"/>
        <v>650</v>
      </c>
      <c r="AF156" s="88">
        <v>6</v>
      </c>
      <c r="AG156" s="87">
        <f t="shared" si="22"/>
        <v>480.99999999999994</v>
      </c>
      <c r="AH156" s="87">
        <f t="shared" si="23"/>
        <v>23087</v>
      </c>
      <c r="AI156" s="88" t="s">
        <v>51</v>
      </c>
      <c r="AJ156" s="40"/>
      <c r="AK156" s="40"/>
      <c r="AL156" s="40" t="s">
        <v>52</v>
      </c>
      <c r="AM156" s="40">
        <v>153</v>
      </c>
      <c r="AN156" s="33">
        <v>23087</v>
      </c>
      <c r="AO156" s="44">
        <v>10000</v>
      </c>
      <c r="AP156" s="33">
        <v>4000</v>
      </c>
    </row>
    <row r="157" spans="1:42" ht="15" customHeight="1">
      <c r="A157" s="40">
        <v>154</v>
      </c>
      <c r="B157" s="42" t="s">
        <v>742</v>
      </c>
      <c r="C157" s="38"/>
      <c r="D157" s="97" t="s">
        <v>743</v>
      </c>
      <c r="E157" s="97"/>
      <c r="F157" s="40" t="s">
        <v>52</v>
      </c>
      <c r="G157" s="40" t="s">
        <v>744</v>
      </c>
      <c r="H157" s="96" t="s">
        <v>745</v>
      </c>
      <c r="I157" s="96" t="s">
        <v>745</v>
      </c>
      <c r="J157" s="96" t="s">
        <v>58</v>
      </c>
      <c r="K157" s="96" t="s">
        <v>694</v>
      </c>
      <c r="L157" s="96" t="s">
        <v>390</v>
      </c>
      <c r="M157" s="39" t="s">
        <v>47</v>
      </c>
      <c r="N157" s="40"/>
      <c r="O157" s="40"/>
      <c r="P157" s="41">
        <v>123456789012</v>
      </c>
      <c r="Q157" s="33" t="s">
        <v>48</v>
      </c>
      <c r="R157" s="41">
        <v>9876543212345</v>
      </c>
      <c r="S157" s="40" t="s">
        <v>49</v>
      </c>
      <c r="T157" s="38">
        <v>3349947378</v>
      </c>
      <c r="U157" s="40" t="s">
        <v>50</v>
      </c>
      <c r="V157" s="41">
        <v>1023456789</v>
      </c>
      <c r="W157" s="88">
        <v>20000</v>
      </c>
      <c r="X157" s="88">
        <f t="shared" si="16"/>
        <v>10000</v>
      </c>
      <c r="Y157" s="88">
        <f t="shared" si="17"/>
        <v>4000</v>
      </c>
      <c r="Z157" s="88">
        <v>2083</v>
      </c>
      <c r="AA157" s="88">
        <v>2083</v>
      </c>
      <c r="AB157" s="88">
        <f t="shared" si="18"/>
        <v>1834</v>
      </c>
      <c r="AC157" s="88">
        <f t="shared" si="19"/>
        <v>20000</v>
      </c>
      <c r="AD157" s="87">
        <f t="shared" si="20"/>
        <v>1950</v>
      </c>
      <c r="AE157" s="87">
        <f t="shared" si="21"/>
        <v>650</v>
      </c>
      <c r="AF157" s="88">
        <v>6</v>
      </c>
      <c r="AG157" s="87">
        <f t="shared" si="22"/>
        <v>480.99999999999994</v>
      </c>
      <c r="AH157" s="87">
        <f t="shared" si="23"/>
        <v>23087</v>
      </c>
      <c r="AI157" s="88" t="s">
        <v>51</v>
      </c>
      <c r="AJ157" s="40"/>
      <c r="AK157" s="40"/>
      <c r="AL157" s="40" t="s">
        <v>52</v>
      </c>
      <c r="AM157" s="40">
        <v>154</v>
      </c>
      <c r="AN157" s="33">
        <v>23087</v>
      </c>
      <c r="AO157" s="44">
        <v>10000</v>
      </c>
      <c r="AP157" s="33">
        <v>4000</v>
      </c>
    </row>
    <row r="158" spans="1:42" ht="15" customHeight="1">
      <c r="A158" s="40">
        <v>155</v>
      </c>
      <c r="B158" s="42" t="s">
        <v>746</v>
      </c>
      <c r="C158" s="38"/>
      <c r="D158" s="97" t="s">
        <v>747</v>
      </c>
      <c r="E158" s="97"/>
      <c r="F158" s="40" t="s">
        <v>41</v>
      </c>
      <c r="G158" s="40" t="s">
        <v>748</v>
      </c>
      <c r="H158" s="96" t="s">
        <v>745</v>
      </c>
      <c r="I158" s="96" t="s">
        <v>745</v>
      </c>
      <c r="J158" s="96" t="s">
        <v>58</v>
      </c>
      <c r="K158" s="96" t="s">
        <v>694</v>
      </c>
      <c r="L158" s="96" t="s">
        <v>214</v>
      </c>
      <c r="M158" s="39" t="s">
        <v>47</v>
      </c>
      <c r="N158" s="40"/>
      <c r="O158" s="40"/>
      <c r="P158" s="41">
        <v>123456789012</v>
      </c>
      <c r="Q158" s="33" t="s">
        <v>48</v>
      </c>
      <c r="R158" s="41">
        <v>9876543212345</v>
      </c>
      <c r="S158" s="40" t="s">
        <v>49</v>
      </c>
      <c r="T158" s="38">
        <v>3349947378</v>
      </c>
      <c r="U158" s="40" t="s">
        <v>50</v>
      </c>
      <c r="V158" s="41">
        <v>1023456789</v>
      </c>
      <c r="W158" s="88">
        <v>20000</v>
      </c>
      <c r="X158" s="88">
        <f t="shared" si="16"/>
        <v>10000</v>
      </c>
      <c r="Y158" s="88">
        <f t="shared" si="17"/>
        <v>4000</v>
      </c>
      <c r="Z158" s="88">
        <v>2083</v>
      </c>
      <c r="AA158" s="88">
        <v>2083</v>
      </c>
      <c r="AB158" s="88">
        <f t="shared" si="18"/>
        <v>1834</v>
      </c>
      <c r="AC158" s="88">
        <f t="shared" si="19"/>
        <v>20000</v>
      </c>
      <c r="AD158" s="87">
        <f t="shared" si="20"/>
        <v>1950</v>
      </c>
      <c r="AE158" s="87">
        <f t="shared" si="21"/>
        <v>650</v>
      </c>
      <c r="AF158" s="88">
        <v>6</v>
      </c>
      <c r="AG158" s="87">
        <f t="shared" si="22"/>
        <v>480.99999999999994</v>
      </c>
      <c r="AH158" s="87">
        <f t="shared" si="23"/>
        <v>23087</v>
      </c>
      <c r="AI158" s="88" t="s">
        <v>51</v>
      </c>
      <c r="AJ158" s="40"/>
      <c r="AK158" s="40"/>
      <c r="AL158" s="40" t="s">
        <v>52</v>
      </c>
      <c r="AM158" s="40">
        <v>155</v>
      </c>
      <c r="AN158" s="33">
        <v>23087</v>
      </c>
      <c r="AO158" s="44">
        <v>10000</v>
      </c>
      <c r="AP158" s="33">
        <v>4000</v>
      </c>
    </row>
    <row r="159" spans="1:42" ht="15" customHeight="1">
      <c r="A159" s="40">
        <v>156</v>
      </c>
      <c r="B159" s="42" t="s">
        <v>749</v>
      </c>
      <c r="C159" s="38"/>
      <c r="D159" s="97" t="s">
        <v>750</v>
      </c>
      <c r="E159" s="97" t="s">
        <v>167</v>
      </c>
      <c r="F159" s="40" t="s">
        <v>41</v>
      </c>
      <c r="G159" s="40" t="s">
        <v>751</v>
      </c>
      <c r="H159" s="96" t="s">
        <v>745</v>
      </c>
      <c r="I159" s="96" t="s">
        <v>745</v>
      </c>
      <c r="J159" s="96" t="s">
        <v>58</v>
      </c>
      <c r="K159" s="96" t="s">
        <v>694</v>
      </c>
      <c r="L159" s="96" t="s">
        <v>214</v>
      </c>
      <c r="M159" s="39" t="s">
        <v>47</v>
      </c>
      <c r="N159" s="40"/>
      <c r="O159" s="40"/>
      <c r="P159" s="41">
        <v>123456789012</v>
      </c>
      <c r="Q159" s="33" t="s">
        <v>48</v>
      </c>
      <c r="R159" s="41">
        <v>9876543212345</v>
      </c>
      <c r="S159" s="40" t="s">
        <v>49</v>
      </c>
      <c r="T159" s="38">
        <v>3349947378</v>
      </c>
      <c r="U159" s="40" t="s">
        <v>50</v>
      </c>
      <c r="V159" s="41">
        <v>1023456789</v>
      </c>
      <c r="W159" s="88">
        <v>40000</v>
      </c>
      <c r="X159" s="88">
        <f t="shared" si="16"/>
        <v>20000</v>
      </c>
      <c r="Y159" s="88">
        <f t="shared" si="17"/>
        <v>8000</v>
      </c>
      <c r="Z159" s="88">
        <v>2083</v>
      </c>
      <c r="AA159" s="88">
        <v>2083</v>
      </c>
      <c r="AB159" s="88">
        <f t="shared" si="18"/>
        <v>7834</v>
      </c>
      <c r="AC159" s="88">
        <f t="shared" si="19"/>
        <v>40000</v>
      </c>
      <c r="AD159" s="87">
        <f t="shared" si="20"/>
        <v>1950</v>
      </c>
      <c r="AE159" s="87">
        <f t="shared" si="21"/>
        <v>0</v>
      </c>
      <c r="AF159" s="88">
        <v>6</v>
      </c>
      <c r="AG159" s="87">
        <f t="shared" si="22"/>
        <v>961.99999999999989</v>
      </c>
      <c r="AH159" s="87">
        <f t="shared" si="23"/>
        <v>42918</v>
      </c>
      <c r="AI159" s="88" t="s">
        <v>61</v>
      </c>
      <c r="AJ159" s="40"/>
      <c r="AK159" s="40"/>
      <c r="AL159" s="40" t="s">
        <v>52</v>
      </c>
      <c r="AM159" s="40">
        <v>156</v>
      </c>
      <c r="AN159" s="33">
        <v>42918</v>
      </c>
      <c r="AO159" s="44">
        <v>20000</v>
      </c>
      <c r="AP159" s="33">
        <v>8000</v>
      </c>
    </row>
    <row r="160" spans="1:42" ht="15" customHeight="1">
      <c r="A160" s="40">
        <v>157</v>
      </c>
      <c r="B160" s="42" t="s">
        <v>752</v>
      </c>
      <c r="C160" s="38"/>
      <c r="D160" s="97" t="s">
        <v>753</v>
      </c>
      <c r="E160" s="97"/>
      <c r="F160" s="40" t="s">
        <v>41</v>
      </c>
      <c r="G160" s="40" t="s">
        <v>754</v>
      </c>
      <c r="H160" s="96" t="s">
        <v>755</v>
      </c>
      <c r="I160" s="96" t="s">
        <v>755</v>
      </c>
      <c r="J160" s="96" t="s">
        <v>58</v>
      </c>
      <c r="K160" s="96" t="s">
        <v>694</v>
      </c>
      <c r="L160" s="96" t="s">
        <v>142</v>
      </c>
      <c r="M160" s="39" t="s">
        <v>47</v>
      </c>
      <c r="N160" s="40"/>
      <c r="O160" s="40"/>
      <c r="P160" s="41">
        <v>123456789012</v>
      </c>
      <c r="Q160" s="33" t="s">
        <v>48</v>
      </c>
      <c r="R160" s="41">
        <v>9876543212345</v>
      </c>
      <c r="S160" s="40" t="s">
        <v>49</v>
      </c>
      <c r="T160" s="38">
        <v>3349947378</v>
      </c>
      <c r="U160" s="40" t="s">
        <v>50</v>
      </c>
      <c r="V160" s="41">
        <v>1023456789</v>
      </c>
      <c r="W160" s="88">
        <v>30000</v>
      </c>
      <c r="X160" s="88">
        <f t="shared" si="16"/>
        <v>15000</v>
      </c>
      <c r="Y160" s="88">
        <f t="shared" si="17"/>
        <v>6000</v>
      </c>
      <c r="Z160" s="88">
        <v>2083</v>
      </c>
      <c r="AA160" s="88">
        <v>2083</v>
      </c>
      <c r="AB160" s="88">
        <f t="shared" si="18"/>
        <v>4834</v>
      </c>
      <c r="AC160" s="88">
        <f t="shared" si="19"/>
        <v>30000</v>
      </c>
      <c r="AD160" s="87">
        <f t="shared" si="20"/>
        <v>1950</v>
      </c>
      <c r="AE160" s="87">
        <f t="shared" si="21"/>
        <v>0</v>
      </c>
      <c r="AF160" s="88">
        <v>6</v>
      </c>
      <c r="AG160" s="87">
        <f t="shared" si="22"/>
        <v>721.5</v>
      </c>
      <c r="AH160" s="87">
        <f t="shared" si="23"/>
        <v>32677.5</v>
      </c>
      <c r="AI160" s="88" t="s">
        <v>61</v>
      </c>
      <c r="AJ160" s="40"/>
      <c r="AK160" s="40"/>
      <c r="AL160" s="40" t="s">
        <v>52</v>
      </c>
      <c r="AM160" s="40">
        <v>157</v>
      </c>
      <c r="AN160" s="33">
        <v>32677.5</v>
      </c>
      <c r="AO160" s="44">
        <v>15000</v>
      </c>
      <c r="AP160" s="33">
        <v>6000</v>
      </c>
    </row>
    <row r="161" spans="1:42" ht="15" customHeight="1">
      <c r="A161" s="40">
        <v>158</v>
      </c>
      <c r="B161" s="42" t="s">
        <v>756</v>
      </c>
      <c r="C161" s="38"/>
      <c r="D161" s="97" t="s">
        <v>757</v>
      </c>
      <c r="E161" s="97"/>
      <c r="F161" s="40" t="s">
        <v>41</v>
      </c>
      <c r="G161" s="40" t="s">
        <v>758</v>
      </c>
      <c r="H161" s="96" t="s">
        <v>759</v>
      </c>
      <c r="I161" s="96" t="s">
        <v>759</v>
      </c>
      <c r="J161" s="96" t="s">
        <v>58</v>
      </c>
      <c r="K161" s="96" t="s">
        <v>694</v>
      </c>
      <c r="L161" s="96" t="s">
        <v>214</v>
      </c>
      <c r="M161" s="39" t="s">
        <v>47</v>
      </c>
      <c r="N161" s="40"/>
      <c r="O161" s="40"/>
      <c r="P161" s="41">
        <v>123456789012</v>
      </c>
      <c r="Q161" s="33" t="s">
        <v>48</v>
      </c>
      <c r="R161" s="41">
        <v>9876543212345</v>
      </c>
      <c r="S161" s="40" t="s">
        <v>49</v>
      </c>
      <c r="T161" s="38">
        <v>3349947378</v>
      </c>
      <c r="U161" s="40" t="s">
        <v>50</v>
      </c>
      <c r="V161" s="41">
        <v>1023456789</v>
      </c>
      <c r="W161" s="88">
        <v>16000</v>
      </c>
      <c r="X161" s="88">
        <f t="shared" si="16"/>
        <v>8000</v>
      </c>
      <c r="Y161" s="88">
        <f t="shared" si="17"/>
        <v>3200</v>
      </c>
      <c r="Z161" s="88">
        <v>2083</v>
      </c>
      <c r="AA161" s="88">
        <v>2083</v>
      </c>
      <c r="AB161" s="88">
        <f t="shared" si="18"/>
        <v>634</v>
      </c>
      <c r="AC161" s="88">
        <f t="shared" si="19"/>
        <v>16000</v>
      </c>
      <c r="AD161" s="87">
        <f t="shared" si="20"/>
        <v>2080</v>
      </c>
      <c r="AE161" s="87">
        <f t="shared" si="21"/>
        <v>520</v>
      </c>
      <c r="AF161" s="88">
        <v>6</v>
      </c>
      <c r="AG161" s="87">
        <f t="shared" si="22"/>
        <v>384.79999999999995</v>
      </c>
      <c r="AH161" s="87">
        <f t="shared" si="23"/>
        <v>18990.8</v>
      </c>
      <c r="AI161" s="88" t="s">
        <v>76</v>
      </c>
      <c r="AJ161" s="40"/>
      <c r="AK161" s="40"/>
      <c r="AL161" s="40" t="s">
        <v>52</v>
      </c>
      <c r="AM161" s="40">
        <v>158</v>
      </c>
      <c r="AN161" s="33">
        <v>18990.8</v>
      </c>
      <c r="AO161" s="44">
        <v>8000</v>
      </c>
      <c r="AP161" s="33">
        <v>3200</v>
      </c>
    </row>
    <row r="162" spans="1:42" ht="15" customHeight="1">
      <c r="A162" s="40">
        <v>159</v>
      </c>
      <c r="B162" s="42" t="s">
        <v>760</v>
      </c>
      <c r="C162" s="38"/>
      <c r="D162" s="97" t="s">
        <v>761</v>
      </c>
      <c r="E162" s="97" t="s">
        <v>762</v>
      </c>
      <c r="F162" s="40" t="s">
        <v>41</v>
      </c>
      <c r="G162" s="40" t="s">
        <v>763</v>
      </c>
      <c r="H162" s="96" t="s">
        <v>759</v>
      </c>
      <c r="I162" s="96" t="s">
        <v>759</v>
      </c>
      <c r="J162" s="96" t="s">
        <v>58</v>
      </c>
      <c r="K162" s="96" t="s">
        <v>67</v>
      </c>
      <c r="L162" s="96" t="s">
        <v>378</v>
      </c>
      <c r="M162" s="39" t="s">
        <v>47</v>
      </c>
      <c r="N162" s="40"/>
      <c r="O162" s="40"/>
      <c r="P162" s="41">
        <v>123456789012</v>
      </c>
      <c r="Q162" s="33" t="s">
        <v>48</v>
      </c>
      <c r="R162" s="41">
        <v>9876543212345</v>
      </c>
      <c r="S162" s="40" t="s">
        <v>49</v>
      </c>
      <c r="T162" s="38">
        <v>3349947378</v>
      </c>
      <c r="U162" s="40" t="s">
        <v>50</v>
      </c>
      <c r="V162" s="41">
        <v>1023456789</v>
      </c>
      <c r="W162" s="88">
        <v>25000</v>
      </c>
      <c r="X162" s="88">
        <f t="shared" si="16"/>
        <v>12500</v>
      </c>
      <c r="Y162" s="88">
        <f t="shared" si="17"/>
        <v>5000</v>
      </c>
      <c r="Z162" s="88">
        <v>2083</v>
      </c>
      <c r="AA162" s="88">
        <v>2083</v>
      </c>
      <c r="AB162" s="88">
        <f t="shared" si="18"/>
        <v>3334</v>
      </c>
      <c r="AC162" s="88">
        <f t="shared" si="19"/>
        <v>25000</v>
      </c>
      <c r="AD162" s="87">
        <f t="shared" si="20"/>
        <v>1950</v>
      </c>
      <c r="AE162" s="87">
        <f t="shared" si="21"/>
        <v>0</v>
      </c>
      <c r="AF162" s="88">
        <v>6</v>
      </c>
      <c r="AG162" s="87">
        <f t="shared" si="22"/>
        <v>601.25</v>
      </c>
      <c r="AH162" s="87">
        <f t="shared" si="23"/>
        <v>27557.25</v>
      </c>
      <c r="AI162" s="88" t="s">
        <v>51</v>
      </c>
      <c r="AJ162" s="40"/>
      <c r="AK162" s="40"/>
      <c r="AL162" s="40" t="s">
        <v>52</v>
      </c>
      <c r="AM162" s="40">
        <v>159</v>
      </c>
      <c r="AN162" s="33">
        <v>27557.25</v>
      </c>
      <c r="AO162" s="44">
        <v>12500</v>
      </c>
      <c r="AP162" s="33">
        <v>5000</v>
      </c>
    </row>
    <row r="163" spans="1:42" ht="15" customHeight="1">
      <c r="A163" s="40">
        <v>160</v>
      </c>
      <c r="B163" s="42" t="s">
        <v>764</v>
      </c>
      <c r="C163" s="38"/>
      <c r="D163" s="97" t="s">
        <v>765</v>
      </c>
      <c r="E163" s="97" t="s">
        <v>766</v>
      </c>
      <c r="F163" s="40" t="s">
        <v>41</v>
      </c>
      <c r="G163" s="40" t="s">
        <v>767</v>
      </c>
      <c r="H163" s="96" t="s">
        <v>759</v>
      </c>
      <c r="I163" s="96" t="s">
        <v>759</v>
      </c>
      <c r="J163" s="96" t="s">
        <v>58</v>
      </c>
      <c r="K163" s="96" t="s">
        <v>74</v>
      </c>
      <c r="L163" s="96" t="s">
        <v>142</v>
      </c>
      <c r="M163" s="39" t="s">
        <v>47</v>
      </c>
      <c r="N163" s="40"/>
      <c r="O163" s="40"/>
      <c r="P163" s="41">
        <v>123456789012</v>
      </c>
      <c r="Q163" s="33" t="s">
        <v>48</v>
      </c>
      <c r="R163" s="41">
        <v>9876543212345</v>
      </c>
      <c r="S163" s="40" t="s">
        <v>49</v>
      </c>
      <c r="T163" s="38">
        <v>3349947378</v>
      </c>
      <c r="U163" s="40" t="s">
        <v>50</v>
      </c>
      <c r="V163" s="41">
        <v>1023456789</v>
      </c>
      <c r="W163" s="88">
        <v>27000</v>
      </c>
      <c r="X163" s="88">
        <f t="shared" si="16"/>
        <v>13500</v>
      </c>
      <c r="Y163" s="88">
        <f t="shared" si="17"/>
        <v>5400</v>
      </c>
      <c r="Z163" s="88">
        <v>2083</v>
      </c>
      <c r="AA163" s="88">
        <v>2083</v>
      </c>
      <c r="AB163" s="88">
        <f t="shared" si="18"/>
        <v>3934</v>
      </c>
      <c r="AC163" s="88">
        <f t="shared" si="19"/>
        <v>27000</v>
      </c>
      <c r="AD163" s="87">
        <f t="shared" si="20"/>
        <v>1950</v>
      </c>
      <c r="AE163" s="87">
        <f t="shared" si="21"/>
        <v>0</v>
      </c>
      <c r="AF163" s="88">
        <v>6</v>
      </c>
      <c r="AG163" s="87">
        <f t="shared" si="22"/>
        <v>649.34999999999991</v>
      </c>
      <c r="AH163" s="87">
        <f t="shared" si="23"/>
        <v>29605.35</v>
      </c>
      <c r="AI163" s="88" t="s">
        <v>51</v>
      </c>
      <c r="AJ163" s="40"/>
      <c r="AK163" s="40"/>
      <c r="AL163" s="40" t="s">
        <v>52</v>
      </c>
      <c r="AM163" s="40">
        <v>160</v>
      </c>
      <c r="AN163" s="33">
        <v>29605.35</v>
      </c>
      <c r="AO163" s="44">
        <v>13500</v>
      </c>
      <c r="AP163" s="33">
        <v>5400</v>
      </c>
    </row>
    <row r="164" spans="1:42" ht="15" customHeight="1">
      <c r="A164" s="40">
        <v>161</v>
      </c>
      <c r="B164" s="42" t="s">
        <v>768</v>
      </c>
      <c r="C164" s="38"/>
      <c r="D164" s="97" t="s">
        <v>769</v>
      </c>
      <c r="E164" s="97" t="s">
        <v>162</v>
      </c>
      <c r="F164" s="40" t="s">
        <v>41</v>
      </c>
      <c r="G164" s="40" t="s">
        <v>770</v>
      </c>
      <c r="H164" s="96" t="s">
        <v>759</v>
      </c>
      <c r="I164" s="96" t="s">
        <v>759</v>
      </c>
      <c r="J164" s="96" t="s">
        <v>58</v>
      </c>
      <c r="K164" s="96" t="s">
        <v>82</v>
      </c>
      <c r="L164" s="96" t="s">
        <v>95</v>
      </c>
      <c r="M164" s="39" t="s">
        <v>47</v>
      </c>
      <c r="N164" s="40"/>
      <c r="O164" s="40"/>
      <c r="P164" s="41">
        <v>123456789012</v>
      </c>
      <c r="Q164" s="33" t="s">
        <v>48</v>
      </c>
      <c r="R164" s="41">
        <v>9876543212345</v>
      </c>
      <c r="S164" s="40" t="s">
        <v>49</v>
      </c>
      <c r="T164" s="38">
        <v>3349947378</v>
      </c>
      <c r="U164" s="40" t="s">
        <v>50</v>
      </c>
      <c r="V164" s="41">
        <v>1023456789</v>
      </c>
      <c r="W164" s="88">
        <v>43000</v>
      </c>
      <c r="X164" s="88">
        <f t="shared" si="16"/>
        <v>21500</v>
      </c>
      <c r="Y164" s="88">
        <f t="shared" si="17"/>
        <v>8600</v>
      </c>
      <c r="Z164" s="88">
        <v>2083</v>
      </c>
      <c r="AA164" s="88">
        <v>2083</v>
      </c>
      <c r="AB164" s="88">
        <f t="shared" si="18"/>
        <v>8734</v>
      </c>
      <c r="AC164" s="88">
        <f t="shared" si="19"/>
        <v>43000</v>
      </c>
      <c r="AD164" s="87">
        <f t="shared" si="20"/>
        <v>1950</v>
      </c>
      <c r="AE164" s="87">
        <f t="shared" si="21"/>
        <v>0</v>
      </c>
      <c r="AF164" s="88">
        <v>6</v>
      </c>
      <c r="AG164" s="87">
        <f t="shared" si="22"/>
        <v>1034.1499999999999</v>
      </c>
      <c r="AH164" s="87">
        <f t="shared" si="23"/>
        <v>45990.15</v>
      </c>
      <c r="AI164" s="88" t="s">
        <v>61</v>
      </c>
      <c r="AJ164" s="40"/>
      <c r="AK164" s="40"/>
      <c r="AL164" s="40" t="s">
        <v>52</v>
      </c>
      <c r="AM164" s="40">
        <v>161</v>
      </c>
      <c r="AN164" s="33">
        <v>45990.15</v>
      </c>
      <c r="AO164" s="44">
        <v>21500</v>
      </c>
      <c r="AP164" s="33">
        <v>8600</v>
      </c>
    </row>
    <row r="165" spans="1:42" ht="15" customHeight="1">
      <c r="A165" s="40">
        <v>162</v>
      </c>
      <c r="B165" s="42" t="s">
        <v>771</v>
      </c>
      <c r="C165" s="38"/>
      <c r="D165" s="97" t="s">
        <v>772</v>
      </c>
      <c r="E165" s="97" t="s">
        <v>326</v>
      </c>
      <c r="F165" s="40" t="s">
        <v>41</v>
      </c>
      <c r="G165" s="40" t="s">
        <v>294</v>
      </c>
      <c r="H165" s="96" t="s">
        <v>759</v>
      </c>
      <c r="I165" s="96" t="s">
        <v>759</v>
      </c>
      <c r="J165" s="96" t="s">
        <v>58</v>
      </c>
      <c r="K165" s="96" t="s">
        <v>89</v>
      </c>
      <c r="L165" s="96" t="s">
        <v>214</v>
      </c>
      <c r="M165" s="39" t="s">
        <v>47</v>
      </c>
      <c r="N165" s="40"/>
      <c r="O165" s="40"/>
      <c r="P165" s="41">
        <v>123456789012</v>
      </c>
      <c r="Q165" s="33" t="s">
        <v>48</v>
      </c>
      <c r="R165" s="41">
        <v>9876543212345</v>
      </c>
      <c r="S165" s="40" t="s">
        <v>49</v>
      </c>
      <c r="T165" s="38">
        <v>3349947378</v>
      </c>
      <c r="U165" s="40" t="s">
        <v>50</v>
      </c>
      <c r="V165" s="41">
        <v>1023456789</v>
      </c>
      <c r="W165" s="88">
        <v>32000</v>
      </c>
      <c r="X165" s="88">
        <f t="shared" si="16"/>
        <v>16000</v>
      </c>
      <c r="Y165" s="88">
        <f t="shared" si="17"/>
        <v>6400</v>
      </c>
      <c r="Z165" s="88">
        <v>2083</v>
      </c>
      <c r="AA165" s="88">
        <v>2083</v>
      </c>
      <c r="AB165" s="88">
        <f t="shared" si="18"/>
        <v>5434</v>
      </c>
      <c r="AC165" s="88">
        <f t="shared" si="19"/>
        <v>32000</v>
      </c>
      <c r="AD165" s="87">
        <f t="shared" si="20"/>
        <v>1950</v>
      </c>
      <c r="AE165" s="87">
        <f t="shared" si="21"/>
        <v>0</v>
      </c>
      <c r="AF165" s="88">
        <v>6</v>
      </c>
      <c r="AG165" s="87">
        <f t="shared" si="22"/>
        <v>769.59999999999991</v>
      </c>
      <c r="AH165" s="87">
        <f t="shared" si="23"/>
        <v>34725.599999999999</v>
      </c>
      <c r="AI165" s="88" t="s">
        <v>61</v>
      </c>
      <c r="AJ165" s="40"/>
      <c r="AK165" s="40"/>
      <c r="AL165" s="40" t="s">
        <v>52</v>
      </c>
      <c r="AM165" s="40">
        <v>162</v>
      </c>
      <c r="AN165" s="33">
        <v>34725.599999999999</v>
      </c>
      <c r="AO165" s="44">
        <v>16000</v>
      </c>
      <c r="AP165" s="33">
        <v>6400</v>
      </c>
    </row>
    <row r="166" spans="1:42" ht="15" customHeight="1">
      <c r="A166" s="40">
        <v>163</v>
      </c>
      <c r="B166" s="42" t="s">
        <v>773</v>
      </c>
      <c r="C166" s="38"/>
      <c r="D166" s="97" t="s">
        <v>774</v>
      </c>
      <c r="E166" s="97" t="s">
        <v>345</v>
      </c>
      <c r="F166" s="40" t="s">
        <v>41</v>
      </c>
      <c r="G166" s="40" t="s">
        <v>775</v>
      </c>
      <c r="H166" s="96" t="s">
        <v>759</v>
      </c>
      <c r="I166" s="96" t="s">
        <v>759</v>
      </c>
      <c r="J166" s="96" t="s">
        <v>58</v>
      </c>
      <c r="K166" s="96" t="s">
        <v>74</v>
      </c>
      <c r="L166" s="96" t="s">
        <v>214</v>
      </c>
      <c r="M166" s="39" t="s">
        <v>47</v>
      </c>
      <c r="N166" s="40"/>
      <c r="O166" s="40"/>
      <c r="P166" s="41">
        <v>123456789012</v>
      </c>
      <c r="Q166" s="33" t="s">
        <v>48</v>
      </c>
      <c r="R166" s="41">
        <v>9876543212345</v>
      </c>
      <c r="S166" s="40" t="s">
        <v>49</v>
      </c>
      <c r="T166" s="38">
        <v>3349947378</v>
      </c>
      <c r="U166" s="40" t="s">
        <v>50</v>
      </c>
      <c r="V166" s="41">
        <v>1023456789</v>
      </c>
      <c r="W166" s="88">
        <v>16000</v>
      </c>
      <c r="X166" s="88">
        <f t="shared" si="16"/>
        <v>8000</v>
      </c>
      <c r="Y166" s="88">
        <f t="shared" si="17"/>
        <v>3200</v>
      </c>
      <c r="Z166" s="88">
        <v>2083</v>
      </c>
      <c r="AA166" s="88">
        <v>2083</v>
      </c>
      <c r="AB166" s="88">
        <f t="shared" si="18"/>
        <v>634</v>
      </c>
      <c r="AC166" s="88">
        <f t="shared" si="19"/>
        <v>16000</v>
      </c>
      <c r="AD166" s="87">
        <f t="shared" si="20"/>
        <v>2080</v>
      </c>
      <c r="AE166" s="87">
        <f t="shared" si="21"/>
        <v>520</v>
      </c>
      <c r="AF166" s="88">
        <v>6</v>
      </c>
      <c r="AG166" s="87">
        <f t="shared" si="22"/>
        <v>384.79999999999995</v>
      </c>
      <c r="AH166" s="87">
        <f t="shared" si="23"/>
        <v>18990.8</v>
      </c>
      <c r="AI166" s="88" t="s">
        <v>76</v>
      </c>
      <c r="AJ166" s="40"/>
      <c r="AK166" s="40"/>
      <c r="AL166" s="40" t="s">
        <v>52</v>
      </c>
      <c r="AM166" s="40">
        <v>163</v>
      </c>
      <c r="AN166" s="33">
        <v>18990.8</v>
      </c>
      <c r="AO166" s="44">
        <v>8000</v>
      </c>
      <c r="AP166" s="33">
        <v>3200</v>
      </c>
    </row>
    <row r="167" spans="1:42" ht="15" customHeight="1">
      <c r="A167" s="40">
        <v>164</v>
      </c>
      <c r="B167" s="42" t="s">
        <v>776</v>
      </c>
      <c r="C167" s="38"/>
      <c r="D167" s="97" t="s">
        <v>777</v>
      </c>
      <c r="E167" s="97" t="s">
        <v>778</v>
      </c>
      <c r="F167" s="40" t="s">
        <v>41</v>
      </c>
      <c r="G167" s="40" t="s">
        <v>779</v>
      </c>
      <c r="H167" s="96" t="s">
        <v>780</v>
      </c>
      <c r="I167" s="96" t="s">
        <v>780</v>
      </c>
      <c r="J167" s="96" t="s">
        <v>58</v>
      </c>
      <c r="K167" s="96" t="s">
        <v>101</v>
      </c>
      <c r="L167" s="96" t="s">
        <v>95</v>
      </c>
      <c r="M167" s="39" t="s">
        <v>47</v>
      </c>
      <c r="N167" s="40"/>
      <c r="O167" s="40"/>
      <c r="P167" s="41">
        <v>123456789012</v>
      </c>
      <c r="Q167" s="33" t="s">
        <v>48</v>
      </c>
      <c r="R167" s="41">
        <v>9876543212345</v>
      </c>
      <c r="S167" s="40" t="s">
        <v>49</v>
      </c>
      <c r="T167" s="38">
        <v>3349947378</v>
      </c>
      <c r="U167" s="40" t="s">
        <v>50</v>
      </c>
      <c r="V167" s="41">
        <v>1023456789</v>
      </c>
      <c r="W167" s="88">
        <v>31000</v>
      </c>
      <c r="X167" s="88">
        <f t="shared" si="16"/>
        <v>15500</v>
      </c>
      <c r="Y167" s="88">
        <f t="shared" si="17"/>
        <v>6200</v>
      </c>
      <c r="Z167" s="88">
        <v>2083</v>
      </c>
      <c r="AA167" s="88">
        <v>2083</v>
      </c>
      <c r="AB167" s="88">
        <f t="shared" si="18"/>
        <v>5134</v>
      </c>
      <c r="AC167" s="88">
        <f t="shared" si="19"/>
        <v>31000</v>
      </c>
      <c r="AD167" s="87">
        <f t="shared" si="20"/>
        <v>1950</v>
      </c>
      <c r="AE167" s="87">
        <f t="shared" si="21"/>
        <v>0</v>
      </c>
      <c r="AF167" s="88">
        <v>6</v>
      </c>
      <c r="AG167" s="87">
        <f t="shared" si="22"/>
        <v>745.55</v>
      </c>
      <c r="AH167" s="87">
        <f t="shared" si="23"/>
        <v>33701.550000000003</v>
      </c>
      <c r="AI167" s="88" t="s">
        <v>61</v>
      </c>
      <c r="AJ167" s="40"/>
      <c r="AK167" s="40"/>
      <c r="AL167" s="40" t="s">
        <v>52</v>
      </c>
      <c r="AM167" s="40">
        <v>164</v>
      </c>
      <c r="AN167" s="33">
        <v>33701.550000000003</v>
      </c>
      <c r="AO167" s="44">
        <v>15500</v>
      </c>
      <c r="AP167" s="33">
        <v>6200</v>
      </c>
    </row>
    <row r="168" spans="1:42" ht="15" customHeight="1">
      <c r="A168" s="40">
        <v>165</v>
      </c>
      <c r="B168" s="42" t="s">
        <v>781</v>
      </c>
      <c r="C168" s="38"/>
      <c r="D168" s="97" t="s">
        <v>782</v>
      </c>
      <c r="E168" s="97" t="s">
        <v>783</v>
      </c>
      <c r="F168" s="40" t="s">
        <v>41</v>
      </c>
      <c r="G168" s="40" t="s">
        <v>784</v>
      </c>
      <c r="H168" s="96" t="s">
        <v>780</v>
      </c>
      <c r="I168" s="96" t="s">
        <v>780</v>
      </c>
      <c r="J168" s="96" t="s">
        <v>44</v>
      </c>
      <c r="K168" s="96" t="s">
        <v>74</v>
      </c>
      <c r="L168" s="96" t="s">
        <v>142</v>
      </c>
      <c r="M168" s="39" t="s">
        <v>47</v>
      </c>
      <c r="N168" s="40"/>
      <c r="O168" s="40"/>
      <c r="P168" s="41">
        <v>123456789012</v>
      </c>
      <c r="Q168" s="33" t="s">
        <v>48</v>
      </c>
      <c r="R168" s="41">
        <v>9876543212345</v>
      </c>
      <c r="S168" s="40" t="s">
        <v>49</v>
      </c>
      <c r="T168" s="38">
        <v>3349947378</v>
      </c>
      <c r="U168" s="40" t="s">
        <v>50</v>
      </c>
      <c r="V168" s="41">
        <v>1023456789</v>
      </c>
      <c r="W168" s="88">
        <v>24000</v>
      </c>
      <c r="X168" s="88">
        <f t="shared" si="16"/>
        <v>12000</v>
      </c>
      <c r="Y168" s="88">
        <f t="shared" si="17"/>
        <v>4800</v>
      </c>
      <c r="Z168" s="88">
        <v>2083</v>
      </c>
      <c r="AA168" s="88">
        <v>2083</v>
      </c>
      <c r="AB168" s="88">
        <f t="shared" si="18"/>
        <v>3034</v>
      </c>
      <c r="AC168" s="88">
        <f t="shared" si="19"/>
        <v>24000</v>
      </c>
      <c r="AD168" s="87">
        <f t="shared" si="20"/>
        <v>1950</v>
      </c>
      <c r="AE168" s="87">
        <f t="shared" si="21"/>
        <v>0</v>
      </c>
      <c r="AF168" s="88">
        <v>6</v>
      </c>
      <c r="AG168" s="87">
        <f t="shared" si="22"/>
        <v>577.19999999999993</v>
      </c>
      <c r="AH168" s="87">
        <f t="shared" si="23"/>
        <v>26533.200000000001</v>
      </c>
      <c r="AI168" s="88" t="s">
        <v>51</v>
      </c>
      <c r="AJ168" s="40"/>
      <c r="AK168" s="40"/>
      <c r="AL168" s="40" t="s">
        <v>52</v>
      </c>
      <c r="AM168" s="40">
        <v>165</v>
      </c>
      <c r="AN168" s="33">
        <v>26533.200000000001</v>
      </c>
      <c r="AO168" s="44">
        <v>12000</v>
      </c>
      <c r="AP168" s="33">
        <v>4800</v>
      </c>
    </row>
    <row r="169" spans="1:42" ht="15" customHeight="1">
      <c r="A169" s="40">
        <v>166</v>
      </c>
      <c r="B169" s="42" t="s">
        <v>785</v>
      </c>
      <c r="C169" s="38"/>
      <c r="D169" s="97" t="s">
        <v>786</v>
      </c>
      <c r="E169" s="97" t="s">
        <v>787</v>
      </c>
      <c r="F169" s="40" t="s">
        <v>41</v>
      </c>
      <c r="G169" s="40" t="s">
        <v>788</v>
      </c>
      <c r="H169" s="96" t="s">
        <v>789</v>
      </c>
      <c r="I169" s="96" t="s">
        <v>789</v>
      </c>
      <c r="J169" s="96" t="s">
        <v>58</v>
      </c>
      <c r="K169" s="96" t="s">
        <v>101</v>
      </c>
      <c r="L169" s="96" t="s">
        <v>102</v>
      </c>
      <c r="M169" s="39" t="s">
        <v>47</v>
      </c>
      <c r="N169" s="40"/>
      <c r="O169" s="40"/>
      <c r="P169" s="41">
        <v>123456789012</v>
      </c>
      <c r="Q169" s="33" t="s">
        <v>48</v>
      </c>
      <c r="R169" s="41">
        <v>9876543212345</v>
      </c>
      <c r="S169" s="40" t="s">
        <v>49</v>
      </c>
      <c r="T169" s="38">
        <v>3349947378</v>
      </c>
      <c r="U169" s="40" t="s">
        <v>50</v>
      </c>
      <c r="V169" s="41">
        <v>1023456789</v>
      </c>
      <c r="W169" s="88">
        <v>31000</v>
      </c>
      <c r="X169" s="88">
        <f t="shared" si="16"/>
        <v>15500</v>
      </c>
      <c r="Y169" s="88">
        <f t="shared" si="17"/>
        <v>6200</v>
      </c>
      <c r="Z169" s="88">
        <v>2083</v>
      </c>
      <c r="AA169" s="88">
        <v>2083</v>
      </c>
      <c r="AB169" s="88">
        <f t="shared" si="18"/>
        <v>5134</v>
      </c>
      <c r="AC169" s="88">
        <f t="shared" si="19"/>
        <v>31000</v>
      </c>
      <c r="AD169" s="87">
        <f t="shared" si="20"/>
        <v>1950</v>
      </c>
      <c r="AE169" s="87">
        <f t="shared" si="21"/>
        <v>0</v>
      </c>
      <c r="AF169" s="88">
        <v>6</v>
      </c>
      <c r="AG169" s="87">
        <f t="shared" si="22"/>
        <v>745.55</v>
      </c>
      <c r="AH169" s="87">
        <f t="shared" si="23"/>
        <v>33701.550000000003</v>
      </c>
      <c r="AI169" s="88" t="s">
        <v>61</v>
      </c>
      <c r="AJ169" s="40"/>
      <c r="AK169" s="40"/>
      <c r="AL169" s="40" t="s">
        <v>52</v>
      </c>
      <c r="AM169" s="40">
        <v>166</v>
      </c>
      <c r="AN169" s="33">
        <v>33701.550000000003</v>
      </c>
      <c r="AO169" s="44">
        <v>15500</v>
      </c>
      <c r="AP169" s="33">
        <v>6200</v>
      </c>
    </row>
    <row r="170" spans="1:42" ht="15" customHeight="1">
      <c r="A170" s="40">
        <v>167</v>
      </c>
      <c r="B170" s="42" t="s">
        <v>790</v>
      </c>
      <c r="C170" s="38"/>
      <c r="D170" s="97" t="s">
        <v>791</v>
      </c>
      <c r="E170" s="97"/>
      <c r="F170" s="40" t="s">
        <v>52</v>
      </c>
      <c r="G170" s="40" t="s">
        <v>792</v>
      </c>
      <c r="H170" s="96" t="s">
        <v>789</v>
      </c>
      <c r="I170" s="96" t="s">
        <v>789</v>
      </c>
      <c r="J170" s="96" t="s">
        <v>58</v>
      </c>
      <c r="K170" s="96" t="s">
        <v>119</v>
      </c>
      <c r="L170" s="96" t="s">
        <v>95</v>
      </c>
      <c r="M170" s="39" t="s">
        <v>47</v>
      </c>
      <c r="N170" s="40"/>
      <c r="O170" s="40"/>
      <c r="P170" s="41">
        <v>123456789012</v>
      </c>
      <c r="Q170" s="33" t="s">
        <v>48</v>
      </c>
      <c r="R170" s="41">
        <v>9876543212345</v>
      </c>
      <c r="S170" s="40" t="s">
        <v>49</v>
      </c>
      <c r="T170" s="38">
        <v>3349947378</v>
      </c>
      <c r="U170" s="40" t="s">
        <v>50</v>
      </c>
      <c r="V170" s="41">
        <v>1023456789</v>
      </c>
      <c r="W170" s="88">
        <v>16000</v>
      </c>
      <c r="X170" s="88">
        <f t="shared" si="16"/>
        <v>8000</v>
      </c>
      <c r="Y170" s="88">
        <f t="shared" si="17"/>
        <v>3200</v>
      </c>
      <c r="Z170" s="88">
        <v>2083</v>
      </c>
      <c r="AA170" s="88">
        <v>2083</v>
      </c>
      <c r="AB170" s="88">
        <f t="shared" si="18"/>
        <v>634</v>
      </c>
      <c r="AC170" s="88">
        <f t="shared" si="19"/>
        <v>16000</v>
      </c>
      <c r="AD170" s="87">
        <f t="shared" si="20"/>
        <v>2080</v>
      </c>
      <c r="AE170" s="87">
        <f t="shared" si="21"/>
        <v>520</v>
      </c>
      <c r="AF170" s="88">
        <v>6</v>
      </c>
      <c r="AG170" s="87">
        <f t="shared" si="22"/>
        <v>384.79999999999995</v>
      </c>
      <c r="AH170" s="87">
        <f t="shared" si="23"/>
        <v>18990.8</v>
      </c>
      <c r="AI170" s="88" t="s">
        <v>76</v>
      </c>
      <c r="AJ170" s="40"/>
      <c r="AK170" s="40"/>
      <c r="AL170" s="40" t="s">
        <v>52</v>
      </c>
      <c r="AM170" s="40">
        <v>167</v>
      </c>
      <c r="AN170" s="33">
        <v>18990.8</v>
      </c>
      <c r="AO170" s="44">
        <v>8000</v>
      </c>
      <c r="AP170" s="33">
        <v>3200</v>
      </c>
    </row>
    <row r="171" spans="1:42" ht="15" customHeight="1">
      <c r="A171" s="40">
        <v>168</v>
      </c>
      <c r="B171" s="42" t="s">
        <v>793</v>
      </c>
      <c r="C171" s="38"/>
      <c r="D171" s="97" t="s">
        <v>794</v>
      </c>
      <c r="E171" s="97" t="s">
        <v>778</v>
      </c>
      <c r="F171" s="40" t="s">
        <v>41</v>
      </c>
      <c r="G171" s="40" t="s">
        <v>795</v>
      </c>
      <c r="H171" s="96" t="s">
        <v>789</v>
      </c>
      <c r="I171" s="96" t="s">
        <v>789</v>
      </c>
      <c r="J171" s="96" t="s">
        <v>58</v>
      </c>
      <c r="K171" s="96" t="s">
        <v>126</v>
      </c>
      <c r="L171" s="96" t="s">
        <v>75</v>
      </c>
      <c r="M171" s="39" t="s">
        <v>47</v>
      </c>
      <c r="N171" s="40"/>
      <c r="O171" s="40"/>
      <c r="P171" s="41">
        <v>123456789012</v>
      </c>
      <c r="Q171" s="33" t="s">
        <v>48</v>
      </c>
      <c r="R171" s="41">
        <v>9876543212345</v>
      </c>
      <c r="S171" s="40" t="s">
        <v>49</v>
      </c>
      <c r="T171" s="38">
        <v>3349947378</v>
      </c>
      <c r="U171" s="40" t="s">
        <v>50</v>
      </c>
      <c r="V171" s="41">
        <v>1023456789</v>
      </c>
      <c r="W171" s="88">
        <v>40000</v>
      </c>
      <c r="X171" s="88">
        <f t="shared" si="16"/>
        <v>20000</v>
      </c>
      <c r="Y171" s="88">
        <f t="shared" si="17"/>
        <v>8000</v>
      </c>
      <c r="Z171" s="88">
        <v>2083</v>
      </c>
      <c r="AA171" s="88">
        <v>2083</v>
      </c>
      <c r="AB171" s="88">
        <f t="shared" si="18"/>
        <v>7834</v>
      </c>
      <c r="AC171" s="88">
        <f t="shared" si="19"/>
        <v>40000</v>
      </c>
      <c r="AD171" s="87">
        <f t="shared" si="20"/>
        <v>1950</v>
      </c>
      <c r="AE171" s="87">
        <f t="shared" si="21"/>
        <v>0</v>
      </c>
      <c r="AF171" s="88">
        <v>6</v>
      </c>
      <c r="AG171" s="87">
        <f t="shared" si="22"/>
        <v>961.99999999999989</v>
      </c>
      <c r="AH171" s="87">
        <f t="shared" si="23"/>
        <v>42918</v>
      </c>
      <c r="AI171" s="88" t="s">
        <v>61</v>
      </c>
      <c r="AJ171" s="40"/>
      <c r="AK171" s="40"/>
      <c r="AL171" s="40" t="s">
        <v>52</v>
      </c>
      <c r="AM171" s="40">
        <v>168</v>
      </c>
      <c r="AN171" s="33">
        <v>42918</v>
      </c>
      <c r="AO171" s="44">
        <v>20000</v>
      </c>
      <c r="AP171" s="33">
        <v>8000</v>
      </c>
    </row>
    <row r="172" spans="1:42" ht="15" customHeight="1">
      <c r="A172" s="40">
        <v>169</v>
      </c>
      <c r="B172" s="42" t="s">
        <v>796</v>
      </c>
      <c r="C172" s="38"/>
      <c r="D172" s="97" t="s">
        <v>797</v>
      </c>
      <c r="E172" s="97" t="s">
        <v>798</v>
      </c>
      <c r="F172" s="40" t="s">
        <v>41</v>
      </c>
      <c r="G172" s="40" t="s">
        <v>799</v>
      </c>
      <c r="H172" s="96" t="s">
        <v>789</v>
      </c>
      <c r="I172" s="96" t="s">
        <v>789</v>
      </c>
      <c r="J172" s="96" t="s">
        <v>58</v>
      </c>
      <c r="K172" s="96" t="s">
        <v>131</v>
      </c>
      <c r="L172" s="96" t="s">
        <v>352</v>
      </c>
      <c r="M172" s="39" t="s">
        <v>47</v>
      </c>
      <c r="N172" s="40"/>
      <c r="O172" s="40"/>
      <c r="P172" s="41">
        <v>123456789012</v>
      </c>
      <c r="Q172" s="33" t="s">
        <v>48</v>
      </c>
      <c r="R172" s="41">
        <v>9876543212345</v>
      </c>
      <c r="S172" s="40" t="s">
        <v>49</v>
      </c>
      <c r="T172" s="38">
        <v>3349947378</v>
      </c>
      <c r="U172" s="40" t="s">
        <v>50</v>
      </c>
      <c r="V172" s="41">
        <v>1023456789</v>
      </c>
      <c r="W172" s="87">
        <v>20000</v>
      </c>
      <c r="X172" s="88">
        <f t="shared" si="16"/>
        <v>10000</v>
      </c>
      <c r="Y172" s="88">
        <f t="shared" si="17"/>
        <v>4000</v>
      </c>
      <c r="Z172" s="88">
        <v>2083</v>
      </c>
      <c r="AA172" s="88">
        <v>2083</v>
      </c>
      <c r="AB172" s="88">
        <f t="shared" si="18"/>
        <v>1834</v>
      </c>
      <c r="AC172" s="88">
        <f t="shared" si="19"/>
        <v>20000</v>
      </c>
      <c r="AD172" s="87">
        <f t="shared" si="20"/>
        <v>1950</v>
      </c>
      <c r="AE172" s="87">
        <f t="shared" si="21"/>
        <v>650</v>
      </c>
      <c r="AF172" s="88">
        <v>6</v>
      </c>
      <c r="AG172" s="87">
        <f t="shared" si="22"/>
        <v>480.99999999999994</v>
      </c>
      <c r="AH172" s="87">
        <f t="shared" si="23"/>
        <v>23087</v>
      </c>
      <c r="AI172" s="88" t="s">
        <v>51</v>
      </c>
      <c r="AJ172" s="40"/>
      <c r="AK172" s="40"/>
      <c r="AL172" s="40" t="s">
        <v>52</v>
      </c>
      <c r="AM172" s="40">
        <v>169</v>
      </c>
      <c r="AN172" s="33">
        <v>23087</v>
      </c>
      <c r="AO172" s="44">
        <v>10000</v>
      </c>
      <c r="AP172" s="33">
        <v>4000</v>
      </c>
    </row>
    <row r="173" spans="1:42" ht="15" customHeight="1">
      <c r="A173" s="40">
        <v>170</v>
      </c>
      <c r="B173" s="42" t="s">
        <v>800</v>
      </c>
      <c r="C173" s="38"/>
      <c r="D173" s="97" t="s">
        <v>801</v>
      </c>
      <c r="E173" s="97" t="s">
        <v>802</v>
      </c>
      <c r="F173" s="40" t="s">
        <v>41</v>
      </c>
      <c r="G173" s="40" t="s">
        <v>803</v>
      </c>
      <c r="H173" s="96" t="s">
        <v>789</v>
      </c>
      <c r="I173" s="96" t="s">
        <v>789</v>
      </c>
      <c r="J173" s="96" t="s">
        <v>58</v>
      </c>
      <c r="K173" s="96" t="s">
        <v>137</v>
      </c>
      <c r="L173" s="96" t="s">
        <v>68</v>
      </c>
      <c r="M173" s="39" t="s">
        <v>47</v>
      </c>
      <c r="N173" s="40"/>
      <c r="O173" s="40"/>
      <c r="P173" s="41">
        <v>123456789012</v>
      </c>
      <c r="Q173" s="33" t="s">
        <v>48</v>
      </c>
      <c r="R173" s="41">
        <v>9876543212345</v>
      </c>
      <c r="S173" s="40" t="s">
        <v>49</v>
      </c>
      <c r="T173" s="38">
        <v>3349947378</v>
      </c>
      <c r="U173" s="40" t="s">
        <v>50</v>
      </c>
      <c r="V173" s="41">
        <v>1023456789</v>
      </c>
      <c r="W173" s="88">
        <v>50000</v>
      </c>
      <c r="X173" s="88">
        <f t="shared" si="16"/>
        <v>25000</v>
      </c>
      <c r="Y173" s="88">
        <f t="shared" si="17"/>
        <v>10000</v>
      </c>
      <c r="Z173" s="88">
        <v>2083</v>
      </c>
      <c r="AA173" s="88">
        <v>2083</v>
      </c>
      <c r="AB173" s="88">
        <f t="shared" si="18"/>
        <v>10834</v>
      </c>
      <c r="AC173" s="88">
        <f t="shared" si="19"/>
        <v>50000</v>
      </c>
      <c r="AD173" s="87">
        <f t="shared" si="20"/>
        <v>1950</v>
      </c>
      <c r="AE173" s="87">
        <f t="shared" si="21"/>
        <v>0</v>
      </c>
      <c r="AF173" s="88">
        <v>6</v>
      </c>
      <c r="AG173" s="87">
        <f t="shared" si="22"/>
        <v>1202.5</v>
      </c>
      <c r="AH173" s="87">
        <f t="shared" si="23"/>
        <v>53158.5</v>
      </c>
      <c r="AI173" s="88" t="s">
        <v>61</v>
      </c>
      <c r="AJ173" s="40"/>
      <c r="AK173" s="40"/>
      <c r="AL173" s="40" t="s">
        <v>52</v>
      </c>
      <c r="AM173" s="40">
        <v>170</v>
      </c>
      <c r="AN173" s="33">
        <v>53158.5</v>
      </c>
      <c r="AO173" s="44">
        <v>25000</v>
      </c>
      <c r="AP173" s="33">
        <v>10000</v>
      </c>
    </row>
    <row r="174" spans="1:42" ht="15" customHeight="1">
      <c r="A174" s="40">
        <v>171</v>
      </c>
      <c r="B174" s="42" t="s">
        <v>804</v>
      </c>
      <c r="C174" s="38"/>
      <c r="D174" s="97" t="s">
        <v>805</v>
      </c>
      <c r="E174" s="97" t="s">
        <v>806</v>
      </c>
      <c r="F174" s="40" t="s">
        <v>41</v>
      </c>
      <c r="G174" s="40" t="s">
        <v>807</v>
      </c>
      <c r="H174" s="96" t="s">
        <v>808</v>
      </c>
      <c r="I174" s="96" t="s">
        <v>808</v>
      </c>
      <c r="J174" s="96" t="s">
        <v>58</v>
      </c>
      <c r="K174" s="96" t="s">
        <v>67</v>
      </c>
      <c r="L174" s="96" t="s">
        <v>214</v>
      </c>
      <c r="M174" s="39" t="s">
        <v>47</v>
      </c>
      <c r="N174" s="40"/>
      <c r="O174" s="40"/>
      <c r="P174" s="41">
        <v>123456789012</v>
      </c>
      <c r="Q174" s="33" t="s">
        <v>48</v>
      </c>
      <c r="R174" s="41">
        <v>9876543212345</v>
      </c>
      <c r="S174" s="40" t="s">
        <v>49</v>
      </c>
      <c r="T174" s="38">
        <v>3349947378</v>
      </c>
      <c r="U174" s="40" t="s">
        <v>50</v>
      </c>
      <c r="V174" s="41">
        <v>1023456789</v>
      </c>
      <c r="W174" s="88">
        <v>40000</v>
      </c>
      <c r="X174" s="88">
        <f t="shared" si="16"/>
        <v>20000</v>
      </c>
      <c r="Y174" s="88">
        <f t="shared" si="17"/>
        <v>8000</v>
      </c>
      <c r="Z174" s="88">
        <v>2083</v>
      </c>
      <c r="AA174" s="88">
        <v>2083</v>
      </c>
      <c r="AB174" s="88">
        <f t="shared" si="18"/>
        <v>7834</v>
      </c>
      <c r="AC174" s="88">
        <f t="shared" si="19"/>
        <v>40000</v>
      </c>
      <c r="AD174" s="87">
        <f t="shared" si="20"/>
        <v>1950</v>
      </c>
      <c r="AE174" s="87">
        <f t="shared" si="21"/>
        <v>0</v>
      </c>
      <c r="AF174" s="88">
        <v>6</v>
      </c>
      <c r="AG174" s="87">
        <f t="shared" si="22"/>
        <v>961.99999999999989</v>
      </c>
      <c r="AH174" s="87">
        <f t="shared" si="23"/>
        <v>42918</v>
      </c>
      <c r="AI174" s="88" t="s">
        <v>61</v>
      </c>
      <c r="AJ174" s="40"/>
      <c r="AK174" s="40"/>
      <c r="AL174" s="40" t="s">
        <v>52</v>
      </c>
      <c r="AM174" s="40">
        <v>171</v>
      </c>
      <c r="AN174" s="33">
        <v>42918</v>
      </c>
      <c r="AO174" s="44">
        <v>20000</v>
      </c>
      <c r="AP174" s="33">
        <v>8000</v>
      </c>
    </row>
    <row r="175" spans="1:42" ht="15" customHeight="1">
      <c r="A175" s="40">
        <v>172</v>
      </c>
      <c r="B175" s="42" t="s">
        <v>809</v>
      </c>
      <c r="C175" s="38"/>
      <c r="D175" s="97" t="s">
        <v>810</v>
      </c>
      <c r="E175" s="97" t="s">
        <v>177</v>
      </c>
      <c r="F175" s="40" t="s">
        <v>41</v>
      </c>
      <c r="G175" s="40" t="s">
        <v>811</v>
      </c>
      <c r="H175" s="96" t="s">
        <v>812</v>
      </c>
      <c r="I175" s="96" t="s">
        <v>812</v>
      </c>
      <c r="J175" s="96" t="s">
        <v>58</v>
      </c>
      <c r="K175" s="96" t="s">
        <v>131</v>
      </c>
      <c r="L175" s="96" t="s">
        <v>214</v>
      </c>
      <c r="M175" s="39" t="s">
        <v>47</v>
      </c>
      <c r="N175" s="40"/>
      <c r="O175" s="40"/>
      <c r="P175" s="41">
        <v>123456789012</v>
      </c>
      <c r="Q175" s="33" t="s">
        <v>48</v>
      </c>
      <c r="R175" s="41">
        <v>9876543212345</v>
      </c>
      <c r="S175" s="40" t="s">
        <v>49</v>
      </c>
      <c r="T175" s="38">
        <v>3349947378</v>
      </c>
      <c r="U175" s="40" t="s">
        <v>50</v>
      </c>
      <c r="V175" s="41">
        <v>1023456789</v>
      </c>
      <c r="W175" s="88">
        <v>15000</v>
      </c>
      <c r="X175" s="88">
        <f t="shared" si="16"/>
        <v>7500</v>
      </c>
      <c r="Y175" s="88">
        <f t="shared" si="17"/>
        <v>3000</v>
      </c>
      <c r="Z175" s="88">
        <v>2083</v>
      </c>
      <c r="AA175" s="88">
        <v>2083</v>
      </c>
      <c r="AB175" s="88">
        <f t="shared" si="18"/>
        <v>334</v>
      </c>
      <c r="AC175" s="88">
        <f t="shared" si="19"/>
        <v>15000</v>
      </c>
      <c r="AD175" s="87">
        <f t="shared" si="20"/>
        <v>1950</v>
      </c>
      <c r="AE175" s="87">
        <f t="shared" si="21"/>
        <v>487.5</v>
      </c>
      <c r="AF175" s="88">
        <v>6</v>
      </c>
      <c r="AG175" s="87">
        <f t="shared" si="22"/>
        <v>360.75</v>
      </c>
      <c r="AH175" s="87">
        <f t="shared" si="23"/>
        <v>17804.25</v>
      </c>
      <c r="AI175" s="88" t="s">
        <v>76</v>
      </c>
      <c r="AJ175" s="40"/>
      <c r="AK175" s="40"/>
      <c r="AL175" s="40" t="s">
        <v>52</v>
      </c>
      <c r="AM175" s="40">
        <v>172</v>
      </c>
      <c r="AN175" s="33">
        <v>17804.25</v>
      </c>
      <c r="AO175" s="44">
        <v>7500</v>
      </c>
      <c r="AP175" s="33">
        <v>3000</v>
      </c>
    </row>
    <row r="176" spans="1:42" ht="15" customHeight="1">
      <c r="A176" s="40">
        <v>173</v>
      </c>
      <c r="B176" s="42" t="s">
        <v>813</v>
      </c>
      <c r="C176" s="38"/>
      <c r="D176" s="97" t="s">
        <v>814</v>
      </c>
      <c r="E176" s="97" t="s">
        <v>815</v>
      </c>
      <c r="F176" s="40" t="s">
        <v>41</v>
      </c>
      <c r="G176" s="40" t="s">
        <v>816</v>
      </c>
      <c r="H176" s="96" t="s">
        <v>812</v>
      </c>
      <c r="I176" s="96" t="s">
        <v>812</v>
      </c>
      <c r="J176" s="96" t="s">
        <v>58</v>
      </c>
      <c r="K176" s="96" t="s">
        <v>153</v>
      </c>
      <c r="L176" s="96" t="s">
        <v>214</v>
      </c>
      <c r="M176" s="39" t="s">
        <v>47</v>
      </c>
      <c r="N176" s="40"/>
      <c r="O176" s="40"/>
      <c r="P176" s="41">
        <v>123456789012</v>
      </c>
      <c r="Q176" s="33" t="s">
        <v>48</v>
      </c>
      <c r="R176" s="41">
        <v>9876543212345</v>
      </c>
      <c r="S176" s="40" t="s">
        <v>49</v>
      </c>
      <c r="T176" s="38">
        <v>3349947378</v>
      </c>
      <c r="U176" s="40" t="s">
        <v>50</v>
      </c>
      <c r="V176" s="41">
        <v>1023456789</v>
      </c>
      <c r="W176" s="88">
        <v>18000</v>
      </c>
      <c r="X176" s="88">
        <f t="shared" si="16"/>
        <v>9000</v>
      </c>
      <c r="Y176" s="88">
        <f t="shared" si="17"/>
        <v>3600</v>
      </c>
      <c r="Z176" s="88">
        <v>2083</v>
      </c>
      <c r="AA176" s="88">
        <v>2083</v>
      </c>
      <c r="AB176" s="88">
        <f t="shared" si="18"/>
        <v>1234</v>
      </c>
      <c r="AC176" s="88">
        <f t="shared" si="19"/>
        <v>18000</v>
      </c>
      <c r="AD176" s="87">
        <f t="shared" si="20"/>
        <v>2340</v>
      </c>
      <c r="AE176" s="87">
        <f t="shared" si="21"/>
        <v>585</v>
      </c>
      <c r="AF176" s="88">
        <v>6</v>
      </c>
      <c r="AG176" s="87">
        <f t="shared" si="22"/>
        <v>432.9</v>
      </c>
      <c r="AH176" s="87">
        <f t="shared" si="23"/>
        <v>21363.9</v>
      </c>
      <c r="AI176" s="88" t="s">
        <v>76</v>
      </c>
      <c r="AJ176" s="40"/>
      <c r="AK176" s="40"/>
      <c r="AL176" s="40" t="s">
        <v>52</v>
      </c>
      <c r="AM176" s="40">
        <v>173</v>
      </c>
      <c r="AN176" s="33">
        <v>21363.9</v>
      </c>
      <c r="AO176" s="44">
        <v>9000</v>
      </c>
      <c r="AP176" s="33">
        <v>3600</v>
      </c>
    </row>
    <row r="177" spans="1:42" ht="15" customHeight="1">
      <c r="A177" s="40">
        <v>174</v>
      </c>
      <c r="B177" s="42" t="s">
        <v>817</v>
      </c>
      <c r="C177" s="38"/>
      <c r="D177" s="97" t="s">
        <v>818</v>
      </c>
      <c r="E177" s="97" t="s">
        <v>819</v>
      </c>
      <c r="F177" s="40" t="s">
        <v>41</v>
      </c>
      <c r="G177" s="40" t="s">
        <v>820</v>
      </c>
      <c r="H177" s="96" t="s">
        <v>812</v>
      </c>
      <c r="I177" s="96" t="s">
        <v>812</v>
      </c>
      <c r="J177" s="96" t="s">
        <v>58</v>
      </c>
      <c r="K177" s="96" t="s">
        <v>131</v>
      </c>
      <c r="L177" s="96" t="s">
        <v>214</v>
      </c>
      <c r="M177" s="39" t="s">
        <v>47</v>
      </c>
      <c r="N177" s="40"/>
      <c r="O177" s="40"/>
      <c r="P177" s="41">
        <v>123456789012</v>
      </c>
      <c r="Q177" s="33" t="s">
        <v>48</v>
      </c>
      <c r="R177" s="41">
        <v>9876543212345</v>
      </c>
      <c r="S177" s="40" t="s">
        <v>49</v>
      </c>
      <c r="T177" s="38">
        <v>3349947378</v>
      </c>
      <c r="U177" s="40" t="s">
        <v>50</v>
      </c>
      <c r="V177" s="41">
        <v>1023456789</v>
      </c>
      <c r="W177" s="88">
        <v>19000</v>
      </c>
      <c r="X177" s="88">
        <f t="shared" si="16"/>
        <v>9500</v>
      </c>
      <c r="Y177" s="88">
        <f t="shared" si="17"/>
        <v>3800</v>
      </c>
      <c r="Z177" s="88">
        <v>2083</v>
      </c>
      <c r="AA177" s="88">
        <v>2083</v>
      </c>
      <c r="AB177" s="88">
        <f t="shared" si="18"/>
        <v>1534</v>
      </c>
      <c r="AC177" s="88">
        <f t="shared" si="19"/>
        <v>19000</v>
      </c>
      <c r="AD177" s="87">
        <f t="shared" si="20"/>
        <v>1950</v>
      </c>
      <c r="AE177" s="87">
        <f t="shared" si="21"/>
        <v>617.5</v>
      </c>
      <c r="AF177" s="88">
        <v>6</v>
      </c>
      <c r="AG177" s="87">
        <f t="shared" si="22"/>
        <v>456.95</v>
      </c>
      <c r="AH177" s="87">
        <f t="shared" si="23"/>
        <v>22030.45</v>
      </c>
      <c r="AI177" s="88" t="s">
        <v>76</v>
      </c>
      <c r="AJ177" s="40"/>
      <c r="AK177" s="40"/>
      <c r="AL177" s="40" t="s">
        <v>52</v>
      </c>
      <c r="AM177" s="40">
        <v>174</v>
      </c>
      <c r="AN177" s="33">
        <v>22030.45</v>
      </c>
      <c r="AO177" s="44">
        <v>9500</v>
      </c>
      <c r="AP177" s="33">
        <v>3800</v>
      </c>
    </row>
    <row r="178" spans="1:42" ht="15" customHeight="1">
      <c r="A178" s="40">
        <v>175</v>
      </c>
      <c r="B178" s="42" t="s">
        <v>821</v>
      </c>
      <c r="C178" s="38"/>
      <c r="D178" s="97" t="s">
        <v>822</v>
      </c>
      <c r="E178" s="97" t="s">
        <v>110</v>
      </c>
      <c r="F178" s="40" t="s">
        <v>41</v>
      </c>
      <c r="G178" s="40" t="s">
        <v>823</v>
      </c>
      <c r="H178" s="96" t="s">
        <v>812</v>
      </c>
      <c r="I178" s="96" t="s">
        <v>812</v>
      </c>
      <c r="J178" s="96" t="s">
        <v>58</v>
      </c>
      <c r="K178" s="96" t="s">
        <v>67</v>
      </c>
      <c r="L178" s="96" t="s">
        <v>142</v>
      </c>
      <c r="M178" s="39" t="s">
        <v>47</v>
      </c>
      <c r="N178" s="40"/>
      <c r="O178" s="40"/>
      <c r="P178" s="41">
        <v>123456789012</v>
      </c>
      <c r="Q178" s="33" t="s">
        <v>48</v>
      </c>
      <c r="R178" s="41">
        <v>9876543212345</v>
      </c>
      <c r="S178" s="40" t="s">
        <v>49</v>
      </c>
      <c r="T178" s="38">
        <v>3349947378</v>
      </c>
      <c r="U178" s="40" t="s">
        <v>50</v>
      </c>
      <c r="V178" s="41">
        <v>1023456789</v>
      </c>
      <c r="W178" s="88">
        <v>21000</v>
      </c>
      <c r="X178" s="88">
        <f t="shared" si="16"/>
        <v>10500</v>
      </c>
      <c r="Y178" s="88">
        <f t="shared" si="17"/>
        <v>4200</v>
      </c>
      <c r="Z178" s="88">
        <v>2083</v>
      </c>
      <c r="AA178" s="88">
        <v>2083</v>
      </c>
      <c r="AB178" s="88">
        <f t="shared" si="18"/>
        <v>2134</v>
      </c>
      <c r="AC178" s="88">
        <f t="shared" si="19"/>
        <v>21000</v>
      </c>
      <c r="AD178" s="87">
        <f t="shared" si="20"/>
        <v>1950</v>
      </c>
      <c r="AE178" s="87">
        <f t="shared" si="21"/>
        <v>682.5</v>
      </c>
      <c r="AF178" s="88">
        <v>6</v>
      </c>
      <c r="AG178" s="87">
        <f t="shared" si="22"/>
        <v>505.04999999999995</v>
      </c>
      <c r="AH178" s="87">
        <f t="shared" si="23"/>
        <v>24143.55</v>
      </c>
      <c r="AI178" s="88" t="s">
        <v>51</v>
      </c>
      <c r="AJ178" s="40"/>
      <c r="AK178" s="40"/>
      <c r="AL178" s="40" t="s">
        <v>52</v>
      </c>
      <c r="AM178" s="40">
        <v>175</v>
      </c>
      <c r="AN178" s="33">
        <v>24143.55</v>
      </c>
      <c r="AO178" s="44">
        <v>10500</v>
      </c>
      <c r="AP178" s="33">
        <v>4200</v>
      </c>
    </row>
    <row r="179" spans="1:42" ht="15" customHeight="1">
      <c r="A179" s="40">
        <v>176</v>
      </c>
      <c r="B179" s="42" t="s">
        <v>824</v>
      </c>
      <c r="C179" s="38"/>
      <c r="D179" s="97" t="s">
        <v>825</v>
      </c>
      <c r="E179" s="97" t="s">
        <v>692</v>
      </c>
      <c r="F179" s="40" t="s">
        <v>41</v>
      </c>
      <c r="G179" s="40" t="s">
        <v>826</v>
      </c>
      <c r="H179" s="96" t="s">
        <v>812</v>
      </c>
      <c r="I179" s="96" t="s">
        <v>812</v>
      </c>
      <c r="J179" s="96" t="s">
        <v>58</v>
      </c>
      <c r="K179" s="96" t="s">
        <v>169</v>
      </c>
      <c r="L179" s="96" t="s">
        <v>390</v>
      </c>
      <c r="M179" s="39" t="s">
        <v>47</v>
      </c>
      <c r="N179" s="40"/>
      <c r="O179" s="40"/>
      <c r="P179" s="41">
        <v>123456789012</v>
      </c>
      <c r="Q179" s="33" t="s">
        <v>48</v>
      </c>
      <c r="R179" s="41">
        <v>9876543212345</v>
      </c>
      <c r="S179" s="40" t="s">
        <v>49</v>
      </c>
      <c r="T179" s="38">
        <v>3349947378</v>
      </c>
      <c r="U179" s="40" t="s">
        <v>50</v>
      </c>
      <c r="V179" s="41">
        <v>1023456789</v>
      </c>
      <c r="W179" s="88">
        <v>20000</v>
      </c>
      <c r="X179" s="88">
        <f t="shared" si="16"/>
        <v>10000</v>
      </c>
      <c r="Y179" s="88">
        <f t="shared" si="17"/>
        <v>4000</v>
      </c>
      <c r="Z179" s="88">
        <v>2083</v>
      </c>
      <c r="AA179" s="88">
        <v>2083</v>
      </c>
      <c r="AB179" s="88">
        <f t="shared" si="18"/>
        <v>1834</v>
      </c>
      <c r="AC179" s="88">
        <f t="shared" si="19"/>
        <v>20000</v>
      </c>
      <c r="AD179" s="87">
        <f t="shared" si="20"/>
        <v>1950</v>
      </c>
      <c r="AE179" s="87">
        <f t="shared" si="21"/>
        <v>650</v>
      </c>
      <c r="AF179" s="88">
        <v>6</v>
      </c>
      <c r="AG179" s="87">
        <f t="shared" si="22"/>
        <v>480.99999999999994</v>
      </c>
      <c r="AH179" s="87">
        <f t="shared" si="23"/>
        <v>23087</v>
      </c>
      <c r="AI179" s="88" t="s">
        <v>51</v>
      </c>
      <c r="AJ179" s="40"/>
      <c r="AK179" s="40"/>
      <c r="AL179" s="40" t="s">
        <v>52</v>
      </c>
      <c r="AM179" s="40">
        <v>176</v>
      </c>
      <c r="AN179" s="33">
        <v>23087</v>
      </c>
      <c r="AO179" s="44">
        <v>10000</v>
      </c>
      <c r="AP179" s="33">
        <v>4000</v>
      </c>
    </row>
    <row r="180" spans="1:42" ht="15" customHeight="1">
      <c r="A180" s="40">
        <v>177</v>
      </c>
      <c r="B180" s="42" t="s">
        <v>827</v>
      </c>
      <c r="C180" s="38"/>
      <c r="D180" s="97" t="s">
        <v>828</v>
      </c>
      <c r="E180" s="97" t="s">
        <v>167</v>
      </c>
      <c r="F180" s="40" t="s">
        <v>41</v>
      </c>
      <c r="G180" s="40" t="s">
        <v>829</v>
      </c>
      <c r="H180" s="96" t="s">
        <v>830</v>
      </c>
      <c r="I180" s="96" t="s">
        <v>830</v>
      </c>
      <c r="J180" s="96" t="s">
        <v>58</v>
      </c>
      <c r="K180" s="96" t="s">
        <v>131</v>
      </c>
      <c r="L180" s="96" t="s">
        <v>142</v>
      </c>
      <c r="M180" s="39" t="s">
        <v>47</v>
      </c>
      <c r="N180" s="40"/>
      <c r="O180" s="40"/>
      <c r="P180" s="41">
        <v>123456789012</v>
      </c>
      <c r="Q180" s="33" t="s">
        <v>48</v>
      </c>
      <c r="R180" s="41">
        <v>9876543212345</v>
      </c>
      <c r="S180" s="40" t="s">
        <v>49</v>
      </c>
      <c r="T180" s="38">
        <v>3349947378</v>
      </c>
      <c r="U180" s="40" t="s">
        <v>50</v>
      </c>
      <c r="V180" s="41">
        <v>1023456789</v>
      </c>
      <c r="W180" s="88">
        <v>20000</v>
      </c>
      <c r="X180" s="88">
        <f t="shared" si="16"/>
        <v>10000</v>
      </c>
      <c r="Y180" s="88">
        <f t="shared" si="17"/>
        <v>4000</v>
      </c>
      <c r="Z180" s="88">
        <v>2083</v>
      </c>
      <c r="AA180" s="88">
        <v>2083</v>
      </c>
      <c r="AB180" s="88">
        <f t="shared" si="18"/>
        <v>1834</v>
      </c>
      <c r="AC180" s="88">
        <f t="shared" si="19"/>
        <v>20000</v>
      </c>
      <c r="AD180" s="87">
        <f t="shared" si="20"/>
        <v>1950</v>
      </c>
      <c r="AE180" s="87">
        <f t="shared" si="21"/>
        <v>650</v>
      </c>
      <c r="AF180" s="88">
        <v>6</v>
      </c>
      <c r="AG180" s="87">
        <f t="shared" si="22"/>
        <v>480.99999999999994</v>
      </c>
      <c r="AH180" s="87">
        <f t="shared" si="23"/>
        <v>23087</v>
      </c>
      <c r="AI180" s="88" t="s">
        <v>51</v>
      </c>
      <c r="AJ180" s="40"/>
      <c r="AK180" s="40"/>
      <c r="AL180" s="40" t="s">
        <v>52</v>
      </c>
      <c r="AM180" s="40">
        <v>177</v>
      </c>
      <c r="AN180" s="33">
        <v>23087</v>
      </c>
      <c r="AO180" s="44">
        <v>10000</v>
      </c>
      <c r="AP180" s="33">
        <v>4000</v>
      </c>
    </row>
    <row r="181" spans="1:42" ht="15" customHeight="1">
      <c r="A181" s="40">
        <v>178</v>
      </c>
      <c r="B181" s="42" t="s">
        <v>831</v>
      </c>
      <c r="C181" s="38"/>
      <c r="D181" s="97" t="s">
        <v>832</v>
      </c>
      <c r="E181" s="97" t="s">
        <v>833</v>
      </c>
      <c r="F181" s="40" t="s">
        <v>41</v>
      </c>
      <c r="G181" s="40" t="s">
        <v>834</v>
      </c>
      <c r="H181" s="96" t="s">
        <v>835</v>
      </c>
      <c r="I181" s="96" t="s">
        <v>835</v>
      </c>
      <c r="J181" s="96" t="s">
        <v>58</v>
      </c>
      <c r="K181" s="96" t="s">
        <v>179</v>
      </c>
      <c r="L181" s="96" t="s">
        <v>142</v>
      </c>
      <c r="M181" s="39" t="s">
        <v>47</v>
      </c>
      <c r="N181" s="40"/>
      <c r="O181" s="40"/>
      <c r="P181" s="41">
        <v>123456789012</v>
      </c>
      <c r="Q181" s="33" t="s">
        <v>48</v>
      </c>
      <c r="R181" s="41">
        <v>9876543212345</v>
      </c>
      <c r="S181" s="40" t="s">
        <v>49</v>
      </c>
      <c r="T181" s="38">
        <v>3349947378</v>
      </c>
      <c r="U181" s="40" t="s">
        <v>50</v>
      </c>
      <c r="V181" s="41">
        <v>1023456789</v>
      </c>
      <c r="W181" s="88">
        <v>20000</v>
      </c>
      <c r="X181" s="88">
        <f t="shared" si="16"/>
        <v>10000</v>
      </c>
      <c r="Y181" s="88">
        <f t="shared" si="17"/>
        <v>4000</v>
      </c>
      <c r="Z181" s="88">
        <v>2083</v>
      </c>
      <c r="AA181" s="88">
        <v>2083</v>
      </c>
      <c r="AB181" s="88">
        <f t="shared" si="18"/>
        <v>1834</v>
      </c>
      <c r="AC181" s="88">
        <f t="shared" si="19"/>
        <v>20000</v>
      </c>
      <c r="AD181" s="87">
        <f t="shared" si="20"/>
        <v>1950</v>
      </c>
      <c r="AE181" s="87">
        <f t="shared" si="21"/>
        <v>650</v>
      </c>
      <c r="AF181" s="88">
        <v>6</v>
      </c>
      <c r="AG181" s="87">
        <f t="shared" si="22"/>
        <v>480.99999999999994</v>
      </c>
      <c r="AH181" s="87">
        <f t="shared" si="23"/>
        <v>23087</v>
      </c>
      <c r="AI181" s="88" t="s">
        <v>51</v>
      </c>
      <c r="AJ181" s="40"/>
      <c r="AK181" s="40"/>
      <c r="AL181" s="40" t="s">
        <v>52</v>
      </c>
      <c r="AM181" s="40">
        <v>178</v>
      </c>
      <c r="AN181" s="33">
        <v>23087</v>
      </c>
      <c r="AO181" s="44">
        <v>10000</v>
      </c>
      <c r="AP181" s="33">
        <v>4000</v>
      </c>
    </row>
    <row r="182" spans="1:42" ht="15" customHeight="1">
      <c r="A182" s="40">
        <v>179</v>
      </c>
      <c r="B182" s="42" t="s">
        <v>836</v>
      </c>
      <c r="C182" s="38"/>
      <c r="D182" s="97" t="s">
        <v>837</v>
      </c>
      <c r="E182" s="97" t="s">
        <v>486</v>
      </c>
      <c r="F182" s="40" t="s">
        <v>41</v>
      </c>
      <c r="G182" s="40" t="s">
        <v>838</v>
      </c>
      <c r="H182" s="96" t="s">
        <v>835</v>
      </c>
      <c r="I182" s="96" t="s">
        <v>835</v>
      </c>
      <c r="J182" s="96" t="s">
        <v>58</v>
      </c>
      <c r="K182" s="96" t="s">
        <v>131</v>
      </c>
      <c r="L182" s="96" t="s">
        <v>390</v>
      </c>
      <c r="M182" s="39" t="s">
        <v>47</v>
      </c>
      <c r="N182" s="40"/>
      <c r="O182" s="40"/>
      <c r="P182" s="41">
        <v>123456789012</v>
      </c>
      <c r="Q182" s="33" t="s">
        <v>48</v>
      </c>
      <c r="R182" s="41">
        <v>9876543212345</v>
      </c>
      <c r="S182" s="40" t="s">
        <v>49</v>
      </c>
      <c r="T182" s="38">
        <v>3349947378</v>
      </c>
      <c r="U182" s="40" t="s">
        <v>50</v>
      </c>
      <c r="V182" s="41">
        <v>1023456789</v>
      </c>
      <c r="W182" s="88">
        <v>20000</v>
      </c>
      <c r="X182" s="88">
        <f t="shared" si="16"/>
        <v>10000</v>
      </c>
      <c r="Y182" s="88">
        <f t="shared" si="17"/>
        <v>4000</v>
      </c>
      <c r="Z182" s="88">
        <v>2083</v>
      </c>
      <c r="AA182" s="88">
        <v>2083</v>
      </c>
      <c r="AB182" s="88">
        <f t="shared" si="18"/>
        <v>1834</v>
      </c>
      <c r="AC182" s="88">
        <f t="shared" si="19"/>
        <v>20000</v>
      </c>
      <c r="AD182" s="87">
        <f t="shared" si="20"/>
        <v>1950</v>
      </c>
      <c r="AE182" s="87">
        <f t="shared" si="21"/>
        <v>650</v>
      </c>
      <c r="AF182" s="88">
        <v>6</v>
      </c>
      <c r="AG182" s="87">
        <f t="shared" si="22"/>
        <v>480.99999999999994</v>
      </c>
      <c r="AH182" s="87">
        <f t="shared" si="23"/>
        <v>23087</v>
      </c>
      <c r="AI182" s="88" t="s">
        <v>51</v>
      </c>
      <c r="AJ182" s="40"/>
      <c r="AK182" s="40"/>
      <c r="AL182" s="40" t="s">
        <v>52</v>
      </c>
      <c r="AM182" s="40">
        <v>179</v>
      </c>
      <c r="AN182" s="33">
        <v>23087</v>
      </c>
      <c r="AO182" s="44">
        <v>10000</v>
      </c>
      <c r="AP182" s="33">
        <v>4000</v>
      </c>
    </row>
    <row r="183" spans="1:42" ht="15" customHeight="1">
      <c r="A183" s="40">
        <v>180</v>
      </c>
      <c r="B183" s="42" t="s">
        <v>839</v>
      </c>
      <c r="C183" s="38"/>
      <c r="D183" s="97" t="s">
        <v>840</v>
      </c>
      <c r="E183" s="97" t="s">
        <v>841</v>
      </c>
      <c r="F183" s="40" t="s">
        <v>41</v>
      </c>
      <c r="G183" s="40" t="s">
        <v>842</v>
      </c>
      <c r="H183" s="96" t="s">
        <v>835</v>
      </c>
      <c r="I183" s="96" t="s">
        <v>835</v>
      </c>
      <c r="J183" s="96" t="s">
        <v>58</v>
      </c>
      <c r="K183" s="96" t="s">
        <v>131</v>
      </c>
      <c r="L183" s="96" t="s">
        <v>95</v>
      </c>
      <c r="M183" s="39" t="s">
        <v>47</v>
      </c>
      <c r="N183" s="40"/>
      <c r="O183" s="40"/>
      <c r="P183" s="41">
        <v>123456789012</v>
      </c>
      <c r="Q183" s="33" t="s">
        <v>48</v>
      </c>
      <c r="R183" s="41">
        <v>9876543212345</v>
      </c>
      <c r="S183" s="40" t="s">
        <v>49</v>
      </c>
      <c r="T183" s="38">
        <v>3349947378</v>
      </c>
      <c r="U183" s="40" t="s">
        <v>50</v>
      </c>
      <c r="V183" s="41">
        <v>1023456789</v>
      </c>
      <c r="W183" s="88">
        <v>40000</v>
      </c>
      <c r="X183" s="88">
        <f t="shared" si="16"/>
        <v>20000</v>
      </c>
      <c r="Y183" s="88">
        <f t="shared" si="17"/>
        <v>8000</v>
      </c>
      <c r="Z183" s="88">
        <v>2083</v>
      </c>
      <c r="AA183" s="88">
        <v>2083</v>
      </c>
      <c r="AB183" s="88">
        <f t="shared" si="18"/>
        <v>7834</v>
      </c>
      <c r="AC183" s="88">
        <f t="shared" si="19"/>
        <v>40000</v>
      </c>
      <c r="AD183" s="87">
        <f t="shared" si="20"/>
        <v>1950</v>
      </c>
      <c r="AE183" s="87">
        <f t="shared" si="21"/>
        <v>0</v>
      </c>
      <c r="AF183" s="88">
        <v>6</v>
      </c>
      <c r="AG183" s="87">
        <f t="shared" si="22"/>
        <v>961.99999999999989</v>
      </c>
      <c r="AH183" s="87">
        <f t="shared" si="23"/>
        <v>42918</v>
      </c>
      <c r="AI183" s="88" t="s">
        <v>61</v>
      </c>
      <c r="AJ183" s="40"/>
      <c r="AK183" s="40"/>
      <c r="AL183" s="40" t="s">
        <v>52</v>
      </c>
      <c r="AM183" s="40">
        <v>180</v>
      </c>
      <c r="AN183" s="33">
        <v>42918</v>
      </c>
      <c r="AO183" s="44">
        <v>20000</v>
      </c>
      <c r="AP183" s="33">
        <v>8000</v>
      </c>
    </row>
    <row r="184" spans="1:42" ht="15" customHeight="1">
      <c r="A184" s="40">
        <v>181</v>
      </c>
      <c r="B184" s="42" t="s">
        <v>843</v>
      </c>
      <c r="C184" s="38"/>
      <c r="D184" s="97" t="s">
        <v>844</v>
      </c>
      <c r="E184" s="97" t="s">
        <v>845</v>
      </c>
      <c r="F184" s="40" t="s">
        <v>41</v>
      </c>
      <c r="G184" s="40" t="s">
        <v>846</v>
      </c>
      <c r="H184" s="96" t="s">
        <v>847</v>
      </c>
      <c r="I184" s="96" t="s">
        <v>847</v>
      </c>
      <c r="J184" s="96" t="s">
        <v>58</v>
      </c>
      <c r="K184" s="96" t="s">
        <v>194</v>
      </c>
      <c r="L184" s="96" t="s">
        <v>214</v>
      </c>
      <c r="M184" s="39" t="s">
        <v>47</v>
      </c>
      <c r="N184" s="40"/>
      <c r="O184" s="40"/>
      <c r="P184" s="41">
        <v>123456789012</v>
      </c>
      <c r="Q184" s="33" t="s">
        <v>48</v>
      </c>
      <c r="R184" s="41">
        <v>9876543212345</v>
      </c>
      <c r="S184" s="40" t="s">
        <v>49</v>
      </c>
      <c r="T184" s="38">
        <v>3349947378</v>
      </c>
      <c r="U184" s="40" t="s">
        <v>50</v>
      </c>
      <c r="V184" s="41">
        <v>1023456789</v>
      </c>
      <c r="W184" s="88">
        <v>30000</v>
      </c>
      <c r="X184" s="88">
        <f t="shared" si="16"/>
        <v>15000</v>
      </c>
      <c r="Y184" s="88">
        <f t="shared" si="17"/>
        <v>6000</v>
      </c>
      <c r="Z184" s="88">
        <v>2083</v>
      </c>
      <c r="AA184" s="88">
        <v>2083</v>
      </c>
      <c r="AB184" s="88">
        <f t="shared" si="18"/>
        <v>4834</v>
      </c>
      <c r="AC184" s="88">
        <f t="shared" si="19"/>
        <v>30000</v>
      </c>
      <c r="AD184" s="87">
        <f t="shared" si="20"/>
        <v>1950</v>
      </c>
      <c r="AE184" s="87">
        <f t="shared" si="21"/>
        <v>0</v>
      </c>
      <c r="AF184" s="88">
        <v>6</v>
      </c>
      <c r="AG184" s="87">
        <f t="shared" si="22"/>
        <v>721.5</v>
      </c>
      <c r="AH184" s="87">
        <f t="shared" si="23"/>
        <v>32677.5</v>
      </c>
      <c r="AI184" s="88" t="s">
        <v>61</v>
      </c>
      <c r="AJ184" s="40"/>
      <c r="AK184" s="40"/>
      <c r="AL184" s="40" t="s">
        <v>52</v>
      </c>
      <c r="AM184" s="40">
        <v>181</v>
      </c>
      <c r="AN184" s="33">
        <v>32677.5</v>
      </c>
      <c r="AO184" s="44">
        <v>15000</v>
      </c>
      <c r="AP184" s="33">
        <v>6000</v>
      </c>
    </row>
    <row r="185" spans="1:42" ht="15" customHeight="1">
      <c r="A185" s="40">
        <v>182</v>
      </c>
      <c r="B185" s="42" t="s">
        <v>848</v>
      </c>
      <c r="C185" s="38"/>
      <c r="D185" s="97" t="s">
        <v>849</v>
      </c>
      <c r="E185" s="97"/>
      <c r="F185" s="40" t="s">
        <v>41</v>
      </c>
      <c r="G185" s="40" t="s">
        <v>850</v>
      </c>
      <c r="H185" s="96" t="s">
        <v>847</v>
      </c>
      <c r="I185" s="96" t="s">
        <v>847</v>
      </c>
      <c r="J185" s="96" t="s">
        <v>58</v>
      </c>
      <c r="K185" s="96" t="s">
        <v>131</v>
      </c>
      <c r="L185" s="96" t="s">
        <v>352</v>
      </c>
      <c r="M185" s="39" t="s">
        <v>47</v>
      </c>
      <c r="N185" s="40"/>
      <c r="O185" s="40"/>
      <c r="P185" s="41">
        <v>123456789012</v>
      </c>
      <c r="Q185" s="33" t="s">
        <v>48</v>
      </c>
      <c r="R185" s="41">
        <v>9876543212345</v>
      </c>
      <c r="S185" s="40" t="s">
        <v>49</v>
      </c>
      <c r="T185" s="38">
        <v>3349947378</v>
      </c>
      <c r="U185" s="40" t="s">
        <v>50</v>
      </c>
      <c r="V185" s="41">
        <v>1023456789</v>
      </c>
      <c r="W185" s="88">
        <v>16000</v>
      </c>
      <c r="X185" s="88">
        <f t="shared" si="16"/>
        <v>8000</v>
      </c>
      <c r="Y185" s="88">
        <f t="shared" si="17"/>
        <v>3200</v>
      </c>
      <c r="Z185" s="88">
        <v>2083</v>
      </c>
      <c r="AA185" s="88">
        <v>2083</v>
      </c>
      <c r="AB185" s="88">
        <f t="shared" si="18"/>
        <v>634</v>
      </c>
      <c r="AC185" s="88">
        <f t="shared" si="19"/>
        <v>16000</v>
      </c>
      <c r="AD185" s="87">
        <f t="shared" si="20"/>
        <v>2080</v>
      </c>
      <c r="AE185" s="87">
        <f t="shared" si="21"/>
        <v>520</v>
      </c>
      <c r="AF185" s="88">
        <v>6</v>
      </c>
      <c r="AG185" s="87">
        <f t="shared" si="22"/>
        <v>384.79999999999995</v>
      </c>
      <c r="AH185" s="87">
        <f t="shared" si="23"/>
        <v>18990.8</v>
      </c>
      <c r="AI185" s="88" t="s">
        <v>76</v>
      </c>
      <c r="AJ185" s="40"/>
      <c r="AK185" s="40"/>
      <c r="AL185" s="40" t="s">
        <v>52</v>
      </c>
      <c r="AM185" s="40">
        <v>182</v>
      </c>
      <c r="AN185" s="33">
        <v>18990.8</v>
      </c>
      <c r="AO185" s="44">
        <v>8000</v>
      </c>
      <c r="AP185" s="33">
        <v>3200</v>
      </c>
    </row>
    <row r="186" spans="1:42" ht="15" customHeight="1">
      <c r="A186" s="40">
        <v>183</v>
      </c>
      <c r="B186" s="42" t="s">
        <v>851</v>
      </c>
      <c r="C186" s="38"/>
      <c r="D186" s="97" t="s">
        <v>852</v>
      </c>
      <c r="E186" s="97" t="s">
        <v>853</v>
      </c>
      <c r="F186" s="40" t="s">
        <v>41</v>
      </c>
      <c r="G186" s="40" t="s">
        <v>854</v>
      </c>
      <c r="H186" s="96" t="s">
        <v>847</v>
      </c>
      <c r="I186" s="96" t="s">
        <v>847</v>
      </c>
      <c r="J186" s="96" t="s">
        <v>58</v>
      </c>
      <c r="K186" s="96" t="s">
        <v>204</v>
      </c>
      <c r="L186" s="96" t="s">
        <v>142</v>
      </c>
      <c r="M186" s="39" t="s">
        <v>47</v>
      </c>
      <c r="N186" s="40"/>
      <c r="O186" s="40"/>
      <c r="P186" s="41">
        <v>123456789012</v>
      </c>
      <c r="Q186" s="33" t="s">
        <v>48</v>
      </c>
      <c r="R186" s="41">
        <v>9876543212345</v>
      </c>
      <c r="S186" s="40" t="s">
        <v>49</v>
      </c>
      <c r="T186" s="38">
        <v>3349947378</v>
      </c>
      <c r="U186" s="40" t="s">
        <v>50</v>
      </c>
      <c r="V186" s="41">
        <v>1023456789</v>
      </c>
      <c r="W186" s="88">
        <v>25000</v>
      </c>
      <c r="X186" s="88">
        <f t="shared" si="16"/>
        <v>12500</v>
      </c>
      <c r="Y186" s="88">
        <f t="shared" si="17"/>
        <v>5000</v>
      </c>
      <c r="Z186" s="88">
        <v>2083</v>
      </c>
      <c r="AA186" s="88">
        <v>2083</v>
      </c>
      <c r="AB186" s="88">
        <f t="shared" si="18"/>
        <v>3334</v>
      </c>
      <c r="AC186" s="88">
        <f t="shared" si="19"/>
        <v>25000</v>
      </c>
      <c r="AD186" s="87">
        <f t="shared" si="20"/>
        <v>1950</v>
      </c>
      <c r="AE186" s="87">
        <f t="shared" si="21"/>
        <v>0</v>
      </c>
      <c r="AF186" s="88">
        <v>6</v>
      </c>
      <c r="AG186" s="87">
        <f t="shared" si="22"/>
        <v>601.25</v>
      </c>
      <c r="AH186" s="87">
        <f t="shared" si="23"/>
        <v>27557.25</v>
      </c>
      <c r="AI186" s="88" t="s">
        <v>51</v>
      </c>
      <c r="AJ186" s="40"/>
      <c r="AK186" s="40"/>
      <c r="AL186" s="40" t="s">
        <v>52</v>
      </c>
      <c r="AM186" s="40">
        <v>183</v>
      </c>
      <c r="AN186" s="33">
        <v>27557.25</v>
      </c>
      <c r="AO186" s="44">
        <v>12500</v>
      </c>
      <c r="AP186" s="33">
        <v>5000</v>
      </c>
    </row>
    <row r="187" spans="1:42" ht="15" customHeight="1">
      <c r="A187" s="40">
        <v>184</v>
      </c>
      <c r="B187" s="42" t="s">
        <v>855</v>
      </c>
      <c r="C187" s="38"/>
      <c r="D187" s="97" t="s">
        <v>856</v>
      </c>
      <c r="E187" s="97" t="s">
        <v>857</v>
      </c>
      <c r="F187" s="40" t="s">
        <v>41</v>
      </c>
      <c r="G187" s="40" t="s">
        <v>858</v>
      </c>
      <c r="H187" s="96" t="s">
        <v>847</v>
      </c>
      <c r="I187" s="96" t="s">
        <v>847</v>
      </c>
      <c r="J187" s="96" t="s">
        <v>58</v>
      </c>
      <c r="K187" s="96" t="s">
        <v>209</v>
      </c>
      <c r="L187" s="96" t="s">
        <v>142</v>
      </c>
      <c r="M187" s="39" t="s">
        <v>47</v>
      </c>
      <c r="N187" s="40"/>
      <c r="O187" s="40"/>
      <c r="P187" s="41">
        <v>123456789012</v>
      </c>
      <c r="Q187" s="33" t="s">
        <v>48</v>
      </c>
      <c r="R187" s="41">
        <v>9876543212345</v>
      </c>
      <c r="S187" s="40" t="s">
        <v>49</v>
      </c>
      <c r="T187" s="38">
        <v>3349947378</v>
      </c>
      <c r="U187" s="40" t="s">
        <v>50</v>
      </c>
      <c r="V187" s="41">
        <v>1023456789</v>
      </c>
      <c r="W187" s="88">
        <v>27000</v>
      </c>
      <c r="X187" s="88">
        <f t="shared" si="16"/>
        <v>13500</v>
      </c>
      <c r="Y187" s="88">
        <f t="shared" si="17"/>
        <v>5400</v>
      </c>
      <c r="Z187" s="88">
        <v>2083</v>
      </c>
      <c r="AA187" s="88">
        <v>2083</v>
      </c>
      <c r="AB187" s="88">
        <f t="shared" si="18"/>
        <v>3934</v>
      </c>
      <c r="AC187" s="88">
        <f t="shared" si="19"/>
        <v>27000</v>
      </c>
      <c r="AD187" s="87">
        <f t="shared" si="20"/>
        <v>1950</v>
      </c>
      <c r="AE187" s="87">
        <f t="shared" si="21"/>
        <v>0</v>
      </c>
      <c r="AF187" s="88">
        <v>6</v>
      </c>
      <c r="AG187" s="87">
        <f t="shared" si="22"/>
        <v>649.34999999999991</v>
      </c>
      <c r="AH187" s="87">
        <f t="shared" si="23"/>
        <v>29605.35</v>
      </c>
      <c r="AI187" s="88" t="s">
        <v>51</v>
      </c>
      <c r="AJ187" s="40"/>
      <c r="AK187" s="40"/>
      <c r="AL187" s="40" t="s">
        <v>52</v>
      </c>
      <c r="AM187" s="40">
        <v>184</v>
      </c>
      <c r="AN187" s="33">
        <v>29605.35</v>
      </c>
      <c r="AO187" s="44">
        <v>13500</v>
      </c>
      <c r="AP187" s="33">
        <v>5400</v>
      </c>
    </row>
    <row r="188" spans="1:42" ht="15" customHeight="1">
      <c r="A188" s="40">
        <v>185</v>
      </c>
      <c r="B188" s="42" t="s">
        <v>859</v>
      </c>
      <c r="C188" s="38"/>
      <c r="D188" s="97" t="s">
        <v>860</v>
      </c>
      <c r="E188" s="97" t="s">
        <v>105</v>
      </c>
      <c r="F188" s="40" t="s">
        <v>41</v>
      </c>
      <c r="G188" s="40" t="s">
        <v>861</v>
      </c>
      <c r="H188" s="96" t="s">
        <v>862</v>
      </c>
      <c r="I188" s="96" t="s">
        <v>862</v>
      </c>
      <c r="J188" s="96" t="s">
        <v>58</v>
      </c>
      <c r="K188" s="96" t="s">
        <v>194</v>
      </c>
      <c r="L188" s="96" t="s">
        <v>214</v>
      </c>
      <c r="M188" s="39" t="s">
        <v>47</v>
      </c>
      <c r="N188" s="40"/>
      <c r="O188" s="40"/>
      <c r="P188" s="41">
        <v>123456789012</v>
      </c>
      <c r="Q188" s="33" t="s">
        <v>48</v>
      </c>
      <c r="R188" s="41">
        <v>9876543212345</v>
      </c>
      <c r="S188" s="40" t="s">
        <v>49</v>
      </c>
      <c r="T188" s="38">
        <v>3349947378</v>
      </c>
      <c r="U188" s="40" t="s">
        <v>50</v>
      </c>
      <c r="V188" s="41">
        <v>1023456789</v>
      </c>
      <c r="W188" s="88">
        <v>43000</v>
      </c>
      <c r="X188" s="88">
        <f t="shared" si="16"/>
        <v>21500</v>
      </c>
      <c r="Y188" s="88">
        <f t="shared" si="17"/>
        <v>8600</v>
      </c>
      <c r="Z188" s="88">
        <v>2083</v>
      </c>
      <c r="AA188" s="88">
        <v>2083</v>
      </c>
      <c r="AB188" s="88">
        <f t="shared" si="18"/>
        <v>8734</v>
      </c>
      <c r="AC188" s="88">
        <f t="shared" si="19"/>
        <v>43000</v>
      </c>
      <c r="AD188" s="87">
        <f t="shared" si="20"/>
        <v>1950</v>
      </c>
      <c r="AE188" s="87">
        <f t="shared" si="21"/>
        <v>0</v>
      </c>
      <c r="AF188" s="88">
        <v>6</v>
      </c>
      <c r="AG188" s="87">
        <f t="shared" si="22"/>
        <v>1034.1499999999999</v>
      </c>
      <c r="AH188" s="87">
        <f t="shared" si="23"/>
        <v>45990.15</v>
      </c>
      <c r="AI188" s="88" t="s">
        <v>61</v>
      </c>
      <c r="AJ188" s="40"/>
      <c r="AK188" s="40"/>
      <c r="AL188" s="40" t="s">
        <v>52</v>
      </c>
      <c r="AM188" s="40">
        <v>185</v>
      </c>
      <c r="AN188" s="33">
        <v>45990.15</v>
      </c>
      <c r="AO188" s="44">
        <v>21500</v>
      </c>
      <c r="AP188" s="33">
        <v>8600</v>
      </c>
    </row>
    <row r="189" spans="1:42" ht="15" customHeight="1">
      <c r="A189" s="40">
        <v>186</v>
      </c>
      <c r="B189" s="42" t="s">
        <v>863</v>
      </c>
      <c r="C189" s="38"/>
      <c r="D189" s="97" t="s">
        <v>864</v>
      </c>
      <c r="E189" s="97" t="s">
        <v>865</v>
      </c>
      <c r="F189" s="40" t="s">
        <v>41</v>
      </c>
      <c r="G189" s="40" t="s">
        <v>866</v>
      </c>
      <c r="H189" s="96" t="s">
        <v>867</v>
      </c>
      <c r="I189" s="96" t="s">
        <v>867</v>
      </c>
      <c r="J189" s="96" t="s">
        <v>58</v>
      </c>
      <c r="K189" s="96" t="s">
        <v>131</v>
      </c>
      <c r="L189" s="96" t="s">
        <v>214</v>
      </c>
      <c r="M189" s="39" t="s">
        <v>47</v>
      </c>
      <c r="N189" s="40"/>
      <c r="O189" s="40"/>
      <c r="P189" s="41">
        <v>123456789012</v>
      </c>
      <c r="Q189" s="33" t="s">
        <v>48</v>
      </c>
      <c r="R189" s="41">
        <v>9876543212345</v>
      </c>
      <c r="S189" s="40" t="s">
        <v>49</v>
      </c>
      <c r="T189" s="38">
        <v>3349947378</v>
      </c>
      <c r="U189" s="40" t="s">
        <v>50</v>
      </c>
      <c r="V189" s="41">
        <v>1023456789</v>
      </c>
      <c r="W189" s="88">
        <v>32000</v>
      </c>
      <c r="X189" s="88">
        <f t="shared" si="16"/>
        <v>16000</v>
      </c>
      <c r="Y189" s="88">
        <f t="shared" si="17"/>
        <v>6400</v>
      </c>
      <c r="Z189" s="88">
        <v>2083</v>
      </c>
      <c r="AA189" s="88">
        <v>2083</v>
      </c>
      <c r="AB189" s="88">
        <f t="shared" si="18"/>
        <v>5434</v>
      </c>
      <c r="AC189" s="88">
        <f t="shared" si="19"/>
        <v>32000</v>
      </c>
      <c r="AD189" s="87">
        <f t="shared" si="20"/>
        <v>1950</v>
      </c>
      <c r="AE189" s="87">
        <f t="shared" si="21"/>
        <v>0</v>
      </c>
      <c r="AF189" s="88">
        <v>6</v>
      </c>
      <c r="AG189" s="87">
        <f t="shared" si="22"/>
        <v>769.59999999999991</v>
      </c>
      <c r="AH189" s="87">
        <f t="shared" si="23"/>
        <v>34725.599999999999</v>
      </c>
      <c r="AI189" s="88" t="s">
        <v>61</v>
      </c>
      <c r="AJ189" s="40"/>
      <c r="AK189" s="40"/>
      <c r="AL189" s="40" t="s">
        <v>52</v>
      </c>
      <c r="AM189" s="40">
        <v>186</v>
      </c>
      <c r="AN189" s="33">
        <v>34725.599999999999</v>
      </c>
      <c r="AO189" s="44">
        <v>16000</v>
      </c>
      <c r="AP189" s="33">
        <v>6400</v>
      </c>
    </row>
    <row r="190" spans="1:42" ht="15" customHeight="1">
      <c r="A190" s="40">
        <v>187</v>
      </c>
      <c r="B190" s="42" t="s">
        <v>868</v>
      </c>
      <c r="C190" s="38"/>
      <c r="D190" s="97" t="s">
        <v>869</v>
      </c>
      <c r="E190" s="97" t="s">
        <v>393</v>
      </c>
      <c r="F190" s="40" t="s">
        <v>41</v>
      </c>
      <c r="G190" s="40" t="s">
        <v>870</v>
      </c>
      <c r="H190" s="96" t="s">
        <v>867</v>
      </c>
      <c r="I190" s="96" t="s">
        <v>867</v>
      </c>
      <c r="J190" s="96" t="s">
        <v>58</v>
      </c>
      <c r="K190" s="96" t="s">
        <v>224</v>
      </c>
      <c r="L190" s="96" t="s">
        <v>214</v>
      </c>
      <c r="M190" s="39" t="s">
        <v>47</v>
      </c>
      <c r="N190" s="40"/>
      <c r="O190" s="40"/>
      <c r="P190" s="41">
        <v>123456789012</v>
      </c>
      <c r="Q190" s="33" t="s">
        <v>48</v>
      </c>
      <c r="R190" s="41">
        <v>9876543212345</v>
      </c>
      <c r="S190" s="40" t="s">
        <v>49</v>
      </c>
      <c r="T190" s="38">
        <v>3349947378</v>
      </c>
      <c r="U190" s="40" t="s">
        <v>50</v>
      </c>
      <c r="V190" s="41">
        <v>1023456789</v>
      </c>
      <c r="W190" s="88">
        <v>16000</v>
      </c>
      <c r="X190" s="88">
        <f t="shared" si="16"/>
        <v>8000</v>
      </c>
      <c r="Y190" s="88">
        <f t="shared" si="17"/>
        <v>3200</v>
      </c>
      <c r="Z190" s="88">
        <v>2083</v>
      </c>
      <c r="AA190" s="88">
        <v>2083</v>
      </c>
      <c r="AB190" s="88">
        <f t="shared" si="18"/>
        <v>634</v>
      </c>
      <c r="AC190" s="88">
        <f t="shared" si="19"/>
        <v>16000</v>
      </c>
      <c r="AD190" s="87">
        <f t="shared" si="20"/>
        <v>2080</v>
      </c>
      <c r="AE190" s="87">
        <f t="shared" si="21"/>
        <v>520</v>
      </c>
      <c r="AF190" s="88">
        <v>6</v>
      </c>
      <c r="AG190" s="87">
        <f t="shared" si="22"/>
        <v>384.79999999999995</v>
      </c>
      <c r="AH190" s="87">
        <f t="shared" si="23"/>
        <v>18990.8</v>
      </c>
      <c r="AI190" s="88" t="s">
        <v>76</v>
      </c>
      <c r="AJ190" s="40"/>
      <c r="AK190" s="40"/>
      <c r="AL190" s="40" t="s">
        <v>52</v>
      </c>
      <c r="AM190" s="40">
        <v>187</v>
      </c>
      <c r="AN190" s="33">
        <v>18990.8</v>
      </c>
      <c r="AO190" s="44">
        <v>8000</v>
      </c>
      <c r="AP190" s="33">
        <v>3200</v>
      </c>
    </row>
    <row r="191" spans="1:42" ht="15" customHeight="1">
      <c r="A191" s="40">
        <v>188</v>
      </c>
      <c r="B191" s="42" t="s">
        <v>871</v>
      </c>
      <c r="C191" s="38"/>
      <c r="D191" s="97" t="s">
        <v>872</v>
      </c>
      <c r="E191" s="97" t="s">
        <v>873</v>
      </c>
      <c r="F191" s="40" t="s">
        <v>41</v>
      </c>
      <c r="G191" s="40" t="s">
        <v>874</v>
      </c>
      <c r="H191" s="96" t="s">
        <v>867</v>
      </c>
      <c r="I191" s="96" t="s">
        <v>867</v>
      </c>
      <c r="J191" s="96" t="s">
        <v>44</v>
      </c>
      <c r="K191" s="96" t="s">
        <v>229</v>
      </c>
      <c r="L191" s="96" t="s">
        <v>214</v>
      </c>
      <c r="M191" s="39" t="s">
        <v>47</v>
      </c>
      <c r="N191" s="40"/>
      <c r="O191" s="40"/>
      <c r="P191" s="41">
        <v>123456789012</v>
      </c>
      <c r="Q191" s="33" t="s">
        <v>48</v>
      </c>
      <c r="R191" s="41">
        <v>9876543212345</v>
      </c>
      <c r="S191" s="40" t="s">
        <v>49</v>
      </c>
      <c r="T191" s="38">
        <v>3349947378</v>
      </c>
      <c r="U191" s="40" t="s">
        <v>50</v>
      </c>
      <c r="V191" s="41">
        <v>1023456789</v>
      </c>
      <c r="W191" s="88">
        <v>31000</v>
      </c>
      <c r="X191" s="88">
        <f t="shared" si="16"/>
        <v>15500</v>
      </c>
      <c r="Y191" s="88">
        <f t="shared" si="17"/>
        <v>6200</v>
      </c>
      <c r="Z191" s="88">
        <v>2083</v>
      </c>
      <c r="AA191" s="88">
        <v>2083</v>
      </c>
      <c r="AB191" s="88">
        <f t="shared" si="18"/>
        <v>5134</v>
      </c>
      <c r="AC191" s="88">
        <f t="shared" si="19"/>
        <v>31000</v>
      </c>
      <c r="AD191" s="87">
        <f t="shared" si="20"/>
        <v>1950</v>
      </c>
      <c r="AE191" s="87">
        <f t="shared" si="21"/>
        <v>0</v>
      </c>
      <c r="AF191" s="88">
        <v>6</v>
      </c>
      <c r="AG191" s="87">
        <f t="shared" si="22"/>
        <v>745.55</v>
      </c>
      <c r="AH191" s="87">
        <f t="shared" si="23"/>
        <v>33701.550000000003</v>
      </c>
      <c r="AI191" s="88" t="s">
        <v>61</v>
      </c>
      <c r="AJ191" s="40"/>
      <c r="AK191" s="40"/>
      <c r="AL191" s="40" t="s">
        <v>52</v>
      </c>
      <c r="AM191" s="40">
        <v>188</v>
      </c>
      <c r="AN191" s="33">
        <v>33701.550000000003</v>
      </c>
      <c r="AO191" s="44">
        <v>15500</v>
      </c>
      <c r="AP191" s="33">
        <v>6200</v>
      </c>
    </row>
    <row r="192" spans="1:42" ht="15" customHeight="1">
      <c r="A192" s="40">
        <v>189</v>
      </c>
      <c r="B192" s="42" t="s">
        <v>875</v>
      </c>
      <c r="C192" s="38"/>
      <c r="D192" s="97" t="s">
        <v>876</v>
      </c>
      <c r="E192" s="97"/>
      <c r="F192" s="40" t="s">
        <v>41</v>
      </c>
      <c r="G192" s="40" t="s">
        <v>877</v>
      </c>
      <c r="H192" s="96" t="s">
        <v>867</v>
      </c>
      <c r="I192" s="96" t="s">
        <v>867</v>
      </c>
      <c r="J192" s="96" t="s">
        <v>58</v>
      </c>
      <c r="K192" s="96" t="s">
        <v>194</v>
      </c>
      <c r="L192" s="96" t="s">
        <v>214</v>
      </c>
      <c r="M192" s="39" t="s">
        <v>47</v>
      </c>
      <c r="N192" s="40"/>
      <c r="O192" s="40"/>
      <c r="P192" s="41">
        <v>123456789012</v>
      </c>
      <c r="Q192" s="33" t="s">
        <v>48</v>
      </c>
      <c r="R192" s="41">
        <v>9876543212345</v>
      </c>
      <c r="S192" s="40" t="s">
        <v>49</v>
      </c>
      <c r="T192" s="38">
        <v>3349947378</v>
      </c>
      <c r="U192" s="40" t="s">
        <v>50</v>
      </c>
      <c r="V192" s="41">
        <v>1023456789</v>
      </c>
      <c r="W192" s="88">
        <v>24000</v>
      </c>
      <c r="X192" s="88">
        <f t="shared" si="16"/>
        <v>12000</v>
      </c>
      <c r="Y192" s="88">
        <f t="shared" si="17"/>
        <v>4800</v>
      </c>
      <c r="Z192" s="88">
        <v>2083</v>
      </c>
      <c r="AA192" s="88">
        <v>2083</v>
      </c>
      <c r="AB192" s="88">
        <f t="shared" si="18"/>
        <v>3034</v>
      </c>
      <c r="AC192" s="88">
        <f t="shared" si="19"/>
        <v>24000</v>
      </c>
      <c r="AD192" s="87">
        <f t="shared" si="20"/>
        <v>1950</v>
      </c>
      <c r="AE192" s="87">
        <f t="shared" si="21"/>
        <v>0</v>
      </c>
      <c r="AF192" s="88">
        <v>6</v>
      </c>
      <c r="AG192" s="87">
        <f t="shared" si="22"/>
        <v>577.19999999999993</v>
      </c>
      <c r="AH192" s="87">
        <f t="shared" si="23"/>
        <v>26533.200000000001</v>
      </c>
      <c r="AI192" s="88" t="s">
        <v>51</v>
      </c>
      <c r="AJ192" s="40"/>
      <c r="AK192" s="40"/>
      <c r="AL192" s="40" t="s">
        <v>52</v>
      </c>
      <c r="AM192" s="40">
        <v>189</v>
      </c>
      <c r="AN192" s="33">
        <v>26533.200000000001</v>
      </c>
      <c r="AO192" s="44">
        <v>12000</v>
      </c>
      <c r="AP192" s="33">
        <v>4800</v>
      </c>
    </row>
    <row r="193" spans="1:42" ht="15" customHeight="1">
      <c r="A193" s="40">
        <v>190</v>
      </c>
      <c r="B193" s="42" t="s">
        <v>878</v>
      </c>
      <c r="C193" s="38"/>
      <c r="D193" s="97" t="s">
        <v>879</v>
      </c>
      <c r="E193" s="97" t="s">
        <v>110</v>
      </c>
      <c r="F193" s="40" t="s">
        <v>52</v>
      </c>
      <c r="G193" s="40" t="s">
        <v>880</v>
      </c>
      <c r="H193" s="96" t="s">
        <v>867</v>
      </c>
      <c r="I193" s="96" t="s">
        <v>867</v>
      </c>
      <c r="J193" s="96" t="s">
        <v>58</v>
      </c>
      <c r="K193" s="96" t="s">
        <v>126</v>
      </c>
      <c r="L193" s="96" t="s">
        <v>214</v>
      </c>
      <c r="M193" s="39" t="s">
        <v>47</v>
      </c>
      <c r="N193" s="40"/>
      <c r="O193" s="40"/>
      <c r="P193" s="41">
        <v>123456789012</v>
      </c>
      <c r="Q193" s="33" t="s">
        <v>48</v>
      </c>
      <c r="R193" s="41">
        <v>9876543212345</v>
      </c>
      <c r="S193" s="40" t="s">
        <v>49</v>
      </c>
      <c r="T193" s="38">
        <v>3349947378</v>
      </c>
      <c r="U193" s="40" t="s">
        <v>50</v>
      </c>
      <c r="V193" s="41">
        <v>1023456789</v>
      </c>
      <c r="W193" s="88">
        <v>31000</v>
      </c>
      <c r="X193" s="88">
        <f t="shared" si="16"/>
        <v>15500</v>
      </c>
      <c r="Y193" s="88">
        <f t="shared" si="17"/>
        <v>6200</v>
      </c>
      <c r="Z193" s="88">
        <v>2083</v>
      </c>
      <c r="AA193" s="88">
        <v>2083</v>
      </c>
      <c r="AB193" s="88">
        <f t="shared" si="18"/>
        <v>5134</v>
      </c>
      <c r="AC193" s="88">
        <f t="shared" si="19"/>
        <v>31000</v>
      </c>
      <c r="AD193" s="87">
        <f t="shared" si="20"/>
        <v>1950</v>
      </c>
      <c r="AE193" s="87">
        <f t="shared" si="21"/>
        <v>0</v>
      </c>
      <c r="AF193" s="88">
        <v>6</v>
      </c>
      <c r="AG193" s="87">
        <f t="shared" si="22"/>
        <v>745.55</v>
      </c>
      <c r="AH193" s="87">
        <f t="shared" si="23"/>
        <v>33701.550000000003</v>
      </c>
      <c r="AI193" s="88" t="s">
        <v>61</v>
      </c>
      <c r="AJ193" s="40"/>
      <c r="AK193" s="40"/>
      <c r="AL193" s="40" t="s">
        <v>52</v>
      </c>
      <c r="AM193" s="40">
        <v>190</v>
      </c>
      <c r="AN193" s="33">
        <v>33701.550000000003</v>
      </c>
      <c r="AO193" s="44">
        <v>15500</v>
      </c>
      <c r="AP193" s="33">
        <v>6200</v>
      </c>
    </row>
    <row r="194" spans="1:42" ht="15" customHeight="1">
      <c r="A194" s="40">
        <v>191</v>
      </c>
      <c r="B194" s="42" t="s">
        <v>881</v>
      </c>
      <c r="C194" s="38"/>
      <c r="D194" s="97" t="s">
        <v>882</v>
      </c>
      <c r="E194" s="97"/>
      <c r="F194" s="40" t="s">
        <v>41</v>
      </c>
      <c r="G194" s="40" t="s">
        <v>883</v>
      </c>
      <c r="H194" s="96" t="s">
        <v>884</v>
      </c>
      <c r="I194" s="96" t="s">
        <v>884</v>
      </c>
      <c r="J194" s="96" t="s">
        <v>58</v>
      </c>
      <c r="K194" s="96" t="s">
        <v>131</v>
      </c>
      <c r="L194" s="96" t="s">
        <v>352</v>
      </c>
      <c r="M194" s="39" t="s">
        <v>47</v>
      </c>
      <c r="N194" s="40"/>
      <c r="O194" s="40"/>
      <c r="P194" s="41">
        <v>123456789012</v>
      </c>
      <c r="Q194" s="33" t="s">
        <v>48</v>
      </c>
      <c r="R194" s="41">
        <v>9876543212345</v>
      </c>
      <c r="S194" s="40" t="s">
        <v>49</v>
      </c>
      <c r="T194" s="38">
        <v>3349947378</v>
      </c>
      <c r="U194" s="40" t="s">
        <v>50</v>
      </c>
      <c r="V194" s="41">
        <v>1023456789</v>
      </c>
      <c r="W194" s="88">
        <v>16000</v>
      </c>
      <c r="X194" s="88">
        <f t="shared" si="16"/>
        <v>8000</v>
      </c>
      <c r="Y194" s="88">
        <f t="shared" si="17"/>
        <v>3200</v>
      </c>
      <c r="Z194" s="88">
        <v>2083</v>
      </c>
      <c r="AA194" s="88">
        <v>2083</v>
      </c>
      <c r="AB194" s="88">
        <f t="shared" si="18"/>
        <v>634</v>
      </c>
      <c r="AC194" s="88">
        <f t="shared" si="19"/>
        <v>16000</v>
      </c>
      <c r="AD194" s="87">
        <f t="shared" si="20"/>
        <v>2080</v>
      </c>
      <c r="AE194" s="87">
        <f t="shared" si="21"/>
        <v>520</v>
      </c>
      <c r="AF194" s="88">
        <v>6</v>
      </c>
      <c r="AG194" s="87">
        <f t="shared" si="22"/>
        <v>384.79999999999995</v>
      </c>
      <c r="AH194" s="87">
        <f t="shared" si="23"/>
        <v>18990.8</v>
      </c>
      <c r="AI194" s="88" t="s">
        <v>76</v>
      </c>
      <c r="AJ194" s="40"/>
      <c r="AK194" s="40"/>
      <c r="AL194" s="40" t="s">
        <v>52</v>
      </c>
      <c r="AM194" s="40">
        <v>191</v>
      </c>
      <c r="AN194" s="33">
        <v>18990.8</v>
      </c>
      <c r="AO194" s="44">
        <v>8000</v>
      </c>
      <c r="AP194" s="33">
        <v>3200</v>
      </c>
    </row>
    <row r="195" spans="1:42" ht="15" customHeight="1">
      <c r="A195" s="40">
        <v>192</v>
      </c>
      <c r="B195" s="42" t="s">
        <v>885</v>
      </c>
      <c r="C195" s="38"/>
      <c r="D195" s="97" t="s">
        <v>886</v>
      </c>
      <c r="E195" s="97" t="s">
        <v>887</v>
      </c>
      <c r="F195" s="40" t="s">
        <v>41</v>
      </c>
      <c r="G195" s="40" t="s">
        <v>888</v>
      </c>
      <c r="H195" s="96" t="s">
        <v>889</v>
      </c>
      <c r="I195" s="96" t="s">
        <v>889</v>
      </c>
      <c r="J195" s="96" t="s">
        <v>58</v>
      </c>
      <c r="K195" s="96" t="s">
        <v>131</v>
      </c>
      <c r="L195" s="96" t="s">
        <v>142</v>
      </c>
      <c r="M195" s="39" t="s">
        <v>47</v>
      </c>
      <c r="N195" s="40"/>
      <c r="O195" s="40"/>
      <c r="P195" s="41">
        <v>123456789012</v>
      </c>
      <c r="Q195" s="33" t="s">
        <v>48</v>
      </c>
      <c r="R195" s="41">
        <v>9876543212345</v>
      </c>
      <c r="S195" s="40" t="s">
        <v>49</v>
      </c>
      <c r="T195" s="38">
        <v>3349947378</v>
      </c>
      <c r="U195" s="40" t="s">
        <v>50</v>
      </c>
      <c r="V195" s="41">
        <v>1023456789</v>
      </c>
      <c r="W195" s="88">
        <v>40000</v>
      </c>
      <c r="X195" s="88">
        <f t="shared" si="16"/>
        <v>20000</v>
      </c>
      <c r="Y195" s="88">
        <f t="shared" si="17"/>
        <v>8000</v>
      </c>
      <c r="Z195" s="88">
        <v>2083</v>
      </c>
      <c r="AA195" s="88">
        <v>2083</v>
      </c>
      <c r="AB195" s="88">
        <f t="shared" si="18"/>
        <v>7834</v>
      </c>
      <c r="AC195" s="88">
        <f t="shared" si="19"/>
        <v>40000</v>
      </c>
      <c r="AD195" s="87">
        <f t="shared" si="20"/>
        <v>1950</v>
      </c>
      <c r="AE195" s="87">
        <f t="shared" si="21"/>
        <v>0</v>
      </c>
      <c r="AF195" s="88">
        <v>6</v>
      </c>
      <c r="AG195" s="87">
        <f t="shared" si="22"/>
        <v>961.99999999999989</v>
      </c>
      <c r="AH195" s="87">
        <f t="shared" si="23"/>
        <v>42918</v>
      </c>
      <c r="AI195" s="88" t="s">
        <v>61</v>
      </c>
      <c r="AJ195" s="40"/>
      <c r="AK195" s="40"/>
      <c r="AL195" s="40" t="s">
        <v>52</v>
      </c>
      <c r="AM195" s="40">
        <v>192</v>
      </c>
      <c r="AN195" s="33">
        <v>42918</v>
      </c>
      <c r="AO195" s="44">
        <v>20000</v>
      </c>
      <c r="AP195" s="33">
        <v>8000</v>
      </c>
    </row>
    <row r="196" spans="1:42" ht="15" customHeight="1">
      <c r="A196" s="40">
        <v>193</v>
      </c>
      <c r="B196" s="42" t="s">
        <v>890</v>
      </c>
      <c r="C196" s="38"/>
      <c r="D196" s="97" t="s">
        <v>891</v>
      </c>
      <c r="E196" s="97" t="s">
        <v>892</v>
      </c>
      <c r="F196" s="40" t="s">
        <v>41</v>
      </c>
      <c r="G196" s="40" t="s">
        <v>893</v>
      </c>
      <c r="H196" s="96" t="s">
        <v>889</v>
      </c>
      <c r="I196" s="96" t="s">
        <v>889</v>
      </c>
      <c r="J196" s="96" t="s">
        <v>58</v>
      </c>
      <c r="K196" s="96" t="s">
        <v>194</v>
      </c>
      <c r="L196" s="96" t="s">
        <v>352</v>
      </c>
      <c r="M196" s="39" t="s">
        <v>47</v>
      </c>
      <c r="N196" s="40"/>
      <c r="O196" s="40"/>
      <c r="P196" s="41">
        <v>123456789012</v>
      </c>
      <c r="Q196" s="33" t="s">
        <v>48</v>
      </c>
      <c r="R196" s="41">
        <v>9876543212345</v>
      </c>
      <c r="S196" s="40" t="s">
        <v>49</v>
      </c>
      <c r="T196" s="38">
        <v>3349947378</v>
      </c>
      <c r="U196" s="40" t="s">
        <v>50</v>
      </c>
      <c r="V196" s="41">
        <v>1023456789</v>
      </c>
      <c r="W196" s="87">
        <v>20000</v>
      </c>
      <c r="X196" s="88">
        <f t="shared" ref="X196:X259" si="24">W196*50%</f>
        <v>10000</v>
      </c>
      <c r="Y196" s="88">
        <f t="shared" ref="Y196:Y259" si="25">X196*40%</f>
        <v>4000</v>
      </c>
      <c r="Z196" s="88">
        <v>2083</v>
      </c>
      <c r="AA196" s="88">
        <v>2083</v>
      </c>
      <c r="AB196" s="88">
        <f t="shared" ref="AB196:AB259" si="26">W196-X196-Y196-Z196-AA196</f>
        <v>1834</v>
      </c>
      <c r="AC196" s="88">
        <f t="shared" ref="AC196:AC259" si="27">SUM(X196:AB196)</f>
        <v>20000</v>
      </c>
      <c r="AD196" s="87">
        <f t="shared" ref="AD196:AD259" si="28">((IF((X196+Z196+AA196+AB196)&gt;15000,15000,W196))*13%)</f>
        <v>1950</v>
      </c>
      <c r="AE196" s="87">
        <f t="shared" ref="AE196:AE259" si="29">(IF((W196)&lt;21001,W196,0))*3.25%</f>
        <v>650</v>
      </c>
      <c r="AF196" s="88">
        <v>6</v>
      </c>
      <c r="AG196" s="87">
        <f t="shared" ref="AG196:AG259" si="30">X196*4.81%</f>
        <v>480.99999999999994</v>
      </c>
      <c r="AH196" s="87">
        <f t="shared" ref="AH196:AH259" si="31">SUM(AC196:AG196)</f>
        <v>23087</v>
      </c>
      <c r="AI196" s="88" t="s">
        <v>51</v>
      </c>
      <c r="AJ196" s="40"/>
      <c r="AK196" s="40"/>
      <c r="AL196" s="40" t="s">
        <v>52</v>
      </c>
      <c r="AM196" s="40">
        <v>193</v>
      </c>
      <c r="AN196" s="33">
        <v>23087</v>
      </c>
      <c r="AO196" s="44">
        <v>10000</v>
      </c>
      <c r="AP196" s="33">
        <v>4000</v>
      </c>
    </row>
    <row r="197" spans="1:42" ht="15" customHeight="1">
      <c r="A197" s="40">
        <v>194</v>
      </c>
      <c r="B197" s="42" t="s">
        <v>894</v>
      </c>
      <c r="C197" s="38"/>
      <c r="D197" s="97" t="s">
        <v>895</v>
      </c>
      <c r="E197" s="97" t="s">
        <v>896</v>
      </c>
      <c r="F197" s="40" t="s">
        <v>41</v>
      </c>
      <c r="G197" s="40" t="s">
        <v>623</v>
      </c>
      <c r="H197" s="96" t="s">
        <v>889</v>
      </c>
      <c r="I197" s="96" t="s">
        <v>889</v>
      </c>
      <c r="J197" s="96" t="s">
        <v>58</v>
      </c>
      <c r="K197" s="96" t="s">
        <v>254</v>
      </c>
      <c r="L197" s="96" t="s">
        <v>352</v>
      </c>
      <c r="M197" s="39" t="s">
        <v>47</v>
      </c>
      <c r="N197" s="40"/>
      <c r="O197" s="40"/>
      <c r="P197" s="41">
        <v>123456789012</v>
      </c>
      <c r="Q197" s="33" t="s">
        <v>48</v>
      </c>
      <c r="R197" s="41">
        <v>9876543212345</v>
      </c>
      <c r="S197" s="40" t="s">
        <v>49</v>
      </c>
      <c r="T197" s="38">
        <v>3349947378</v>
      </c>
      <c r="U197" s="40" t="s">
        <v>50</v>
      </c>
      <c r="V197" s="41">
        <v>1023456789</v>
      </c>
      <c r="W197" s="88">
        <v>50000</v>
      </c>
      <c r="X197" s="88">
        <f t="shared" si="24"/>
        <v>25000</v>
      </c>
      <c r="Y197" s="88">
        <f t="shared" si="25"/>
        <v>10000</v>
      </c>
      <c r="Z197" s="88">
        <v>2083</v>
      </c>
      <c r="AA197" s="88">
        <v>2083</v>
      </c>
      <c r="AB197" s="88">
        <f t="shared" si="26"/>
        <v>10834</v>
      </c>
      <c r="AC197" s="88">
        <f t="shared" si="27"/>
        <v>50000</v>
      </c>
      <c r="AD197" s="87">
        <f t="shared" si="28"/>
        <v>1950</v>
      </c>
      <c r="AE197" s="87">
        <f t="shared" si="29"/>
        <v>0</v>
      </c>
      <c r="AF197" s="88">
        <v>6</v>
      </c>
      <c r="AG197" s="87">
        <f t="shared" si="30"/>
        <v>1202.5</v>
      </c>
      <c r="AH197" s="87">
        <f t="shared" si="31"/>
        <v>53158.5</v>
      </c>
      <c r="AI197" s="88" t="s">
        <v>61</v>
      </c>
      <c r="AJ197" s="40"/>
      <c r="AK197" s="40"/>
      <c r="AL197" s="40" t="s">
        <v>52</v>
      </c>
      <c r="AM197" s="40">
        <v>194</v>
      </c>
      <c r="AN197" s="33">
        <v>53158.5</v>
      </c>
      <c r="AO197" s="44">
        <v>25000</v>
      </c>
      <c r="AP197" s="33">
        <v>10000</v>
      </c>
    </row>
    <row r="198" spans="1:42" ht="15" customHeight="1">
      <c r="A198" s="40">
        <v>195</v>
      </c>
      <c r="B198" s="42" t="s">
        <v>897</v>
      </c>
      <c r="C198" s="38"/>
      <c r="D198" s="97" t="s">
        <v>898</v>
      </c>
      <c r="E198" s="97" t="s">
        <v>899</v>
      </c>
      <c r="F198" s="40" t="s">
        <v>41</v>
      </c>
      <c r="G198" s="40" t="s">
        <v>900</v>
      </c>
      <c r="H198" s="96" t="s">
        <v>889</v>
      </c>
      <c r="I198" s="96" t="s">
        <v>889</v>
      </c>
      <c r="J198" s="96" t="s">
        <v>58</v>
      </c>
      <c r="K198" s="96" t="s">
        <v>194</v>
      </c>
      <c r="L198" s="96" t="s">
        <v>352</v>
      </c>
      <c r="M198" s="39" t="s">
        <v>47</v>
      </c>
      <c r="N198" s="40"/>
      <c r="O198" s="40"/>
      <c r="P198" s="41">
        <v>123456789012</v>
      </c>
      <c r="Q198" s="33" t="s">
        <v>48</v>
      </c>
      <c r="R198" s="41">
        <v>9876543212345</v>
      </c>
      <c r="S198" s="40" t="s">
        <v>49</v>
      </c>
      <c r="T198" s="38">
        <v>3349947378</v>
      </c>
      <c r="U198" s="40" t="s">
        <v>50</v>
      </c>
      <c r="V198" s="41">
        <v>1023456789</v>
      </c>
      <c r="W198" s="88">
        <v>40000</v>
      </c>
      <c r="X198" s="88">
        <f t="shared" si="24"/>
        <v>20000</v>
      </c>
      <c r="Y198" s="88">
        <f t="shared" si="25"/>
        <v>8000</v>
      </c>
      <c r="Z198" s="88">
        <v>2083</v>
      </c>
      <c r="AA198" s="88">
        <v>2083</v>
      </c>
      <c r="AB198" s="88">
        <f t="shared" si="26"/>
        <v>7834</v>
      </c>
      <c r="AC198" s="88">
        <f t="shared" si="27"/>
        <v>40000</v>
      </c>
      <c r="AD198" s="87">
        <f t="shared" si="28"/>
        <v>1950</v>
      </c>
      <c r="AE198" s="87">
        <f t="shared" si="29"/>
        <v>0</v>
      </c>
      <c r="AF198" s="88">
        <v>6</v>
      </c>
      <c r="AG198" s="87">
        <f t="shared" si="30"/>
        <v>961.99999999999989</v>
      </c>
      <c r="AH198" s="87">
        <f t="shared" si="31"/>
        <v>42918</v>
      </c>
      <c r="AI198" s="88" t="s">
        <v>61</v>
      </c>
      <c r="AJ198" s="40"/>
      <c r="AK198" s="40"/>
      <c r="AL198" s="40" t="s">
        <v>52</v>
      </c>
      <c r="AM198" s="40">
        <v>195</v>
      </c>
      <c r="AN198" s="33">
        <v>42918</v>
      </c>
      <c r="AO198" s="44">
        <v>20000</v>
      </c>
      <c r="AP198" s="33">
        <v>8000</v>
      </c>
    </row>
    <row r="199" spans="1:42" ht="15" customHeight="1">
      <c r="A199" s="40">
        <v>196</v>
      </c>
      <c r="B199" s="42" t="s">
        <v>901</v>
      </c>
      <c r="C199" s="38"/>
      <c r="D199" s="97" t="s">
        <v>902</v>
      </c>
      <c r="E199" s="97"/>
      <c r="F199" s="40" t="s">
        <v>41</v>
      </c>
      <c r="G199" s="40" t="s">
        <v>903</v>
      </c>
      <c r="H199" s="96" t="s">
        <v>889</v>
      </c>
      <c r="I199" s="96" t="s">
        <v>889</v>
      </c>
      <c r="J199" s="96" t="s">
        <v>58</v>
      </c>
      <c r="K199" s="96" t="s">
        <v>265</v>
      </c>
      <c r="L199" s="96" t="s">
        <v>75</v>
      </c>
      <c r="M199" s="39" t="s">
        <v>47</v>
      </c>
      <c r="N199" s="40"/>
      <c r="O199" s="40"/>
      <c r="P199" s="41">
        <v>123456789012</v>
      </c>
      <c r="Q199" s="33" t="s">
        <v>48</v>
      </c>
      <c r="R199" s="41">
        <v>9876543212345</v>
      </c>
      <c r="S199" s="40" t="s">
        <v>49</v>
      </c>
      <c r="T199" s="38">
        <v>3349947378</v>
      </c>
      <c r="U199" s="40" t="s">
        <v>50</v>
      </c>
      <c r="V199" s="41">
        <v>1023456789</v>
      </c>
      <c r="W199" s="88">
        <v>15000</v>
      </c>
      <c r="X199" s="88">
        <f t="shared" si="24"/>
        <v>7500</v>
      </c>
      <c r="Y199" s="88">
        <f t="shared" si="25"/>
        <v>3000</v>
      </c>
      <c r="Z199" s="88">
        <v>2083</v>
      </c>
      <c r="AA199" s="88">
        <v>2083</v>
      </c>
      <c r="AB199" s="88">
        <f t="shared" si="26"/>
        <v>334</v>
      </c>
      <c r="AC199" s="88">
        <f t="shared" si="27"/>
        <v>15000</v>
      </c>
      <c r="AD199" s="87">
        <f t="shared" si="28"/>
        <v>1950</v>
      </c>
      <c r="AE199" s="87">
        <f t="shared" si="29"/>
        <v>487.5</v>
      </c>
      <c r="AF199" s="88">
        <v>6</v>
      </c>
      <c r="AG199" s="87">
        <f t="shared" si="30"/>
        <v>360.75</v>
      </c>
      <c r="AH199" s="87">
        <f t="shared" si="31"/>
        <v>17804.25</v>
      </c>
      <c r="AI199" s="88" t="s">
        <v>76</v>
      </c>
      <c r="AJ199" s="40"/>
      <c r="AK199" s="40"/>
      <c r="AL199" s="40" t="s">
        <v>52</v>
      </c>
      <c r="AM199" s="40">
        <v>196</v>
      </c>
      <c r="AN199" s="33">
        <v>17804.25</v>
      </c>
      <c r="AO199" s="44">
        <v>7500</v>
      </c>
      <c r="AP199" s="33">
        <v>3000</v>
      </c>
    </row>
    <row r="200" spans="1:42" ht="15" customHeight="1">
      <c r="A200" s="40">
        <v>197</v>
      </c>
      <c r="B200" s="42" t="s">
        <v>904</v>
      </c>
      <c r="C200" s="38"/>
      <c r="D200" s="97" t="s">
        <v>905</v>
      </c>
      <c r="E200" s="97"/>
      <c r="F200" s="40" t="s">
        <v>41</v>
      </c>
      <c r="G200" s="40" t="s">
        <v>906</v>
      </c>
      <c r="H200" s="96" t="s">
        <v>907</v>
      </c>
      <c r="I200" s="96" t="s">
        <v>907</v>
      </c>
      <c r="J200" s="96" t="s">
        <v>58</v>
      </c>
      <c r="K200" s="96" t="s">
        <v>126</v>
      </c>
      <c r="L200" s="96" t="s">
        <v>214</v>
      </c>
      <c r="M200" s="39" t="s">
        <v>47</v>
      </c>
      <c r="N200" s="40"/>
      <c r="O200" s="40"/>
      <c r="P200" s="41">
        <v>123456789012</v>
      </c>
      <c r="Q200" s="33" t="s">
        <v>48</v>
      </c>
      <c r="R200" s="41">
        <v>9876543212345</v>
      </c>
      <c r="S200" s="40" t="s">
        <v>49</v>
      </c>
      <c r="T200" s="38">
        <v>3349947378</v>
      </c>
      <c r="U200" s="40" t="s">
        <v>50</v>
      </c>
      <c r="V200" s="41">
        <v>1023456789</v>
      </c>
      <c r="W200" s="88">
        <v>18000</v>
      </c>
      <c r="X200" s="88">
        <f t="shared" si="24"/>
        <v>9000</v>
      </c>
      <c r="Y200" s="88">
        <f t="shared" si="25"/>
        <v>3600</v>
      </c>
      <c r="Z200" s="88">
        <v>2083</v>
      </c>
      <c r="AA200" s="88">
        <v>2083</v>
      </c>
      <c r="AB200" s="88">
        <f t="shared" si="26"/>
        <v>1234</v>
      </c>
      <c r="AC200" s="88">
        <f t="shared" si="27"/>
        <v>18000</v>
      </c>
      <c r="AD200" s="87">
        <f t="shared" si="28"/>
        <v>2340</v>
      </c>
      <c r="AE200" s="87">
        <f t="shared" si="29"/>
        <v>585</v>
      </c>
      <c r="AF200" s="88">
        <v>6</v>
      </c>
      <c r="AG200" s="87">
        <f t="shared" si="30"/>
        <v>432.9</v>
      </c>
      <c r="AH200" s="87">
        <f t="shared" si="31"/>
        <v>21363.9</v>
      </c>
      <c r="AI200" s="88" t="s">
        <v>76</v>
      </c>
      <c r="AJ200" s="40"/>
      <c r="AK200" s="40"/>
      <c r="AL200" s="40" t="s">
        <v>52</v>
      </c>
      <c r="AM200" s="40">
        <v>197</v>
      </c>
      <c r="AN200" s="33">
        <v>21363.9</v>
      </c>
      <c r="AO200" s="44">
        <v>9000</v>
      </c>
      <c r="AP200" s="33">
        <v>3600</v>
      </c>
    </row>
    <row r="201" spans="1:42" ht="15" customHeight="1">
      <c r="A201" s="40">
        <v>198</v>
      </c>
      <c r="B201" s="42" t="s">
        <v>908</v>
      </c>
      <c r="C201" s="38"/>
      <c r="D201" s="97" t="s">
        <v>909</v>
      </c>
      <c r="E201" s="97" t="s">
        <v>626</v>
      </c>
      <c r="F201" s="40" t="s">
        <v>41</v>
      </c>
      <c r="G201" s="40" t="s">
        <v>910</v>
      </c>
      <c r="H201" s="96" t="s">
        <v>907</v>
      </c>
      <c r="I201" s="96" t="s">
        <v>907</v>
      </c>
      <c r="J201" s="96" t="s">
        <v>58</v>
      </c>
      <c r="K201" s="96" t="s">
        <v>126</v>
      </c>
      <c r="L201" s="96" t="s">
        <v>214</v>
      </c>
      <c r="M201" s="39" t="s">
        <v>47</v>
      </c>
      <c r="N201" s="40"/>
      <c r="O201" s="40"/>
      <c r="P201" s="41">
        <v>123456789012</v>
      </c>
      <c r="Q201" s="33" t="s">
        <v>48</v>
      </c>
      <c r="R201" s="41">
        <v>9876543212345</v>
      </c>
      <c r="S201" s="40" t="s">
        <v>49</v>
      </c>
      <c r="T201" s="38">
        <v>3349947378</v>
      </c>
      <c r="U201" s="40" t="s">
        <v>50</v>
      </c>
      <c r="V201" s="41">
        <v>1023456789</v>
      </c>
      <c r="W201" s="88">
        <v>19000</v>
      </c>
      <c r="X201" s="88">
        <f t="shared" si="24"/>
        <v>9500</v>
      </c>
      <c r="Y201" s="88">
        <f t="shared" si="25"/>
        <v>3800</v>
      </c>
      <c r="Z201" s="88">
        <v>2083</v>
      </c>
      <c r="AA201" s="88">
        <v>2083</v>
      </c>
      <c r="AB201" s="88">
        <f t="shared" si="26"/>
        <v>1534</v>
      </c>
      <c r="AC201" s="88">
        <f t="shared" si="27"/>
        <v>19000</v>
      </c>
      <c r="AD201" s="87">
        <f t="shared" si="28"/>
        <v>1950</v>
      </c>
      <c r="AE201" s="87">
        <f t="shared" si="29"/>
        <v>617.5</v>
      </c>
      <c r="AF201" s="88">
        <v>6</v>
      </c>
      <c r="AG201" s="87">
        <f t="shared" si="30"/>
        <v>456.95</v>
      </c>
      <c r="AH201" s="87">
        <f t="shared" si="31"/>
        <v>22030.45</v>
      </c>
      <c r="AI201" s="88" t="s">
        <v>76</v>
      </c>
      <c r="AJ201" s="40"/>
      <c r="AK201" s="40"/>
      <c r="AL201" s="40" t="s">
        <v>52</v>
      </c>
      <c r="AM201" s="40">
        <v>198</v>
      </c>
      <c r="AN201" s="33">
        <v>22030.45</v>
      </c>
      <c r="AO201" s="44">
        <v>9500</v>
      </c>
      <c r="AP201" s="33">
        <v>3800</v>
      </c>
    </row>
    <row r="202" spans="1:42" ht="15" customHeight="1">
      <c r="A202" s="40">
        <v>199</v>
      </c>
      <c r="B202" s="42" t="s">
        <v>911</v>
      </c>
      <c r="C202" s="38"/>
      <c r="D202" s="97" t="s">
        <v>912</v>
      </c>
      <c r="E202" s="97" t="s">
        <v>187</v>
      </c>
      <c r="F202" s="40" t="s">
        <v>41</v>
      </c>
      <c r="G202" s="40" t="s">
        <v>913</v>
      </c>
      <c r="H202" s="96" t="s">
        <v>907</v>
      </c>
      <c r="I202" s="96" t="s">
        <v>907</v>
      </c>
      <c r="J202" s="96" t="s">
        <v>58</v>
      </c>
      <c r="K202" s="96" t="s">
        <v>131</v>
      </c>
      <c r="L202" s="96" t="s">
        <v>75</v>
      </c>
      <c r="M202" s="39" t="s">
        <v>47</v>
      </c>
      <c r="N202" s="40"/>
      <c r="O202" s="40"/>
      <c r="P202" s="41">
        <v>123456789012</v>
      </c>
      <c r="Q202" s="33" t="s">
        <v>48</v>
      </c>
      <c r="R202" s="41">
        <v>9876543212345</v>
      </c>
      <c r="S202" s="40" t="s">
        <v>49</v>
      </c>
      <c r="T202" s="38">
        <v>3349947378</v>
      </c>
      <c r="U202" s="40" t="s">
        <v>50</v>
      </c>
      <c r="V202" s="41">
        <v>1023456789</v>
      </c>
      <c r="W202" s="88">
        <v>21000</v>
      </c>
      <c r="X202" s="88">
        <f t="shared" si="24"/>
        <v>10500</v>
      </c>
      <c r="Y202" s="88">
        <f t="shared" si="25"/>
        <v>4200</v>
      </c>
      <c r="Z202" s="88">
        <v>2083</v>
      </c>
      <c r="AA202" s="88">
        <v>2083</v>
      </c>
      <c r="AB202" s="88">
        <f t="shared" si="26"/>
        <v>2134</v>
      </c>
      <c r="AC202" s="88">
        <f t="shared" si="27"/>
        <v>21000</v>
      </c>
      <c r="AD202" s="87">
        <f t="shared" si="28"/>
        <v>1950</v>
      </c>
      <c r="AE202" s="87">
        <f t="shared" si="29"/>
        <v>682.5</v>
      </c>
      <c r="AF202" s="88">
        <v>6</v>
      </c>
      <c r="AG202" s="87">
        <f t="shared" si="30"/>
        <v>505.04999999999995</v>
      </c>
      <c r="AH202" s="87">
        <f t="shared" si="31"/>
        <v>24143.55</v>
      </c>
      <c r="AI202" s="88" t="s">
        <v>51</v>
      </c>
      <c r="AJ202" s="40"/>
      <c r="AK202" s="40"/>
      <c r="AL202" s="40" t="s">
        <v>52</v>
      </c>
      <c r="AM202" s="40">
        <v>199</v>
      </c>
      <c r="AN202" s="33">
        <v>24143.55</v>
      </c>
      <c r="AO202" s="44">
        <v>10500</v>
      </c>
      <c r="AP202" s="33">
        <v>4200</v>
      </c>
    </row>
    <row r="203" spans="1:42" ht="15" customHeight="1">
      <c r="A203" s="40">
        <v>200</v>
      </c>
      <c r="B203" s="42" t="s">
        <v>914</v>
      </c>
      <c r="C203" s="38"/>
      <c r="D203" s="97" t="s">
        <v>915</v>
      </c>
      <c r="E203" s="97"/>
      <c r="F203" s="40" t="s">
        <v>41</v>
      </c>
      <c r="G203" s="40" t="s">
        <v>916</v>
      </c>
      <c r="H203" s="96" t="s">
        <v>907</v>
      </c>
      <c r="I203" s="96" t="s">
        <v>907</v>
      </c>
      <c r="J203" s="96" t="s">
        <v>58</v>
      </c>
      <c r="K203" s="96" t="s">
        <v>285</v>
      </c>
      <c r="L203" s="96" t="s">
        <v>75</v>
      </c>
      <c r="M203" s="39" t="s">
        <v>47</v>
      </c>
      <c r="N203" s="40"/>
      <c r="O203" s="40"/>
      <c r="P203" s="41">
        <v>123456789012</v>
      </c>
      <c r="Q203" s="33" t="s">
        <v>48</v>
      </c>
      <c r="R203" s="41">
        <v>9876543212345</v>
      </c>
      <c r="S203" s="40" t="s">
        <v>49</v>
      </c>
      <c r="T203" s="38">
        <v>3349947378</v>
      </c>
      <c r="U203" s="40" t="s">
        <v>50</v>
      </c>
      <c r="V203" s="41">
        <v>1023456789</v>
      </c>
      <c r="W203" s="88">
        <v>20000</v>
      </c>
      <c r="X203" s="88">
        <f t="shared" si="24"/>
        <v>10000</v>
      </c>
      <c r="Y203" s="88">
        <f t="shared" si="25"/>
        <v>4000</v>
      </c>
      <c r="Z203" s="88">
        <v>2083</v>
      </c>
      <c r="AA203" s="88">
        <v>2083</v>
      </c>
      <c r="AB203" s="88">
        <f t="shared" si="26"/>
        <v>1834</v>
      </c>
      <c r="AC203" s="88">
        <f t="shared" si="27"/>
        <v>20000</v>
      </c>
      <c r="AD203" s="87">
        <f t="shared" si="28"/>
        <v>1950</v>
      </c>
      <c r="AE203" s="87">
        <f t="shared" si="29"/>
        <v>650</v>
      </c>
      <c r="AF203" s="88">
        <v>6</v>
      </c>
      <c r="AG203" s="87">
        <f t="shared" si="30"/>
        <v>480.99999999999994</v>
      </c>
      <c r="AH203" s="87">
        <f t="shared" si="31"/>
        <v>23087</v>
      </c>
      <c r="AI203" s="88" t="s">
        <v>51</v>
      </c>
      <c r="AJ203" s="40"/>
      <c r="AK203" s="40"/>
      <c r="AL203" s="40" t="s">
        <v>52</v>
      </c>
      <c r="AM203" s="40">
        <v>200</v>
      </c>
      <c r="AN203" s="33">
        <v>23087</v>
      </c>
      <c r="AO203" s="44">
        <v>10000</v>
      </c>
      <c r="AP203" s="33">
        <v>4000</v>
      </c>
    </row>
    <row r="204" spans="1:42" ht="15" customHeight="1">
      <c r="A204" s="40">
        <v>201</v>
      </c>
      <c r="B204" s="42" t="s">
        <v>917</v>
      </c>
      <c r="C204" s="38"/>
      <c r="D204" s="97" t="s">
        <v>918</v>
      </c>
      <c r="E204" s="97" t="s">
        <v>919</v>
      </c>
      <c r="F204" s="40" t="s">
        <v>52</v>
      </c>
      <c r="G204" s="40" t="s">
        <v>920</v>
      </c>
      <c r="H204" s="96" t="s">
        <v>907</v>
      </c>
      <c r="I204" s="96" t="s">
        <v>907</v>
      </c>
      <c r="J204" s="96" t="s">
        <v>58</v>
      </c>
      <c r="K204" s="96" t="s">
        <v>74</v>
      </c>
      <c r="L204" s="96" t="s">
        <v>142</v>
      </c>
      <c r="M204" s="39" t="s">
        <v>47</v>
      </c>
      <c r="N204" s="40"/>
      <c r="O204" s="40"/>
      <c r="P204" s="41">
        <v>123456789012</v>
      </c>
      <c r="Q204" s="33" t="s">
        <v>48</v>
      </c>
      <c r="R204" s="41">
        <v>9876543212345</v>
      </c>
      <c r="S204" s="40" t="s">
        <v>49</v>
      </c>
      <c r="T204" s="38">
        <v>3349947378</v>
      </c>
      <c r="U204" s="40" t="s">
        <v>50</v>
      </c>
      <c r="V204" s="41">
        <v>1023456789</v>
      </c>
      <c r="W204" s="88">
        <v>20000</v>
      </c>
      <c r="X204" s="88">
        <f t="shared" si="24"/>
        <v>10000</v>
      </c>
      <c r="Y204" s="88">
        <f t="shared" si="25"/>
        <v>4000</v>
      </c>
      <c r="Z204" s="88">
        <v>2083</v>
      </c>
      <c r="AA204" s="88">
        <v>2083</v>
      </c>
      <c r="AB204" s="88">
        <f t="shared" si="26"/>
        <v>1834</v>
      </c>
      <c r="AC204" s="88">
        <f t="shared" si="27"/>
        <v>20000</v>
      </c>
      <c r="AD204" s="87">
        <f t="shared" si="28"/>
        <v>1950</v>
      </c>
      <c r="AE204" s="87">
        <f t="shared" si="29"/>
        <v>650</v>
      </c>
      <c r="AF204" s="88">
        <v>6</v>
      </c>
      <c r="AG204" s="87">
        <f t="shared" si="30"/>
        <v>480.99999999999994</v>
      </c>
      <c r="AH204" s="87">
        <f t="shared" si="31"/>
        <v>23087</v>
      </c>
      <c r="AI204" s="88" t="s">
        <v>51</v>
      </c>
      <c r="AJ204" s="40"/>
      <c r="AK204" s="40"/>
      <c r="AL204" s="40" t="s">
        <v>52</v>
      </c>
      <c r="AM204" s="40">
        <v>201</v>
      </c>
      <c r="AN204" s="33">
        <v>23087</v>
      </c>
      <c r="AO204" s="44">
        <v>10000</v>
      </c>
      <c r="AP204" s="33">
        <v>4000</v>
      </c>
    </row>
    <row r="205" spans="1:42" ht="15" customHeight="1">
      <c r="A205" s="40">
        <v>202</v>
      </c>
      <c r="B205" s="42" t="s">
        <v>921</v>
      </c>
      <c r="C205" s="38"/>
      <c r="D205" s="97" t="s">
        <v>922</v>
      </c>
      <c r="E205" s="97"/>
      <c r="F205" s="40" t="s">
        <v>41</v>
      </c>
      <c r="G205" s="40" t="s">
        <v>923</v>
      </c>
      <c r="H205" s="96" t="s">
        <v>907</v>
      </c>
      <c r="I205" s="96" t="s">
        <v>907</v>
      </c>
      <c r="J205" s="96" t="s">
        <v>58</v>
      </c>
      <c r="K205" s="96" t="s">
        <v>131</v>
      </c>
      <c r="L205" s="96" t="s">
        <v>214</v>
      </c>
      <c r="M205" s="39" t="s">
        <v>47</v>
      </c>
      <c r="N205" s="40"/>
      <c r="O205" s="40"/>
      <c r="P205" s="41">
        <v>123456789012</v>
      </c>
      <c r="Q205" s="33" t="s">
        <v>48</v>
      </c>
      <c r="R205" s="41">
        <v>9876543212345</v>
      </c>
      <c r="S205" s="40" t="s">
        <v>49</v>
      </c>
      <c r="T205" s="38">
        <v>3349947378</v>
      </c>
      <c r="U205" s="40" t="s">
        <v>50</v>
      </c>
      <c r="V205" s="41">
        <v>1023456789</v>
      </c>
      <c r="W205" s="88">
        <v>20000</v>
      </c>
      <c r="X205" s="88">
        <f t="shared" si="24"/>
        <v>10000</v>
      </c>
      <c r="Y205" s="88">
        <f t="shared" si="25"/>
        <v>4000</v>
      </c>
      <c r="Z205" s="88">
        <v>2083</v>
      </c>
      <c r="AA205" s="88">
        <v>2083</v>
      </c>
      <c r="AB205" s="88">
        <f t="shared" si="26"/>
        <v>1834</v>
      </c>
      <c r="AC205" s="88">
        <f t="shared" si="27"/>
        <v>20000</v>
      </c>
      <c r="AD205" s="87">
        <f t="shared" si="28"/>
        <v>1950</v>
      </c>
      <c r="AE205" s="87">
        <f t="shared" si="29"/>
        <v>650</v>
      </c>
      <c r="AF205" s="88">
        <v>6</v>
      </c>
      <c r="AG205" s="87">
        <f t="shared" si="30"/>
        <v>480.99999999999994</v>
      </c>
      <c r="AH205" s="87">
        <f t="shared" si="31"/>
        <v>23087</v>
      </c>
      <c r="AI205" s="88" t="s">
        <v>51</v>
      </c>
      <c r="AJ205" s="40"/>
      <c r="AK205" s="40"/>
      <c r="AL205" s="40" t="s">
        <v>52</v>
      </c>
      <c r="AM205" s="40">
        <v>202</v>
      </c>
      <c r="AN205" s="33">
        <v>23087</v>
      </c>
      <c r="AO205" s="44">
        <v>10000</v>
      </c>
      <c r="AP205" s="33">
        <v>4000</v>
      </c>
    </row>
    <row r="206" spans="1:42" ht="15" customHeight="1">
      <c r="A206" s="40">
        <v>203</v>
      </c>
      <c r="B206" s="42" t="s">
        <v>924</v>
      </c>
      <c r="C206" s="38"/>
      <c r="D206" s="97" t="s">
        <v>925</v>
      </c>
      <c r="E206" s="97" t="s">
        <v>257</v>
      </c>
      <c r="F206" s="40" t="s">
        <v>41</v>
      </c>
      <c r="G206" s="40" t="s">
        <v>926</v>
      </c>
      <c r="H206" s="96" t="s">
        <v>927</v>
      </c>
      <c r="I206" s="96" t="s">
        <v>927</v>
      </c>
      <c r="J206" s="96" t="s">
        <v>58</v>
      </c>
      <c r="K206" s="96" t="s">
        <v>254</v>
      </c>
      <c r="L206" s="96" t="s">
        <v>75</v>
      </c>
      <c r="M206" s="39" t="s">
        <v>47</v>
      </c>
      <c r="N206" s="40"/>
      <c r="O206" s="40"/>
      <c r="P206" s="41">
        <v>123456789012</v>
      </c>
      <c r="Q206" s="33" t="s">
        <v>48</v>
      </c>
      <c r="R206" s="41">
        <v>9876543212345</v>
      </c>
      <c r="S206" s="40" t="s">
        <v>49</v>
      </c>
      <c r="T206" s="38">
        <v>3349947378</v>
      </c>
      <c r="U206" s="40" t="s">
        <v>50</v>
      </c>
      <c r="V206" s="41">
        <v>1023456789</v>
      </c>
      <c r="W206" s="88">
        <v>20000</v>
      </c>
      <c r="X206" s="88">
        <f t="shared" si="24"/>
        <v>10000</v>
      </c>
      <c r="Y206" s="88">
        <f t="shared" si="25"/>
        <v>4000</v>
      </c>
      <c r="Z206" s="88">
        <v>2083</v>
      </c>
      <c r="AA206" s="88">
        <v>2083</v>
      </c>
      <c r="AB206" s="88">
        <f t="shared" si="26"/>
        <v>1834</v>
      </c>
      <c r="AC206" s="88">
        <f t="shared" si="27"/>
        <v>20000</v>
      </c>
      <c r="AD206" s="87">
        <f t="shared" si="28"/>
        <v>1950</v>
      </c>
      <c r="AE206" s="87">
        <f t="shared" si="29"/>
        <v>650</v>
      </c>
      <c r="AF206" s="88">
        <v>6</v>
      </c>
      <c r="AG206" s="87">
        <f t="shared" si="30"/>
        <v>480.99999999999994</v>
      </c>
      <c r="AH206" s="87">
        <f t="shared" si="31"/>
        <v>23087</v>
      </c>
      <c r="AI206" s="88" t="s">
        <v>51</v>
      </c>
      <c r="AJ206" s="40"/>
      <c r="AK206" s="40"/>
      <c r="AL206" s="40" t="s">
        <v>52</v>
      </c>
      <c r="AM206" s="40">
        <v>203</v>
      </c>
      <c r="AN206" s="33">
        <v>23087</v>
      </c>
      <c r="AO206" s="44">
        <v>10000</v>
      </c>
      <c r="AP206" s="33">
        <v>4000</v>
      </c>
    </row>
    <row r="207" spans="1:42" ht="15" customHeight="1">
      <c r="A207" s="40">
        <v>204</v>
      </c>
      <c r="B207" s="42" t="s">
        <v>928</v>
      </c>
      <c r="C207" s="38"/>
      <c r="D207" s="97" t="s">
        <v>929</v>
      </c>
      <c r="E207" s="97" t="s">
        <v>110</v>
      </c>
      <c r="F207" s="40" t="s">
        <v>41</v>
      </c>
      <c r="G207" s="40" t="s">
        <v>930</v>
      </c>
      <c r="H207" s="96" t="s">
        <v>927</v>
      </c>
      <c r="I207" s="96" t="s">
        <v>927</v>
      </c>
      <c r="J207" s="96" t="s">
        <v>58</v>
      </c>
      <c r="K207" s="96" t="s">
        <v>265</v>
      </c>
      <c r="L207" s="96" t="s">
        <v>102</v>
      </c>
      <c r="M207" s="39" t="s">
        <v>47</v>
      </c>
      <c r="N207" s="40"/>
      <c r="O207" s="40"/>
      <c r="P207" s="41">
        <v>123456789012</v>
      </c>
      <c r="Q207" s="33" t="s">
        <v>48</v>
      </c>
      <c r="R207" s="41">
        <v>9876543212345</v>
      </c>
      <c r="S207" s="40" t="s">
        <v>49</v>
      </c>
      <c r="T207" s="38">
        <v>3349947378</v>
      </c>
      <c r="U207" s="40" t="s">
        <v>50</v>
      </c>
      <c r="V207" s="41">
        <v>1023456789</v>
      </c>
      <c r="W207" s="88">
        <v>40000</v>
      </c>
      <c r="X207" s="88">
        <f t="shared" si="24"/>
        <v>20000</v>
      </c>
      <c r="Y207" s="88">
        <f t="shared" si="25"/>
        <v>8000</v>
      </c>
      <c r="Z207" s="88">
        <v>2083</v>
      </c>
      <c r="AA207" s="88">
        <v>2083</v>
      </c>
      <c r="AB207" s="88">
        <f t="shared" si="26"/>
        <v>7834</v>
      </c>
      <c r="AC207" s="88">
        <f t="shared" si="27"/>
        <v>40000</v>
      </c>
      <c r="AD207" s="87">
        <f t="shared" si="28"/>
        <v>1950</v>
      </c>
      <c r="AE207" s="87">
        <f t="shared" si="29"/>
        <v>0</v>
      </c>
      <c r="AF207" s="88">
        <v>6</v>
      </c>
      <c r="AG207" s="87">
        <f t="shared" si="30"/>
        <v>961.99999999999989</v>
      </c>
      <c r="AH207" s="87">
        <f t="shared" si="31"/>
        <v>42918</v>
      </c>
      <c r="AI207" s="88" t="s">
        <v>61</v>
      </c>
      <c r="AJ207" s="40"/>
      <c r="AK207" s="40"/>
      <c r="AL207" s="40" t="s">
        <v>52</v>
      </c>
      <c r="AM207" s="40">
        <v>204</v>
      </c>
      <c r="AN207" s="33">
        <v>42918</v>
      </c>
      <c r="AO207" s="44">
        <v>20000</v>
      </c>
      <c r="AP207" s="33">
        <v>8000</v>
      </c>
    </row>
    <row r="208" spans="1:42" ht="15" customHeight="1">
      <c r="A208" s="40">
        <v>205</v>
      </c>
      <c r="B208" s="42" t="s">
        <v>931</v>
      </c>
      <c r="C208" s="38"/>
      <c r="D208" s="97" t="s">
        <v>932</v>
      </c>
      <c r="E208" s="97"/>
      <c r="F208" s="40" t="s">
        <v>41</v>
      </c>
      <c r="G208" s="40" t="s">
        <v>933</v>
      </c>
      <c r="H208" s="96" t="s">
        <v>927</v>
      </c>
      <c r="I208" s="96" t="s">
        <v>927</v>
      </c>
      <c r="J208" s="96" t="s">
        <v>58</v>
      </c>
      <c r="K208" s="96" t="s">
        <v>131</v>
      </c>
      <c r="L208" s="96" t="s">
        <v>75</v>
      </c>
      <c r="M208" s="39" t="s">
        <v>47</v>
      </c>
      <c r="N208" s="40"/>
      <c r="O208" s="40"/>
      <c r="P208" s="41">
        <v>123456789012</v>
      </c>
      <c r="Q208" s="33" t="s">
        <v>48</v>
      </c>
      <c r="R208" s="41">
        <v>9876543212345</v>
      </c>
      <c r="S208" s="40" t="s">
        <v>49</v>
      </c>
      <c r="T208" s="38">
        <v>3349947378</v>
      </c>
      <c r="U208" s="40" t="s">
        <v>50</v>
      </c>
      <c r="V208" s="41">
        <v>1023456789</v>
      </c>
      <c r="W208" s="88">
        <v>30000</v>
      </c>
      <c r="X208" s="88">
        <f t="shared" si="24"/>
        <v>15000</v>
      </c>
      <c r="Y208" s="88">
        <f t="shared" si="25"/>
        <v>6000</v>
      </c>
      <c r="Z208" s="88">
        <v>2083</v>
      </c>
      <c r="AA208" s="88">
        <v>2083</v>
      </c>
      <c r="AB208" s="88">
        <f t="shared" si="26"/>
        <v>4834</v>
      </c>
      <c r="AC208" s="88">
        <f t="shared" si="27"/>
        <v>30000</v>
      </c>
      <c r="AD208" s="87">
        <f t="shared" si="28"/>
        <v>1950</v>
      </c>
      <c r="AE208" s="87">
        <f t="shared" si="29"/>
        <v>0</v>
      </c>
      <c r="AF208" s="88">
        <v>6</v>
      </c>
      <c r="AG208" s="87">
        <f t="shared" si="30"/>
        <v>721.5</v>
      </c>
      <c r="AH208" s="87">
        <f t="shared" si="31"/>
        <v>32677.5</v>
      </c>
      <c r="AI208" s="88" t="s">
        <v>61</v>
      </c>
      <c r="AJ208" s="40"/>
      <c r="AK208" s="40"/>
      <c r="AL208" s="40" t="s">
        <v>52</v>
      </c>
      <c r="AM208" s="40">
        <v>205</v>
      </c>
      <c r="AN208" s="33">
        <v>32677.5</v>
      </c>
      <c r="AO208" s="44">
        <v>15000</v>
      </c>
      <c r="AP208" s="33">
        <v>6000</v>
      </c>
    </row>
    <row r="209" spans="1:42" ht="15" customHeight="1">
      <c r="A209" s="40">
        <v>206</v>
      </c>
      <c r="B209" s="42" t="s">
        <v>934</v>
      </c>
      <c r="C209" s="38"/>
      <c r="D209" s="97" t="s">
        <v>935</v>
      </c>
      <c r="E209" s="97"/>
      <c r="F209" s="40" t="s">
        <v>41</v>
      </c>
      <c r="G209" s="40" t="s">
        <v>936</v>
      </c>
      <c r="H209" s="96" t="s">
        <v>927</v>
      </c>
      <c r="I209" s="96" t="s">
        <v>927</v>
      </c>
      <c r="J209" s="96" t="s">
        <v>58</v>
      </c>
      <c r="K209" s="96" t="s">
        <v>316</v>
      </c>
      <c r="L209" s="96" t="s">
        <v>142</v>
      </c>
      <c r="M209" s="39" t="s">
        <v>47</v>
      </c>
      <c r="N209" s="40"/>
      <c r="O209" s="40"/>
      <c r="P209" s="41">
        <v>123456789012</v>
      </c>
      <c r="Q209" s="33" t="s">
        <v>48</v>
      </c>
      <c r="R209" s="41">
        <v>9876543212345</v>
      </c>
      <c r="S209" s="40" t="s">
        <v>49</v>
      </c>
      <c r="T209" s="38">
        <v>3349947378</v>
      </c>
      <c r="U209" s="40" t="s">
        <v>50</v>
      </c>
      <c r="V209" s="41">
        <v>1023456789</v>
      </c>
      <c r="W209" s="88">
        <v>16000</v>
      </c>
      <c r="X209" s="88">
        <f t="shared" si="24"/>
        <v>8000</v>
      </c>
      <c r="Y209" s="88">
        <f t="shared" si="25"/>
        <v>3200</v>
      </c>
      <c r="Z209" s="88">
        <v>2083</v>
      </c>
      <c r="AA209" s="88">
        <v>2083</v>
      </c>
      <c r="AB209" s="88">
        <f t="shared" si="26"/>
        <v>634</v>
      </c>
      <c r="AC209" s="88">
        <f t="shared" si="27"/>
        <v>16000</v>
      </c>
      <c r="AD209" s="87">
        <f t="shared" si="28"/>
        <v>2080</v>
      </c>
      <c r="AE209" s="87">
        <f t="shared" si="29"/>
        <v>520</v>
      </c>
      <c r="AF209" s="88">
        <v>6</v>
      </c>
      <c r="AG209" s="87">
        <f t="shared" si="30"/>
        <v>384.79999999999995</v>
      </c>
      <c r="AH209" s="87">
        <f t="shared" si="31"/>
        <v>18990.8</v>
      </c>
      <c r="AI209" s="88" t="s">
        <v>76</v>
      </c>
      <c r="AJ209" s="40"/>
      <c r="AK209" s="40"/>
      <c r="AL209" s="40" t="s">
        <v>52</v>
      </c>
      <c r="AM209" s="40">
        <v>206</v>
      </c>
      <c r="AN209" s="33">
        <v>18990.8</v>
      </c>
      <c r="AO209" s="44">
        <v>8000</v>
      </c>
      <c r="AP209" s="33">
        <v>3200</v>
      </c>
    </row>
    <row r="210" spans="1:42" ht="15" customHeight="1">
      <c r="A210" s="40">
        <v>207</v>
      </c>
      <c r="B210" s="42" t="s">
        <v>937</v>
      </c>
      <c r="C210" s="38"/>
      <c r="D210" s="97" t="s">
        <v>938</v>
      </c>
      <c r="E210" s="97"/>
      <c r="F210" s="40" t="s">
        <v>41</v>
      </c>
      <c r="G210" s="40" t="s">
        <v>939</v>
      </c>
      <c r="H210" s="96" t="s">
        <v>927</v>
      </c>
      <c r="I210" s="96" t="s">
        <v>927</v>
      </c>
      <c r="J210" s="96" t="s">
        <v>58</v>
      </c>
      <c r="K210" s="96" t="s">
        <v>194</v>
      </c>
      <c r="L210" s="96" t="s">
        <v>214</v>
      </c>
      <c r="M210" s="39" t="s">
        <v>47</v>
      </c>
      <c r="N210" s="40"/>
      <c r="O210" s="40"/>
      <c r="P210" s="41">
        <v>123456789012</v>
      </c>
      <c r="Q210" s="33" t="s">
        <v>48</v>
      </c>
      <c r="R210" s="41">
        <v>9876543212345</v>
      </c>
      <c r="S210" s="40" t="s">
        <v>49</v>
      </c>
      <c r="T210" s="38">
        <v>3349947378</v>
      </c>
      <c r="U210" s="40" t="s">
        <v>50</v>
      </c>
      <c r="V210" s="41">
        <v>1023456789</v>
      </c>
      <c r="W210" s="88">
        <v>25000</v>
      </c>
      <c r="X210" s="88">
        <f t="shared" si="24"/>
        <v>12500</v>
      </c>
      <c r="Y210" s="88">
        <f t="shared" si="25"/>
        <v>5000</v>
      </c>
      <c r="Z210" s="88">
        <v>2083</v>
      </c>
      <c r="AA210" s="88">
        <v>2083</v>
      </c>
      <c r="AB210" s="88">
        <f t="shared" si="26"/>
        <v>3334</v>
      </c>
      <c r="AC210" s="88">
        <f t="shared" si="27"/>
        <v>25000</v>
      </c>
      <c r="AD210" s="87">
        <f t="shared" si="28"/>
        <v>1950</v>
      </c>
      <c r="AE210" s="87">
        <f t="shared" si="29"/>
        <v>0</v>
      </c>
      <c r="AF210" s="88">
        <v>6</v>
      </c>
      <c r="AG210" s="87">
        <f t="shared" si="30"/>
        <v>601.25</v>
      </c>
      <c r="AH210" s="87">
        <f t="shared" si="31"/>
        <v>27557.25</v>
      </c>
      <c r="AI210" s="88" t="s">
        <v>51</v>
      </c>
      <c r="AJ210" s="40"/>
      <c r="AK210" s="40"/>
      <c r="AL210" s="40" t="s">
        <v>52</v>
      </c>
      <c r="AM210" s="40">
        <v>207</v>
      </c>
      <c r="AN210" s="33">
        <v>27557.25</v>
      </c>
      <c r="AO210" s="44">
        <v>12500</v>
      </c>
      <c r="AP210" s="33">
        <v>5000</v>
      </c>
    </row>
    <row r="211" spans="1:42" ht="15" customHeight="1">
      <c r="A211" s="40">
        <v>208</v>
      </c>
      <c r="B211" s="42" t="s">
        <v>940</v>
      </c>
      <c r="C211" s="38"/>
      <c r="D211" s="97" t="s">
        <v>941</v>
      </c>
      <c r="E211" s="97" t="s">
        <v>942</v>
      </c>
      <c r="F211" s="40" t="s">
        <v>41</v>
      </c>
      <c r="G211" s="40" t="s">
        <v>943</v>
      </c>
      <c r="H211" s="96" t="s">
        <v>927</v>
      </c>
      <c r="I211" s="96" t="s">
        <v>927</v>
      </c>
      <c r="J211" s="96" t="s">
        <v>58</v>
      </c>
      <c r="K211" s="96" t="s">
        <v>265</v>
      </c>
      <c r="L211" s="96" t="s">
        <v>214</v>
      </c>
      <c r="M211" s="39" t="s">
        <v>47</v>
      </c>
      <c r="N211" s="40"/>
      <c r="O211" s="40"/>
      <c r="P211" s="41">
        <v>123456789012</v>
      </c>
      <c r="Q211" s="33" t="s">
        <v>48</v>
      </c>
      <c r="R211" s="41">
        <v>9876543212345</v>
      </c>
      <c r="S211" s="40" t="s">
        <v>49</v>
      </c>
      <c r="T211" s="38">
        <v>3349947378</v>
      </c>
      <c r="U211" s="40" t="s">
        <v>50</v>
      </c>
      <c r="V211" s="41">
        <v>1023456789</v>
      </c>
      <c r="W211" s="88">
        <v>27000</v>
      </c>
      <c r="X211" s="88">
        <f t="shared" si="24"/>
        <v>13500</v>
      </c>
      <c r="Y211" s="88">
        <f t="shared" si="25"/>
        <v>5400</v>
      </c>
      <c r="Z211" s="88">
        <v>2083</v>
      </c>
      <c r="AA211" s="88">
        <v>2083</v>
      </c>
      <c r="AB211" s="88">
        <f t="shared" si="26"/>
        <v>3934</v>
      </c>
      <c r="AC211" s="88">
        <f t="shared" si="27"/>
        <v>27000</v>
      </c>
      <c r="AD211" s="87">
        <f t="shared" si="28"/>
        <v>1950</v>
      </c>
      <c r="AE211" s="87">
        <f t="shared" si="29"/>
        <v>0</v>
      </c>
      <c r="AF211" s="88">
        <v>6</v>
      </c>
      <c r="AG211" s="87">
        <f t="shared" si="30"/>
        <v>649.34999999999991</v>
      </c>
      <c r="AH211" s="87">
        <f t="shared" si="31"/>
        <v>29605.35</v>
      </c>
      <c r="AI211" s="88" t="s">
        <v>51</v>
      </c>
      <c r="AJ211" s="40"/>
      <c r="AK211" s="40"/>
      <c r="AL211" s="40" t="s">
        <v>52</v>
      </c>
      <c r="AM211" s="40">
        <v>208</v>
      </c>
      <c r="AN211" s="33">
        <v>29605.35</v>
      </c>
      <c r="AO211" s="44">
        <v>13500</v>
      </c>
      <c r="AP211" s="33">
        <v>5400</v>
      </c>
    </row>
    <row r="212" spans="1:42" ht="15" customHeight="1">
      <c r="A212" s="40">
        <v>209</v>
      </c>
      <c r="B212" s="42" t="s">
        <v>944</v>
      </c>
      <c r="C212" s="38"/>
      <c r="D212" s="97" t="s">
        <v>945</v>
      </c>
      <c r="E212" s="97"/>
      <c r="F212" s="40" t="s">
        <v>41</v>
      </c>
      <c r="G212" s="40" t="s">
        <v>946</v>
      </c>
      <c r="H212" s="96" t="s">
        <v>927</v>
      </c>
      <c r="I212" s="96" t="s">
        <v>927</v>
      </c>
      <c r="J212" s="96" t="s">
        <v>58</v>
      </c>
      <c r="K212" s="96" t="s">
        <v>194</v>
      </c>
      <c r="L212" s="96" t="s">
        <v>75</v>
      </c>
      <c r="M212" s="39" t="s">
        <v>47</v>
      </c>
      <c r="N212" s="40"/>
      <c r="O212" s="40"/>
      <c r="P212" s="41">
        <v>123456789012</v>
      </c>
      <c r="Q212" s="33" t="s">
        <v>48</v>
      </c>
      <c r="R212" s="41">
        <v>9876543212345</v>
      </c>
      <c r="S212" s="40" t="s">
        <v>49</v>
      </c>
      <c r="T212" s="38">
        <v>3349947378</v>
      </c>
      <c r="U212" s="40" t="s">
        <v>50</v>
      </c>
      <c r="V212" s="41">
        <v>1023456789</v>
      </c>
      <c r="W212" s="88">
        <v>43000</v>
      </c>
      <c r="X212" s="88">
        <f t="shared" si="24"/>
        <v>21500</v>
      </c>
      <c r="Y212" s="88">
        <f t="shared" si="25"/>
        <v>8600</v>
      </c>
      <c r="Z212" s="88">
        <v>2083</v>
      </c>
      <c r="AA212" s="88">
        <v>2083</v>
      </c>
      <c r="AB212" s="88">
        <f t="shared" si="26"/>
        <v>8734</v>
      </c>
      <c r="AC212" s="88">
        <f t="shared" si="27"/>
        <v>43000</v>
      </c>
      <c r="AD212" s="87">
        <f t="shared" si="28"/>
        <v>1950</v>
      </c>
      <c r="AE212" s="87">
        <f t="shared" si="29"/>
        <v>0</v>
      </c>
      <c r="AF212" s="88">
        <v>6</v>
      </c>
      <c r="AG212" s="87">
        <f t="shared" si="30"/>
        <v>1034.1499999999999</v>
      </c>
      <c r="AH212" s="87">
        <f t="shared" si="31"/>
        <v>45990.15</v>
      </c>
      <c r="AI212" s="88" t="s">
        <v>61</v>
      </c>
      <c r="AJ212" s="40"/>
      <c r="AK212" s="40"/>
      <c r="AL212" s="40" t="s">
        <v>52</v>
      </c>
      <c r="AM212" s="40">
        <v>209</v>
      </c>
      <c r="AN212" s="33">
        <v>45990.15</v>
      </c>
      <c r="AO212" s="44">
        <v>21500</v>
      </c>
      <c r="AP212" s="33">
        <v>8600</v>
      </c>
    </row>
    <row r="213" spans="1:42" ht="15" customHeight="1">
      <c r="A213" s="40">
        <v>210</v>
      </c>
      <c r="B213" s="42" t="s">
        <v>947</v>
      </c>
      <c r="C213" s="38"/>
      <c r="D213" s="97" t="s">
        <v>948</v>
      </c>
      <c r="E213" s="97" t="s">
        <v>949</v>
      </c>
      <c r="F213" s="40" t="s">
        <v>41</v>
      </c>
      <c r="G213" s="40" t="s">
        <v>950</v>
      </c>
      <c r="H213" s="96" t="s">
        <v>951</v>
      </c>
      <c r="I213" s="96" t="s">
        <v>951</v>
      </c>
      <c r="J213" s="96" t="s">
        <v>58</v>
      </c>
      <c r="K213" s="96" t="s">
        <v>194</v>
      </c>
      <c r="L213" s="96" t="s">
        <v>214</v>
      </c>
      <c r="M213" s="39" t="s">
        <v>47</v>
      </c>
      <c r="N213" s="40"/>
      <c r="O213" s="40"/>
      <c r="P213" s="41">
        <v>123456789012</v>
      </c>
      <c r="Q213" s="33" t="s">
        <v>48</v>
      </c>
      <c r="R213" s="41">
        <v>9876543212345</v>
      </c>
      <c r="S213" s="40" t="s">
        <v>49</v>
      </c>
      <c r="T213" s="38">
        <v>3349947378</v>
      </c>
      <c r="U213" s="40" t="s">
        <v>50</v>
      </c>
      <c r="V213" s="41">
        <v>1023456789</v>
      </c>
      <c r="W213" s="88">
        <v>32000</v>
      </c>
      <c r="X213" s="88">
        <f t="shared" si="24"/>
        <v>16000</v>
      </c>
      <c r="Y213" s="88">
        <f t="shared" si="25"/>
        <v>6400</v>
      </c>
      <c r="Z213" s="88">
        <v>2083</v>
      </c>
      <c r="AA213" s="88">
        <v>2083</v>
      </c>
      <c r="AB213" s="88">
        <f t="shared" si="26"/>
        <v>5434</v>
      </c>
      <c r="AC213" s="88">
        <f t="shared" si="27"/>
        <v>32000</v>
      </c>
      <c r="AD213" s="87">
        <f t="shared" si="28"/>
        <v>1950</v>
      </c>
      <c r="AE213" s="87">
        <f t="shared" si="29"/>
        <v>0</v>
      </c>
      <c r="AF213" s="88">
        <v>6</v>
      </c>
      <c r="AG213" s="87">
        <f t="shared" si="30"/>
        <v>769.59999999999991</v>
      </c>
      <c r="AH213" s="87">
        <f t="shared" si="31"/>
        <v>34725.599999999999</v>
      </c>
      <c r="AI213" s="88" t="s">
        <v>61</v>
      </c>
      <c r="AJ213" s="40"/>
      <c r="AK213" s="40"/>
      <c r="AL213" s="40" t="s">
        <v>52</v>
      </c>
      <c r="AM213" s="40">
        <v>210</v>
      </c>
      <c r="AN213" s="33">
        <v>34725.599999999999</v>
      </c>
      <c r="AO213" s="44">
        <v>16000</v>
      </c>
      <c r="AP213" s="33">
        <v>6400</v>
      </c>
    </row>
    <row r="214" spans="1:42" ht="15" customHeight="1">
      <c r="A214" s="40">
        <v>211</v>
      </c>
      <c r="B214" s="42" t="s">
        <v>952</v>
      </c>
      <c r="C214" s="38"/>
      <c r="D214" s="97" t="s">
        <v>953</v>
      </c>
      <c r="E214" s="97" t="s">
        <v>954</v>
      </c>
      <c r="F214" s="40" t="s">
        <v>41</v>
      </c>
      <c r="G214" s="40" t="s">
        <v>644</v>
      </c>
      <c r="H214" s="96" t="s">
        <v>951</v>
      </c>
      <c r="I214" s="96" t="s">
        <v>951</v>
      </c>
      <c r="J214" s="96" t="s">
        <v>44</v>
      </c>
      <c r="K214" s="96" t="s">
        <v>194</v>
      </c>
      <c r="L214" s="96" t="s">
        <v>214</v>
      </c>
      <c r="M214" s="39" t="s">
        <v>47</v>
      </c>
      <c r="N214" s="40"/>
      <c r="O214" s="40"/>
      <c r="P214" s="41">
        <v>123456789012</v>
      </c>
      <c r="Q214" s="33" t="s">
        <v>48</v>
      </c>
      <c r="R214" s="41">
        <v>9876543212345</v>
      </c>
      <c r="S214" s="40" t="s">
        <v>49</v>
      </c>
      <c r="T214" s="38">
        <v>3349947378</v>
      </c>
      <c r="U214" s="40" t="s">
        <v>50</v>
      </c>
      <c r="V214" s="41">
        <v>1023456789</v>
      </c>
      <c r="W214" s="88">
        <v>16000</v>
      </c>
      <c r="X214" s="88">
        <f t="shared" si="24"/>
        <v>8000</v>
      </c>
      <c r="Y214" s="88">
        <f t="shared" si="25"/>
        <v>3200</v>
      </c>
      <c r="Z214" s="88">
        <v>2083</v>
      </c>
      <c r="AA214" s="88">
        <v>2083</v>
      </c>
      <c r="AB214" s="88">
        <f t="shared" si="26"/>
        <v>634</v>
      </c>
      <c r="AC214" s="88">
        <f t="shared" si="27"/>
        <v>16000</v>
      </c>
      <c r="AD214" s="87">
        <f t="shared" si="28"/>
        <v>2080</v>
      </c>
      <c r="AE214" s="87">
        <f t="shared" si="29"/>
        <v>520</v>
      </c>
      <c r="AF214" s="88">
        <v>6</v>
      </c>
      <c r="AG214" s="87">
        <f t="shared" si="30"/>
        <v>384.79999999999995</v>
      </c>
      <c r="AH214" s="87">
        <f t="shared" si="31"/>
        <v>18990.8</v>
      </c>
      <c r="AI214" s="88" t="s">
        <v>76</v>
      </c>
      <c r="AJ214" s="40"/>
      <c r="AK214" s="40"/>
      <c r="AL214" s="40" t="s">
        <v>52</v>
      </c>
      <c r="AM214" s="40">
        <v>211</v>
      </c>
      <c r="AN214" s="33">
        <v>18990.8</v>
      </c>
      <c r="AO214" s="44">
        <v>8000</v>
      </c>
      <c r="AP214" s="33">
        <v>3200</v>
      </c>
    </row>
    <row r="215" spans="1:42" ht="15" customHeight="1">
      <c r="A215" s="40">
        <v>212</v>
      </c>
      <c r="B215" s="42" t="s">
        <v>955</v>
      </c>
      <c r="C215" s="38"/>
      <c r="D215" s="97" t="s">
        <v>956</v>
      </c>
      <c r="E215" s="97" t="s">
        <v>957</v>
      </c>
      <c r="F215" s="40" t="s">
        <v>41</v>
      </c>
      <c r="G215" s="40" t="s">
        <v>958</v>
      </c>
      <c r="H215" s="96" t="s">
        <v>959</v>
      </c>
      <c r="I215" s="96" t="s">
        <v>959</v>
      </c>
      <c r="J215" s="96" t="s">
        <v>58</v>
      </c>
      <c r="K215" s="96" t="s">
        <v>265</v>
      </c>
      <c r="L215" s="96" t="s">
        <v>352</v>
      </c>
      <c r="M215" s="39" t="s">
        <v>47</v>
      </c>
      <c r="N215" s="40"/>
      <c r="O215" s="40"/>
      <c r="P215" s="41">
        <v>123456789012</v>
      </c>
      <c r="Q215" s="33" t="s">
        <v>48</v>
      </c>
      <c r="R215" s="41">
        <v>9876543212345</v>
      </c>
      <c r="S215" s="40" t="s">
        <v>49</v>
      </c>
      <c r="T215" s="38">
        <v>3349947378</v>
      </c>
      <c r="U215" s="40" t="s">
        <v>50</v>
      </c>
      <c r="V215" s="41">
        <v>1023456789</v>
      </c>
      <c r="W215" s="88">
        <v>31000</v>
      </c>
      <c r="X215" s="88">
        <f t="shared" si="24"/>
        <v>15500</v>
      </c>
      <c r="Y215" s="88">
        <f t="shared" si="25"/>
        <v>6200</v>
      </c>
      <c r="Z215" s="88">
        <v>2083</v>
      </c>
      <c r="AA215" s="88">
        <v>2083</v>
      </c>
      <c r="AB215" s="88">
        <f t="shared" si="26"/>
        <v>5134</v>
      </c>
      <c r="AC215" s="88">
        <f t="shared" si="27"/>
        <v>31000</v>
      </c>
      <c r="AD215" s="87">
        <f t="shared" si="28"/>
        <v>1950</v>
      </c>
      <c r="AE215" s="87">
        <f t="shared" si="29"/>
        <v>0</v>
      </c>
      <c r="AF215" s="88">
        <v>6</v>
      </c>
      <c r="AG215" s="87">
        <f t="shared" si="30"/>
        <v>745.55</v>
      </c>
      <c r="AH215" s="87">
        <f t="shared" si="31"/>
        <v>33701.550000000003</v>
      </c>
      <c r="AI215" s="88" t="s">
        <v>61</v>
      </c>
      <c r="AJ215" s="40"/>
      <c r="AK215" s="40"/>
      <c r="AL215" s="40" t="s">
        <v>52</v>
      </c>
      <c r="AM215" s="40">
        <v>212</v>
      </c>
      <c r="AN215" s="33">
        <v>33701.550000000003</v>
      </c>
      <c r="AO215" s="44">
        <v>15500</v>
      </c>
      <c r="AP215" s="33">
        <v>6200</v>
      </c>
    </row>
    <row r="216" spans="1:42" ht="15" customHeight="1">
      <c r="A216" s="40">
        <v>213</v>
      </c>
      <c r="B216" s="42" t="s">
        <v>960</v>
      </c>
      <c r="C216" s="38"/>
      <c r="D216" s="97" t="s">
        <v>961</v>
      </c>
      <c r="E216" s="97" t="s">
        <v>98</v>
      </c>
      <c r="F216" s="40" t="s">
        <v>41</v>
      </c>
      <c r="G216" s="40" t="s">
        <v>962</v>
      </c>
      <c r="H216" s="96" t="s">
        <v>959</v>
      </c>
      <c r="I216" s="96" t="s">
        <v>959</v>
      </c>
      <c r="J216" s="96" t="s">
        <v>58</v>
      </c>
      <c r="K216" s="96" t="s">
        <v>194</v>
      </c>
      <c r="L216" s="96" t="s">
        <v>159</v>
      </c>
      <c r="M216" s="39" t="s">
        <v>47</v>
      </c>
      <c r="N216" s="40"/>
      <c r="O216" s="40"/>
      <c r="P216" s="41">
        <v>123456789012</v>
      </c>
      <c r="Q216" s="33" t="s">
        <v>48</v>
      </c>
      <c r="R216" s="41">
        <v>9876543212345</v>
      </c>
      <c r="S216" s="40" t="s">
        <v>49</v>
      </c>
      <c r="T216" s="38">
        <v>3349947378</v>
      </c>
      <c r="U216" s="40" t="s">
        <v>50</v>
      </c>
      <c r="V216" s="41">
        <v>1023456789</v>
      </c>
      <c r="W216" s="88">
        <v>24000</v>
      </c>
      <c r="X216" s="88">
        <f t="shared" si="24"/>
        <v>12000</v>
      </c>
      <c r="Y216" s="88">
        <f t="shared" si="25"/>
        <v>4800</v>
      </c>
      <c r="Z216" s="88">
        <v>2083</v>
      </c>
      <c r="AA216" s="88">
        <v>2083</v>
      </c>
      <c r="AB216" s="88">
        <f t="shared" si="26"/>
        <v>3034</v>
      </c>
      <c r="AC216" s="88">
        <f t="shared" si="27"/>
        <v>24000</v>
      </c>
      <c r="AD216" s="87">
        <f t="shared" si="28"/>
        <v>1950</v>
      </c>
      <c r="AE216" s="87">
        <f t="shared" si="29"/>
        <v>0</v>
      </c>
      <c r="AF216" s="88">
        <v>6</v>
      </c>
      <c r="AG216" s="87">
        <f t="shared" si="30"/>
        <v>577.19999999999993</v>
      </c>
      <c r="AH216" s="87">
        <f t="shared" si="31"/>
        <v>26533.200000000001</v>
      </c>
      <c r="AI216" s="88" t="s">
        <v>51</v>
      </c>
      <c r="AJ216" s="40"/>
      <c r="AK216" s="40"/>
      <c r="AL216" s="40" t="s">
        <v>52</v>
      </c>
      <c r="AM216" s="40">
        <v>213</v>
      </c>
      <c r="AN216" s="33">
        <v>26533.200000000001</v>
      </c>
      <c r="AO216" s="44">
        <v>12000</v>
      </c>
      <c r="AP216" s="33">
        <v>4800</v>
      </c>
    </row>
    <row r="217" spans="1:42" ht="15" customHeight="1">
      <c r="A217" s="40">
        <v>214</v>
      </c>
      <c r="B217" s="42" t="s">
        <v>963</v>
      </c>
      <c r="C217" s="38"/>
      <c r="D217" s="97" t="s">
        <v>964</v>
      </c>
      <c r="E217" s="97"/>
      <c r="F217" s="40" t="s">
        <v>41</v>
      </c>
      <c r="G217" s="40" t="s">
        <v>965</v>
      </c>
      <c r="H217" s="96" t="s">
        <v>959</v>
      </c>
      <c r="I217" s="96" t="s">
        <v>959</v>
      </c>
      <c r="J217" s="96" t="s">
        <v>58</v>
      </c>
      <c r="K217" s="96" t="s">
        <v>224</v>
      </c>
      <c r="L217" s="96" t="s">
        <v>75</v>
      </c>
      <c r="M217" s="39" t="s">
        <v>47</v>
      </c>
      <c r="N217" s="40"/>
      <c r="O217" s="40"/>
      <c r="P217" s="41">
        <v>123456789012</v>
      </c>
      <c r="Q217" s="33" t="s">
        <v>48</v>
      </c>
      <c r="R217" s="41">
        <v>9876543212345</v>
      </c>
      <c r="S217" s="40" t="s">
        <v>49</v>
      </c>
      <c r="T217" s="38">
        <v>3349947378</v>
      </c>
      <c r="U217" s="40" t="s">
        <v>50</v>
      </c>
      <c r="V217" s="41">
        <v>1023456789</v>
      </c>
      <c r="W217" s="88">
        <v>31000</v>
      </c>
      <c r="X217" s="88">
        <f t="shared" si="24"/>
        <v>15500</v>
      </c>
      <c r="Y217" s="88">
        <f t="shared" si="25"/>
        <v>6200</v>
      </c>
      <c r="Z217" s="88">
        <v>2083</v>
      </c>
      <c r="AA217" s="88">
        <v>2083</v>
      </c>
      <c r="AB217" s="88">
        <f t="shared" si="26"/>
        <v>5134</v>
      </c>
      <c r="AC217" s="88">
        <f t="shared" si="27"/>
        <v>31000</v>
      </c>
      <c r="AD217" s="87">
        <f t="shared" si="28"/>
        <v>1950</v>
      </c>
      <c r="AE217" s="87">
        <f t="shared" si="29"/>
        <v>0</v>
      </c>
      <c r="AF217" s="88">
        <v>6</v>
      </c>
      <c r="AG217" s="87">
        <f t="shared" si="30"/>
        <v>745.55</v>
      </c>
      <c r="AH217" s="87">
        <f t="shared" si="31"/>
        <v>33701.550000000003</v>
      </c>
      <c r="AI217" s="88" t="s">
        <v>61</v>
      </c>
      <c r="AJ217" s="40"/>
      <c r="AK217" s="40"/>
      <c r="AL217" s="40" t="s">
        <v>52</v>
      </c>
      <c r="AM217" s="40">
        <v>214</v>
      </c>
      <c r="AN217" s="33">
        <v>33701.550000000003</v>
      </c>
      <c r="AO217" s="44">
        <v>15500</v>
      </c>
      <c r="AP217" s="33">
        <v>6200</v>
      </c>
    </row>
    <row r="218" spans="1:42" ht="15" customHeight="1">
      <c r="A218" s="40">
        <v>215</v>
      </c>
      <c r="B218" s="42" t="s">
        <v>966</v>
      </c>
      <c r="C218" s="38"/>
      <c r="D218" s="97" t="s">
        <v>967</v>
      </c>
      <c r="E218" s="97" t="s">
        <v>626</v>
      </c>
      <c r="F218" s="40" t="s">
        <v>41</v>
      </c>
      <c r="G218" s="40" t="s">
        <v>968</v>
      </c>
      <c r="H218" s="96" t="s">
        <v>959</v>
      </c>
      <c r="I218" s="96" t="s">
        <v>959</v>
      </c>
      <c r="J218" s="96" t="s">
        <v>58</v>
      </c>
      <c r="K218" s="96" t="s">
        <v>194</v>
      </c>
      <c r="L218" s="96" t="s">
        <v>95</v>
      </c>
      <c r="M218" s="39" t="s">
        <v>47</v>
      </c>
      <c r="N218" s="40"/>
      <c r="O218" s="40"/>
      <c r="P218" s="41">
        <v>123456789012</v>
      </c>
      <c r="Q218" s="33" t="s">
        <v>48</v>
      </c>
      <c r="R218" s="41">
        <v>9876543212345</v>
      </c>
      <c r="S218" s="40" t="s">
        <v>49</v>
      </c>
      <c r="T218" s="38">
        <v>3349947378</v>
      </c>
      <c r="U218" s="40" t="s">
        <v>50</v>
      </c>
      <c r="V218" s="41">
        <v>1023456789</v>
      </c>
      <c r="W218" s="88">
        <v>16000</v>
      </c>
      <c r="X218" s="88">
        <f t="shared" si="24"/>
        <v>8000</v>
      </c>
      <c r="Y218" s="88">
        <f t="shared" si="25"/>
        <v>3200</v>
      </c>
      <c r="Z218" s="88">
        <v>2083</v>
      </c>
      <c r="AA218" s="88">
        <v>2083</v>
      </c>
      <c r="AB218" s="88">
        <f t="shared" si="26"/>
        <v>634</v>
      </c>
      <c r="AC218" s="88">
        <f t="shared" si="27"/>
        <v>16000</v>
      </c>
      <c r="AD218" s="87">
        <f t="shared" si="28"/>
        <v>2080</v>
      </c>
      <c r="AE218" s="87">
        <f t="shared" si="29"/>
        <v>520</v>
      </c>
      <c r="AF218" s="88">
        <v>6</v>
      </c>
      <c r="AG218" s="87">
        <f t="shared" si="30"/>
        <v>384.79999999999995</v>
      </c>
      <c r="AH218" s="87">
        <f t="shared" si="31"/>
        <v>18990.8</v>
      </c>
      <c r="AI218" s="88" t="s">
        <v>76</v>
      </c>
      <c r="AJ218" s="40"/>
      <c r="AK218" s="40"/>
      <c r="AL218" s="40" t="s">
        <v>52</v>
      </c>
      <c r="AM218" s="40">
        <v>215</v>
      </c>
      <c r="AN218" s="33">
        <v>18990.8</v>
      </c>
      <c r="AO218" s="44">
        <v>8000</v>
      </c>
      <c r="AP218" s="33">
        <v>3200</v>
      </c>
    </row>
    <row r="219" spans="1:42" ht="15" customHeight="1">
      <c r="A219" s="40">
        <v>216</v>
      </c>
      <c r="B219" s="42" t="s">
        <v>969</v>
      </c>
      <c r="C219" s="38"/>
      <c r="D219" s="97" t="s">
        <v>970</v>
      </c>
      <c r="E219" s="97"/>
      <c r="F219" s="40" t="s">
        <v>41</v>
      </c>
      <c r="G219" s="40" t="s">
        <v>971</v>
      </c>
      <c r="H219" s="96" t="s">
        <v>959</v>
      </c>
      <c r="I219" s="96" t="s">
        <v>959</v>
      </c>
      <c r="J219" s="96" t="s">
        <v>58</v>
      </c>
      <c r="K219" s="96" t="s">
        <v>194</v>
      </c>
      <c r="L219" s="96" t="s">
        <v>352</v>
      </c>
      <c r="M219" s="39" t="s">
        <v>47</v>
      </c>
      <c r="N219" s="40"/>
      <c r="O219" s="40"/>
      <c r="P219" s="41">
        <v>123456789012</v>
      </c>
      <c r="Q219" s="33" t="s">
        <v>48</v>
      </c>
      <c r="R219" s="41">
        <v>9876543212345</v>
      </c>
      <c r="S219" s="40" t="s">
        <v>49</v>
      </c>
      <c r="T219" s="38">
        <v>3349947378</v>
      </c>
      <c r="U219" s="40" t="s">
        <v>50</v>
      </c>
      <c r="V219" s="41">
        <v>1023456789</v>
      </c>
      <c r="W219" s="88">
        <v>40000</v>
      </c>
      <c r="X219" s="88">
        <f t="shared" si="24"/>
        <v>20000</v>
      </c>
      <c r="Y219" s="88">
        <f t="shared" si="25"/>
        <v>8000</v>
      </c>
      <c r="Z219" s="88">
        <v>2083</v>
      </c>
      <c r="AA219" s="88">
        <v>2083</v>
      </c>
      <c r="AB219" s="88">
        <f t="shared" si="26"/>
        <v>7834</v>
      </c>
      <c r="AC219" s="88">
        <f t="shared" si="27"/>
        <v>40000</v>
      </c>
      <c r="AD219" s="87">
        <f t="shared" si="28"/>
        <v>1950</v>
      </c>
      <c r="AE219" s="87">
        <f t="shared" si="29"/>
        <v>0</v>
      </c>
      <c r="AF219" s="88">
        <v>6</v>
      </c>
      <c r="AG219" s="87">
        <f t="shared" si="30"/>
        <v>961.99999999999989</v>
      </c>
      <c r="AH219" s="87">
        <f t="shared" si="31"/>
        <v>42918</v>
      </c>
      <c r="AI219" s="88" t="s">
        <v>61</v>
      </c>
      <c r="AJ219" s="40"/>
      <c r="AK219" s="40"/>
      <c r="AL219" s="40" t="s">
        <v>52</v>
      </c>
      <c r="AM219" s="40">
        <v>216</v>
      </c>
      <c r="AN219" s="33">
        <v>42918</v>
      </c>
      <c r="AO219" s="44">
        <v>20000</v>
      </c>
      <c r="AP219" s="33">
        <v>8000</v>
      </c>
    </row>
    <row r="220" spans="1:42" ht="15" customHeight="1">
      <c r="A220" s="40">
        <v>217</v>
      </c>
      <c r="B220" s="42" t="s">
        <v>972</v>
      </c>
      <c r="C220" s="38"/>
      <c r="D220" s="97" t="s">
        <v>973</v>
      </c>
      <c r="E220" s="97" t="s">
        <v>974</v>
      </c>
      <c r="F220" s="40" t="s">
        <v>41</v>
      </c>
      <c r="G220" s="40" t="s">
        <v>975</v>
      </c>
      <c r="H220" s="96" t="s">
        <v>959</v>
      </c>
      <c r="I220" s="96" t="s">
        <v>959</v>
      </c>
      <c r="J220" s="96" t="s">
        <v>58</v>
      </c>
      <c r="K220" s="96" t="s">
        <v>131</v>
      </c>
      <c r="L220" s="96" t="s">
        <v>142</v>
      </c>
      <c r="M220" s="39" t="s">
        <v>47</v>
      </c>
      <c r="N220" s="40"/>
      <c r="O220" s="40"/>
      <c r="P220" s="41">
        <v>123456789012</v>
      </c>
      <c r="Q220" s="33" t="s">
        <v>48</v>
      </c>
      <c r="R220" s="41">
        <v>9876543212345</v>
      </c>
      <c r="S220" s="40" t="s">
        <v>49</v>
      </c>
      <c r="T220" s="38">
        <v>3349947378</v>
      </c>
      <c r="U220" s="40" t="s">
        <v>50</v>
      </c>
      <c r="V220" s="41">
        <v>1023456789</v>
      </c>
      <c r="W220" s="87">
        <v>20000</v>
      </c>
      <c r="X220" s="88">
        <f t="shared" si="24"/>
        <v>10000</v>
      </c>
      <c r="Y220" s="88">
        <f t="shared" si="25"/>
        <v>4000</v>
      </c>
      <c r="Z220" s="88">
        <v>2083</v>
      </c>
      <c r="AA220" s="88">
        <v>2083</v>
      </c>
      <c r="AB220" s="88">
        <f t="shared" si="26"/>
        <v>1834</v>
      </c>
      <c r="AC220" s="88">
        <f t="shared" si="27"/>
        <v>20000</v>
      </c>
      <c r="AD220" s="87">
        <f t="shared" si="28"/>
        <v>1950</v>
      </c>
      <c r="AE220" s="87">
        <f t="shared" si="29"/>
        <v>650</v>
      </c>
      <c r="AF220" s="88">
        <v>6</v>
      </c>
      <c r="AG220" s="87">
        <f t="shared" si="30"/>
        <v>480.99999999999994</v>
      </c>
      <c r="AH220" s="87">
        <f t="shared" si="31"/>
        <v>23087</v>
      </c>
      <c r="AI220" s="88" t="s">
        <v>51</v>
      </c>
      <c r="AJ220" s="40"/>
      <c r="AK220" s="40"/>
      <c r="AL220" s="40" t="s">
        <v>52</v>
      </c>
      <c r="AM220" s="40">
        <v>217</v>
      </c>
      <c r="AN220" s="33">
        <v>23087</v>
      </c>
      <c r="AO220" s="44">
        <v>10000</v>
      </c>
      <c r="AP220" s="33">
        <v>4000</v>
      </c>
    </row>
    <row r="221" spans="1:42" ht="15" customHeight="1">
      <c r="A221" s="40">
        <v>218</v>
      </c>
      <c r="B221" s="42" t="s">
        <v>976</v>
      </c>
      <c r="C221" s="38"/>
      <c r="D221" s="97" t="s">
        <v>977</v>
      </c>
      <c r="E221" s="97"/>
      <c r="F221" s="40" t="s">
        <v>41</v>
      </c>
      <c r="G221" s="40" t="s">
        <v>978</v>
      </c>
      <c r="H221" s="96" t="s">
        <v>959</v>
      </c>
      <c r="I221" s="96" t="s">
        <v>959</v>
      </c>
      <c r="J221" s="96" t="s">
        <v>58</v>
      </c>
      <c r="K221" s="96" t="s">
        <v>194</v>
      </c>
      <c r="L221" s="96" t="s">
        <v>214</v>
      </c>
      <c r="M221" s="39" t="s">
        <v>47</v>
      </c>
      <c r="N221" s="40"/>
      <c r="O221" s="40"/>
      <c r="P221" s="41">
        <v>123456789012</v>
      </c>
      <c r="Q221" s="33" t="s">
        <v>48</v>
      </c>
      <c r="R221" s="41">
        <v>9876543212345</v>
      </c>
      <c r="S221" s="40" t="s">
        <v>49</v>
      </c>
      <c r="T221" s="38">
        <v>3349947378</v>
      </c>
      <c r="U221" s="40" t="s">
        <v>50</v>
      </c>
      <c r="V221" s="41">
        <v>1023456789</v>
      </c>
      <c r="W221" s="88">
        <v>50000</v>
      </c>
      <c r="X221" s="88">
        <f t="shared" si="24"/>
        <v>25000</v>
      </c>
      <c r="Y221" s="88">
        <f t="shared" si="25"/>
        <v>10000</v>
      </c>
      <c r="Z221" s="88">
        <v>2083</v>
      </c>
      <c r="AA221" s="88">
        <v>2083</v>
      </c>
      <c r="AB221" s="88">
        <f t="shared" si="26"/>
        <v>10834</v>
      </c>
      <c r="AC221" s="88">
        <f t="shared" si="27"/>
        <v>50000</v>
      </c>
      <c r="AD221" s="87">
        <f t="shared" si="28"/>
        <v>1950</v>
      </c>
      <c r="AE221" s="87">
        <f t="shared" si="29"/>
        <v>0</v>
      </c>
      <c r="AF221" s="88">
        <v>6</v>
      </c>
      <c r="AG221" s="87">
        <f t="shared" si="30"/>
        <v>1202.5</v>
      </c>
      <c r="AH221" s="87">
        <f t="shared" si="31"/>
        <v>53158.5</v>
      </c>
      <c r="AI221" s="88" t="s">
        <v>61</v>
      </c>
      <c r="AJ221" s="40"/>
      <c r="AK221" s="40"/>
      <c r="AL221" s="40" t="s">
        <v>52</v>
      </c>
      <c r="AM221" s="40">
        <v>218</v>
      </c>
      <c r="AN221" s="33">
        <v>53158.5</v>
      </c>
      <c r="AO221" s="44">
        <v>25000</v>
      </c>
      <c r="AP221" s="33">
        <v>10000</v>
      </c>
    </row>
    <row r="222" spans="1:42" ht="15" customHeight="1">
      <c r="A222" s="40">
        <v>219</v>
      </c>
      <c r="B222" s="42" t="s">
        <v>979</v>
      </c>
      <c r="C222" s="38"/>
      <c r="D222" s="97" t="s">
        <v>980</v>
      </c>
      <c r="E222" s="97"/>
      <c r="F222" s="40" t="s">
        <v>41</v>
      </c>
      <c r="G222" s="40" t="s">
        <v>981</v>
      </c>
      <c r="H222" s="96" t="s">
        <v>959</v>
      </c>
      <c r="I222" s="96" t="s">
        <v>959</v>
      </c>
      <c r="J222" s="96" t="s">
        <v>44</v>
      </c>
      <c r="K222" s="96" t="s">
        <v>126</v>
      </c>
      <c r="L222" s="96" t="s">
        <v>142</v>
      </c>
      <c r="M222" s="39" t="s">
        <v>47</v>
      </c>
      <c r="N222" s="40"/>
      <c r="O222" s="40"/>
      <c r="P222" s="41">
        <v>123456789012</v>
      </c>
      <c r="Q222" s="33" t="s">
        <v>48</v>
      </c>
      <c r="R222" s="41">
        <v>9876543212345</v>
      </c>
      <c r="S222" s="40" t="s">
        <v>49</v>
      </c>
      <c r="T222" s="38">
        <v>3349947378</v>
      </c>
      <c r="U222" s="40" t="s">
        <v>50</v>
      </c>
      <c r="V222" s="41">
        <v>1023456789</v>
      </c>
      <c r="W222" s="88">
        <v>40000</v>
      </c>
      <c r="X222" s="88">
        <f t="shared" si="24"/>
        <v>20000</v>
      </c>
      <c r="Y222" s="88">
        <f t="shared" si="25"/>
        <v>8000</v>
      </c>
      <c r="Z222" s="88">
        <v>2083</v>
      </c>
      <c r="AA222" s="88">
        <v>2083</v>
      </c>
      <c r="AB222" s="88">
        <f t="shared" si="26"/>
        <v>7834</v>
      </c>
      <c r="AC222" s="88">
        <f t="shared" si="27"/>
        <v>40000</v>
      </c>
      <c r="AD222" s="87">
        <f t="shared" si="28"/>
        <v>1950</v>
      </c>
      <c r="AE222" s="87">
        <f t="shared" si="29"/>
        <v>0</v>
      </c>
      <c r="AF222" s="88">
        <v>6</v>
      </c>
      <c r="AG222" s="87">
        <f t="shared" si="30"/>
        <v>961.99999999999989</v>
      </c>
      <c r="AH222" s="87">
        <f t="shared" si="31"/>
        <v>42918</v>
      </c>
      <c r="AI222" s="88" t="s">
        <v>61</v>
      </c>
      <c r="AJ222" s="40"/>
      <c r="AK222" s="40"/>
      <c r="AL222" s="40" t="s">
        <v>52</v>
      </c>
      <c r="AM222" s="40">
        <v>219</v>
      </c>
      <c r="AN222" s="33">
        <v>42918</v>
      </c>
      <c r="AO222" s="44">
        <v>20000</v>
      </c>
      <c r="AP222" s="33">
        <v>8000</v>
      </c>
    </row>
    <row r="223" spans="1:42" ht="15" customHeight="1">
      <c r="A223" s="40">
        <v>220</v>
      </c>
      <c r="B223" s="42" t="s">
        <v>982</v>
      </c>
      <c r="C223" s="38"/>
      <c r="D223" s="97" t="s">
        <v>983</v>
      </c>
      <c r="E223" s="97" t="s">
        <v>692</v>
      </c>
      <c r="F223" s="40" t="s">
        <v>41</v>
      </c>
      <c r="G223" s="40" t="s">
        <v>984</v>
      </c>
      <c r="H223" s="96" t="s">
        <v>959</v>
      </c>
      <c r="I223" s="96" t="s">
        <v>959</v>
      </c>
      <c r="J223" s="96" t="s">
        <v>58</v>
      </c>
      <c r="K223" s="96" t="s">
        <v>126</v>
      </c>
      <c r="L223" s="96" t="s">
        <v>352</v>
      </c>
      <c r="M223" s="39" t="s">
        <v>47</v>
      </c>
      <c r="N223" s="40"/>
      <c r="O223" s="40"/>
      <c r="P223" s="41">
        <v>123456789012</v>
      </c>
      <c r="Q223" s="33" t="s">
        <v>48</v>
      </c>
      <c r="R223" s="41">
        <v>9876543212345</v>
      </c>
      <c r="S223" s="40" t="s">
        <v>49</v>
      </c>
      <c r="T223" s="38">
        <v>3349947378</v>
      </c>
      <c r="U223" s="40" t="s">
        <v>50</v>
      </c>
      <c r="V223" s="41">
        <v>1023456789</v>
      </c>
      <c r="W223" s="88">
        <v>15000</v>
      </c>
      <c r="X223" s="88">
        <f t="shared" si="24"/>
        <v>7500</v>
      </c>
      <c r="Y223" s="88">
        <f t="shared" si="25"/>
        <v>3000</v>
      </c>
      <c r="Z223" s="88">
        <v>2083</v>
      </c>
      <c r="AA223" s="88">
        <v>2083</v>
      </c>
      <c r="AB223" s="88">
        <f t="shared" si="26"/>
        <v>334</v>
      </c>
      <c r="AC223" s="88">
        <f t="shared" si="27"/>
        <v>15000</v>
      </c>
      <c r="AD223" s="87">
        <f t="shared" si="28"/>
        <v>1950</v>
      </c>
      <c r="AE223" s="87">
        <f t="shared" si="29"/>
        <v>487.5</v>
      </c>
      <c r="AF223" s="88">
        <v>6</v>
      </c>
      <c r="AG223" s="87">
        <f t="shared" si="30"/>
        <v>360.75</v>
      </c>
      <c r="AH223" s="87">
        <f t="shared" si="31"/>
        <v>17804.25</v>
      </c>
      <c r="AI223" s="88" t="s">
        <v>76</v>
      </c>
      <c r="AJ223" s="40"/>
      <c r="AK223" s="40"/>
      <c r="AL223" s="40" t="s">
        <v>52</v>
      </c>
      <c r="AM223" s="40">
        <v>220</v>
      </c>
      <c r="AN223" s="33">
        <v>17804.25</v>
      </c>
      <c r="AO223" s="44">
        <v>7500</v>
      </c>
      <c r="AP223" s="33">
        <v>3000</v>
      </c>
    </row>
    <row r="224" spans="1:42" ht="15" customHeight="1">
      <c r="A224" s="40">
        <v>221</v>
      </c>
      <c r="B224" s="42" t="s">
        <v>985</v>
      </c>
      <c r="C224" s="38"/>
      <c r="D224" s="97" t="s">
        <v>986</v>
      </c>
      <c r="E224" s="97"/>
      <c r="F224" s="40" t="s">
        <v>41</v>
      </c>
      <c r="G224" s="40" t="s">
        <v>987</v>
      </c>
      <c r="H224" s="96" t="s">
        <v>959</v>
      </c>
      <c r="I224" s="96" t="s">
        <v>959</v>
      </c>
      <c r="J224" s="96" t="s">
        <v>58</v>
      </c>
      <c r="K224" s="96" t="s">
        <v>384</v>
      </c>
      <c r="L224" s="96" t="s">
        <v>120</v>
      </c>
      <c r="M224" s="39" t="s">
        <v>47</v>
      </c>
      <c r="N224" s="40"/>
      <c r="O224" s="40"/>
      <c r="P224" s="41">
        <v>123456789012</v>
      </c>
      <c r="Q224" s="33" t="s">
        <v>48</v>
      </c>
      <c r="R224" s="41">
        <v>9876543212345</v>
      </c>
      <c r="S224" s="40" t="s">
        <v>49</v>
      </c>
      <c r="T224" s="38">
        <v>3349947378</v>
      </c>
      <c r="U224" s="40" t="s">
        <v>50</v>
      </c>
      <c r="V224" s="41">
        <v>1023456789</v>
      </c>
      <c r="W224" s="88">
        <v>18000</v>
      </c>
      <c r="X224" s="88">
        <f t="shared" si="24"/>
        <v>9000</v>
      </c>
      <c r="Y224" s="88">
        <f t="shared" si="25"/>
        <v>3600</v>
      </c>
      <c r="Z224" s="88">
        <v>2083</v>
      </c>
      <c r="AA224" s="88">
        <v>2083</v>
      </c>
      <c r="AB224" s="88">
        <f t="shared" si="26"/>
        <v>1234</v>
      </c>
      <c r="AC224" s="88">
        <f t="shared" si="27"/>
        <v>18000</v>
      </c>
      <c r="AD224" s="87">
        <f t="shared" si="28"/>
        <v>2340</v>
      </c>
      <c r="AE224" s="87">
        <f t="shared" si="29"/>
        <v>585</v>
      </c>
      <c r="AF224" s="88">
        <v>6</v>
      </c>
      <c r="AG224" s="87">
        <f t="shared" si="30"/>
        <v>432.9</v>
      </c>
      <c r="AH224" s="87">
        <f t="shared" si="31"/>
        <v>21363.9</v>
      </c>
      <c r="AI224" s="88" t="s">
        <v>76</v>
      </c>
      <c r="AJ224" s="40"/>
      <c r="AK224" s="40"/>
      <c r="AL224" s="40" t="s">
        <v>52</v>
      </c>
      <c r="AM224" s="40">
        <v>221</v>
      </c>
      <c r="AN224" s="33">
        <v>21363.9</v>
      </c>
      <c r="AO224" s="44">
        <v>9000</v>
      </c>
      <c r="AP224" s="33">
        <v>3600</v>
      </c>
    </row>
    <row r="225" spans="1:42" ht="15" customHeight="1">
      <c r="A225" s="40">
        <v>222</v>
      </c>
      <c r="B225" s="42" t="s">
        <v>988</v>
      </c>
      <c r="C225" s="38"/>
      <c r="D225" s="97" t="s">
        <v>989</v>
      </c>
      <c r="E225" s="97" t="s">
        <v>486</v>
      </c>
      <c r="F225" s="40" t="s">
        <v>41</v>
      </c>
      <c r="G225" s="40" t="s">
        <v>990</v>
      </c>
      <c r="H225" s="96" t="s">
        <v>991</v>
      </c>
      <c r="I225" s="96" t="s">
        <v>991</v>
      </c>
      <c r="J225" s="96" t="s">
        <v>58</v>
      </c>
      <c r="K225" s="96" t="s">
        <v>389</v>
      </c>
      <c r="L225" s="96" t="s">
        <v>352</v>
      </c>
      <c r="M225" s="39" t="s">
        <v>47</v>
      </c>
      <c r="N225" s="40"/>
      <c r="O225" s="40"/>
      <c r="P225" s="41">
        <v>123456789012</v>
      </c>
      <c r="Q225" s="33" t="s">
        <v>48</v>
      </c>
      <c r="R225" s="41">
        <v>9876543212345</v>
      </c>
      <c r="S225" s="40" t="s">
        <v>49</v>
      </c>
      <c r="T225" s="38">
        <v>3349947378</v>
      </c>
      <c r="U225" s="40" t="s">
        <v>50</v>
      </c>
      <c r="V225" s="41">
        <v>1023456789</v>
      </c>
      <c r="W225" s="88">
        <v>19000</v>
      </c>
      <c r="X225" s="88">
        <f t="shared" si="24"/>
        <v>9500</v>
      </c>
      <c r="Y225" s="88">
        <f t="shared" si="25"/>
        <v>3800</v>
      </c>
      <c r="Z225" s="88">
        <v>2083</v>
      </c>
      <c r="AA225" s="88">
        <v>2083</v>
      </c>
      <c r="AB225" s="88">
        <f t="shared" si="26"/>
        <v>1534</v>
      </c>
      <c r="AC225" s="88">
        <f t="shared" si="27"/>
        <v>19000</v>
      </c>
      <c r="AD225" s="87">
        <f t="shared" si="28"/>
        <v>1950</v>
      </c>
      <c r="AE225" s="87">
        <f t="shared" si="29"/>
        <v>617.5</v>
      </c>
      <c r="AF225" s="88">
        <v>6</v>
      </c>
      <c r="AG225" s="87">
        <f t="shared" si="30"/>
        <v>456.95</v>
      </c>
      <c r="AH225" s="87">
        <f t="shared" si="31"/>
        <v>22030.45</v>
      </c>
      <c r="AI225" s="88" t="s">
        <v>76</v>
      </c>
      <c r="AJ225" s="40"/>
      <c r="AK225" s="40"/>
      <c r="AL225" s="40" t="s">
        <v>52</v>
      </c>
      <c r="AM225" s="40">
        <v>222</v>
      </c>
      <c r="AN225" s="33">
        <v>22030.45</v>
      </c>
      <c r="AO225" s="44">
        <v>9500</v>
      </c>
      <c r="AP225" s="33">
        <v>3800</v>
      </c>
    </row>
    <row r="226" spans="1:42" ht="15" customHeight="1">
      <c r="A226" s="40">
        <v>223</v>
      </c>
      <c r="B226" s="42" t="s">
        <v>992</v>
      </c>
      <c r="C226" s="38"/>
      <c r="D226" s="97" t="s">
        <v>993</v>
      </c>
      <c r="E226" s="97" t="s">
        <v>129</v>
      </c>
      <c r="F226" s="40" t="s">
        <v>41</v>
      </c>
      <c r="G226" s="40" t="s">
        <v>994</v>
      </c>
      <c r="H226" s="96" t="s">
        <v>991</v>
      </c>
      <c r="I226" s="96" t="s">
        <v>991</v>
      </c>
      <c r="J226" s="96" t="s">
        <v>58</v>
      </c>
      <c r="K226" s="96" t="s">
        <v>194</v>
      </c>
      <c r="L226" s="96" t="s">
        <v>214</v>
      </c>
      <c r="M226" s="39" t="s">
        <v>47</v>
      </c>
      <c r="N226" s="40"/>
      <c r="O226" s="40"/>
      <c r="P226" s="41">
        <v>123456789012</v>
      </c>
      <c r="Q226" s="33" t="s">
        <v>48</v>
      </c>
      <c r="R226" s="41">
        <v>9876543212345</v>
      </c>
      <c r="S226" s="40" t="s">
        <v>49</v>
      </c>
      <c r="T226" s="38">
        <v>3349947378</v>
      </c>
      <c r="U226" s="40" t="s">
        <v>50</v>
      </c>
      <c r="V226" s="41">
        <v>1023456789</v>
      </c>
      <c r="W226" s="88">
        <v>21000</v>
      </c>
      <c r="X226" s="88">
        <f t="shared" si="24"/>
        <v>10500</v>
      </c>
      <c r="Y226" s="88">
        <f t="shared" si="25"/>
        <v>4200</v>
      </c>
      <c r="Z226" s="88">
        <v>2083</v>
      </c>
      <c r="AA226" s="88">
        <v>2083</v>
      </c>
      <c r="AB226" s="88">
        <f t="shared" si="26"/>
        <v>2134</v>
      </c>
      <c r="AC226" s="88">
        <f t="shared" si="27"/>
        <v>21000</v>
      </c>
      <c r="AD226" s="87">
        <f t="shared" si="28"/>
        <v>1950</v>
      </c>
      <c r="AE226" s="87">
        <f t="shared" si="29"/>
        <v>682.5</v>
      </c>
      <c r="AF226" s="88">
        <v>6</v>
      </c>
      <c r="AG226" s="87">
        <f t="shared" si="30"/>
        <v>505.04999999999995</v>
      </c>
      <c r="AH226" s="87">
        <f t="shared" si="31"/>
        <v>24143.55</v>
      </c>
      <c r="AI226" s="88" t="s">
        <v>51</v>
      </c>
      <c r="AJ226" s="40"/>
      <c r="AK226" s="40"/>
      <c r="AL226" s="40" t="s">
        <v>52</v>
      </c>
      <c r="AM226" s="40">
        <v>223</v>
      </c>
      <c r="AN226" s="33">
        <v>24143.55</v>
      </c>
      <c r="AO226" s="44">
        <v>10500</v>
      </c>
      <c r="AP226" s="33">
        <v>4200</v>
      </c>
    </row>
    <row r="227" spans="1:42" ht="15" customHeight="1">
      <c r="A227" s="40">
        <v>224</v>
      </c>
      <c r="B227" s="42" t="s">
        <v>995</v>
      </c>
      <c r="C227" s="38"/>
      <c r="D227" s="97" t="s">
        <v>996</v>
      </c>
      <c r="E227" s="97"/>
      <c r="F227" s="40" t="s">
        <v>41</v>
      </c>
      <c r="G227" s="40" t="s">
        <v>997</v>
      </c>
      <c r="H227" s="96" t="s">
        <v>991</v>
      </c>
      <c r="I227" s="96" t="s">
        <v>991</v>
      </c>
      <c r="J227" s="96" t="s">
        <v>58</v>
      </c>
      <c r="K227" s="96" t="s">
        <v>399</v>
      </c>
      <c r="L227" s="96" t="s">
        <v>352</v>
      </c>
      <c r="M227" s="39" t="s">
        <v>47</v>
      </c>
      <c r="N227" s="40"/>
      <c r="O227" s="40"/>
      <c r="P227" s="41">
        <v>123456789012</v>
      </c>
      <c r="Q227" s="33" t="s">
        <v>48</v>
      </c>
      <c r="R227" s="41">
        <v>9876543212345</v>
      </c>
      <c r="S227" s="40" t="s">
        <v>49</v>
      </c>
      <c r="T227" s="38">
        <v>3349947378</v>
      </c>
      <c r="U227" s="40" t="s">
        <v>50</v>
      </c>
      <c r="V227" s="41">
        <v>1023456789</v>
      </c>
      <c r="W227" s="88">
        <v>20000</v>
      </c>
      <c r="X227" s="88">
        <f t="shared" si="24"/>
        <v>10000</v>
      </c>
      <c r="Y227" s="88">
        <f t="shared" si="25"/>
        <v>4000</v>
      </c>
      <c r="Z227" s="88">
        <v>2083</v>
      </c>
      <c r="AA227" s="88">
        <v>2083</v>
      </c>
      <c r="AB227" s="88">
        <f t="shared" si="26"/>
        <v>1834</v>
      </c>
      <c r="AC227" s="88">
        <f t="shared" si="27"/>
        <v>20000</v>
      </c>
      <c r="AD227" s="87">
        <f t="shared" si="28"/>
        <v>1950</v>
      </c>
      <c r="AE227" s="87">
        <f t="shared" si="29"/>
        <v>650</v>
      </c>
      <c r="AF227" s="88">
        <v>6</v>
      </c>
      <c r="AG227" s="87">
        <f t="shared" si="30"/>
        <v>480.99999999999994</v>
      </c>
      <c r="AH227" s="87">
        <f t="shared" si="31"/>
        <v>23087</v>
      </c>
      <c r="AI227" s="88" t="s">
        <v>51</v>
      </c>
      <c r="AJ227" s="40"/>
      <c r="AK227" s="40"/>
      <c r="AL227" s="40" t="s">
        <v>52</v>
      </c>
      <c r="AM227" s="40">
        <v>224</v>
      </c>
      <c r="AN227" s="33">
        <v>23087</v>
      </c>
      <c r="AO227" s="44">
        <v>10000</v>
      </c>
      <c r="AP227" s="33">
        <v>4000</v>
      </c>
    </row>
    <row r="228" spans="1:42" ht="15" customHeight="1">
      <c r="A228" s="40">
        <v>225</v>
      </c>
      <c r="B228" s="42" t="s">
        <v>998</v>
      </c>
      <c r="C228" s="38"/>
      <c r="D228" s="97" t="s">
        <v>999</v>
      </c>
      <c r="E228" s="97" t="s">
        <v>1000</v>
      </c>
      <c r="F228" s="40" t="s">
        <v>41</v>
      </c>
      <c r="G228" s="40" t="s">
        <v>1001</v>
      </c>
      <c r="H228" s="96" t="s">
        <v>991</v>
      </c>
      <c r="I228" s="96" t="s">
        <v>991</v>
      </c>
      <c r="J228" s="96" t="s">
        <v>58</v>
      </c>
      <c r="K228" s="96" t="s">
        <v>194</v>
      </c>
      <c r="L228" s="96" t="s">
        <v>214</v>
      </c>
      <c r="M228" s="39" t="s">
        <v>47</v>
      </c>
      <c r="N228" s="40"/>
      <c r="O228" s="40"/>
      <c r="P228" s="41">
        <v>123456789012</v>
      </c>
      <c r="Q228" s="33" t="s">
        <v>48</v>
      </c>
      <c r="R228" s="41">
        <v>9876543212345</v>
      </c>
      <c r="S228" s="40" t="s">
        <v>49</v>
      </c>
      <c r="T228" s="38">
        <v>3349947378</v>
      </c>
      <c r="U228" s="40" t="s">
        <v>50</v>
      </c>
      <c r="V228" s="41">
        <v>1023456789</v>
      </c>
      <c r="W228" s="88">
        <v>20000</v>
      </c>
      <c r="X228" s="88">
        <f t="shared" si="24"/>
        <v>10000</v>
      </c>
      <c r="Y228" s="88">
        <f t="shared" si="25"/>
        <v>4000</v>
      </c>
      <c r="Z228" s="88">
        <v>2083</v>
      </c>
      <c r="AA228" s="88">
        <v>2083</v>
      </c>
      <c r="AB228" s="88">
        <f t="shared" si="26"/>
        <v>1834</v>
      </c>
      <c r="AC228" s="88">
        <f t="shared" si="27"/>
        <v>20000</v>
      </c>
      <c r="AD228" s="87">
        <f t="shared" si="28"/>
        <v>1950</v>
      </c>
      <c r="AE228" s="87">
        <f t="shared" si="29"/>
        <v>650</v>
      </c>
      <c r="AF228" s="88">
        <v>6</v>
      </c>
      <c r="AG228" s="87">
        <f t="shared" si="30"/>
        <v>480.99999999999994</v>
      </c>
      <c r="AH228" s="87">
        <f t="shared" si="31"/>
        <v>23087</v>
      </c>
      <c r="AI228" s="88" t="s">
        <v>51</v>
      </c>
      <c r="AJ228" s="40"/>
      <c r="AK228" s="40"/>
      <c r="AL228" s="40" t="s">
        <v>52</v>
      </c>
      <c r="AM228" s="40">
        <v>225</v>
      </c>
      <c r="AN228" s="33">
        <v>23087</v>
      </c>
      <c r="AO228" s="44">
        <v>10000</v>
      </c>
      <c r="AP228" s="33">
        <v>4000</v>
      </c>
    </row>
    <row r="229" spans="1:42" ht="15" customHeight="1">
      <c r="A229" s="40">
        <v>226</v>
      </c>
      <c r="B229" s="42" t="s">
        <v>1002</v>
      </c>
      <c r="C229" s="38"/>
      <c r="D229" s="97" t="s">
        <v>1003</v>
      </c>
      <c r="E229" s="97"/>
      <c r="F229" s="40" t="s">
        <v>41</v>
      </c>
      <c r="G229" s="40" t="s">
        <v>1004</v>
      </c>
      <c r="H229" s="96" t="s">
        <v>1005</v>
      </c>
      <c r="I229" s="96" t="s">
        <v>1005</v>
      </c>
      <c r="J229" s="96" t="s">
        <v>58</v>
      </c>
      <c r="K229" s="96" t="s">
        <v>194</v>
      </c>
      <c r="L229" s="96" t="s">
        <v>142</v>
      </c>
      <c r="M229" s="39" t="s">
        <v>47</v>
      </c>
      <c r="N229" s="40"/>
      <c r="O229" s="40"/>
      <c r="P229" s="41">
        <v>123456789012</v>
      </c>
      <c r="Q229" s="33" t="s">
        <v>48</v>
      </c>
      <c r="R229" s="41">
        <v>9876543212345</v>
      </c>
      <c r="S229" s="40" t="s">
        <v>49</v>
      </c>
      <c r="T229" s="38">
        <v>3349947378</v>
      </c>
      <c r="U229" s="40" t="s">
        <v>50</v>
      </c>
      <c r="V229" s="41">
        <v>1023456789</v>
      </c>
      <c r="W229" s="88">
        <v>20000</v>
      </c>
      <c r="X229" s="88">
        <f t="shared" si="24"/>
        <v>10000</v>
      </c>
      <c r="Y229" s="88">
        <f t="shared" si="25"/>
        <v>4000</v>
      </c>
      <c r="Z229" s="88">
        <v>2083</v>
      </c>
      <c r="AA229" s="88">
        <v>2083</v>
      </c>
      <c r="AB229" s="88">
        <f t="shared" si="26"/>
        <v>1834</v>
      </c>
      <c r="AC229" s="88">
        <f t="shared" si="27"/>
        <v>20000</v>
      </c>
      <c r="AD229" s="87">
        <f t="shared" si="28"/>
        <v>1950</v>
      </c>
      <c r="AE229" s="87">
        <f t="shared" si="29"/>
        <v>650</v>
      </c>
      <c r="AF229" s="88">
        <v>6</v>
      </c>
      <c r="AG229" s="87">
        <f t="shared" si="30"/>
        <v>480.99999999999994</v>
      </c>
      <c r="AH229" s="87">
        <f t="shared" si="31"/>
        <v>23087</v>
      </c>
      <c r="AI229" s="88" t="s">
        <v>51</v>
      </c>
      <c r="AJ229" s="40"/>
      <c r="AK229" s="40"/>
      <c r="AL229" s="40" t="s">
        <v>52</v>
      </c>
      <c r="AM229" s="40">
        <v>226</v>
      </c>
      <c r="AN229" s="33">
        <v>23087</v>
      </c>
      <c r="AO229" s="44">
        <v>10000</v>
      </c>
      <c r="AP229" s="33">
        <v>4000</v>
      </c>
    </row>
    <row r="230" spans="1:42" ht="15" customHeight="1">
      <c r="A230" s="40">
        <v>227</v>
      </c>
      <c r="B230" s="42" t="s">
        <v>1006</v>
      </c>
      <c r="C230" s="38"/>
      <c r="D230" s="97" t="s">
        <v>1007</v>
      </c>
      <c r="E230" s="97"/>
      <c r="F230" s="40" t="s">
        <v>41</v>
      </c>
      <c r="G230" s="40" t="s">
        <v>1008</v>
      </c>
      <c r="H230" s="96" t="s">
        <v>1005</v>
      </c>
      <c r="I230" s="96" t="s">
        <v>1005</v>
      </c>
      <c r="J230" s="96" t="s">
        <v>58</v>
      </c>
      <c r="K230" s="96" t="s">
        <v>316</v>
      </c>
      <c r="L230" s="96" t="s">
        <v>352</v>
      </c>
      <c r="M230" s="39" t="s">
        <v>47</v>
      </c>
      <c r="N230" s="40"/>
      <c r="O230" s="40"/>
      <c r="P230" s="41">
        <v>123456789012</v>
      </c>
      <c r="Q230" s="33" t="s">
        <v>48</v>
      </c>
      <c r="R230" s="41">
        <v>9876543212345</v>
      </c>
      <c r="S230" s="40" t="s">
        <v>49</v>
      </c>
      <c r="T230" s="38">
        <v>3349947378</v>
      </c>
      <c r="U230" s="40" t="s">
        <v>50</v>
      </c>
      <c r="V230" s="41">
        <v>1023456789</v>
      </c>
      <c r="W230" s="88">
        <v>20000</v>
      </c>
      <c r="X230" s="88">
        <f t="shared" si="24"/>
        <v>10000</v>
      </c>
      <c r="Y230" s="88">
        <f t="shared" si="25"/>
        <v>4000</v>
      </c>
      <c r="Z230" s="88">
        <v>2083</v>
      </c>
      <c r="AA230" s="88">
        <v>2083</v>
      </c>
      <c r="AB230" s="88">
        <f t="shared" si="26"/>
        <v>1834</v>
      </c>
      <c r="AC230" s="88">
        <f t="shared" si="27"/>
        <v>20000</v>
      </c>
      <c r="AD230" s="87">
        <f t="shared" si="28"/>
        <v>1950</v>
      </c>
      <c r="AE230" s="87">
        <f t="shared" si="29"/>
        <v>650</v>
      </c>
      <c r="AF230" s="88">
        <v>6</v>
      </c>
      <c r="AG230" s="87">
        <f t="shared" si="30"/>
        <v>480.99999999999994</v>
      </c>
      <c r="AH230" s="87">
        <f t="shared" si="31"/>
        <v>23087</v>
      </c>
      <c r="AI230" s="88" t="s">
        <v>51</v>
      </c>
      <c r="AJ230" s="40"/>
      <c r="AK230" s="40"/>
      <c r="AL230" s="40" t="s">
        <v>52</v>
      </c>
      <c r="AM230" s="40">
        <v>227</v>
      </c>
      <c r="AN230" s="33">
        <v>23087</v>
      </c>
      <c r="AO230" s="44">
        <v>10000</v>
      </c>
      <c r="AP230" s="33">
        <v>4000</v>
      </c>
    </row>
    <row r="231" spans="1:42" ht="15" customHeight="1">
      <c r="A231" s="40">
        <v>228</v>
      </c>
      <c r="B231" s="42" t="s">
        <v>1009</v>
      </c>
      <c r="C231" s="38"/>
      <c r="D231" s="97" t="s">
        <v>1010</v>
      </c>
      <c r="E231" s="97"/>
      <c r="F231" s="40" t="s">
        <v>41</v>
      </c>
      <c r="G231" s="40" t="s">
        <v>1011</v>
      </c>
      <c r="H231" s="96" t="s">
        <v>1005</v>
      </c>
      <c r="I231" s="96" t="s">
        <v>1005</v>
      </c>
      <c r="J231" s="96" t="s">
        <v>58</v>
      </c>
      <c r="K231" s="96" t="s">
        <v>417</v>
      </c>
      <c r="L231" s="96" t="s">
        <v>214</v>
      </c>
      <c r="M231" s="39" t="s">
        <v>47</v>
      </c>
      <c r="N231" s="40"/>
      <c r="O231" s="40"/>
      <c r="P231" s="41">
        <v>123456789012</v>
      </c>
      <c r="Q231" s="33" t="s">
        <v>48</v>
      </c>
      <c r="R231" s="41">
        <v>9876543212345</v>
      </c>
      <c r="S231" s="40" t="s">
        <v>49</v>
      </c>
      <c r="T231" s="38">
        <v>3349947378</v>
      </c>
      <c r="U231" s="40" t="s">
        <v>50</v>
      </c>
      <c r="V231" s="41">
        <v>1023456789</v>
      </c>
      <c r="W231" s="88">
        <v>40000</v>
      </c>
      <c r="X231" s="88">
        <f t="shared" si="24"/>
        <v>20000</v>
      </c>
      <c r="Y231" s="88">
        <f t="shared" si="25"/>
        <v>8000</v>
      </c>
      <c r="Z231" s="88">
        <v>2083</v>
      </c>
      <c r="AA231" s="88">
        <v>2083</v>
      </c>
      <c r="AB231" s="88">
        <f t="shared" si="26"/>
        <v>7834</v>
      </c>
      <c r="AC231" s="88">
        <f t="shared" si="27"/>
        <v>40000</v>
      </c>
      <c r="AD231" s="87">
        <f t="shared" si="28"/>
        <v>1950</v>
      </c>
      <c r="AE231" s="87">
        <f t="shared" si="29"/>
        <v>0</v>
      </c>
      <c r="AF231" s="88">
        <v>6</v>
      </c>
      <c r="AG231" s="87">
        <f t="shared" si="30"/>
        <v>961.99999999999989</v>
      </c>
      <c r="AH231" s="87">
        <f t="shared" si="31"/>
        <v>42918</v>
      </c>
      <c r="AI231" s="88" t="s">
        <v>61</v>
      </c>
      <c r="AJ231" s="40"/>
      <c r="AK231" s="40"/>
      <c r="AL231" s="40" t="s">
        <v>52</v>
      </c>
      <c r="AM231" s="40">
        <v>228</v>
      </c>
      <c r="AN231" s="33">
        <v>42918</v>
      </c>
      <c r="AO231" s="44">
        <v>20000</v>
      </c>
      <c r="AP231" s="33">
        <v>8000</v>
      </c>
    </row>
    <row r="232" spans="1:42" ht="15" customHeight="1">
      <c r="A232" s="40">
        <v>229</v>
      </c>
      <c r="B232" s="42" t="s">
        <v>1012</v>
      </c>
      <c r="C232" s="38"/>
      <c r="D232" s="97" t="s">
        <v>1013</v>
      </c>
      <c r="E232" s="97" t="s">
        <v>1014</v>
      </c>
      <c r="F232" s="40" t="s">
        <v>41</v>
      </c>
      <c r="G232" s="40" t="s">
        <v>1015</v>
      </c>
      <c r="H232" s="96" t="s">
        <v>1005</v>
      </c>
      <c r="I232" s="96" t="s">
        <v>1005</v>
      </c>
      <c r="J232" s="96" t="s">
        <v>44</v>
      </c>
      <c r="K232" s="96" t="s">
        <v>265</v>
      </c>
      <c r="L232" s="96" t="s">
        <v>214</v>
      </c>
      <c r="M232" s="39" t="s">
        <v>47</v>
      </c>
      <c r="N232" s="40"/>
      <c r="O232" s="40"/>
      <c r="P232" s="41">
        <v>123456789012</v>
      </c>
      <c r="Q232" s="33" t="s">
        <v>48</v>
      </c>
      <c r="R232" s="41">
        <v>9876543212345</v>
      </c>
      <c r="S232" s="40" t="s">
        <v>49</v>
      </c>
      <c r="T232" s="38">
        <v>3349947378</v>
      </c>
      <c r="U232" s="40" t="s">
        <v>50</v>
      </c>
      <c r="V232" s="41">
        <v>1023456789</v>
      </c>
      <c r="W232" s="88">
        <v>30000</v>
      </c>
      <c r="X232" s="88">
        <f t="shared" si="24"/>
        <v>15000</v>
      </c>
      <c r="Y232" s="88">
        <f t="shared" si="25"/>
        <v>6000</v>
      </c>
      <c r="Z232" s="88">
        <v>2083</v>
      </c>
      <c r="AA232" s="88">
        <v>2083</v>
      </c>
      <c r="AB232" s="88">
        <f t="shared" si="26"/>
        <v>4834</v>
      </c>
      <c r="AC232" s="88">
        <f t="shared" si="27"/>
        <v>30000</v>
      </c>
      <c r="AD232" s="87">
        <f t="shared" si="28"/>
        <v>1950</v>
      </c>
      <c r="AE232" s="87">
        <f t="shared" si="29"/>
        <v>0</v>
      </c>
      <c r="AF232" s="88">
        <v>6</v>
      </c>
      <c r="AG232" s="87">
        <f t="shared" si="30"/>
        <v>721.5</v>
      </c>
      <c r="AH232" s="87">
        <f t="shared" si="31"/>
        <v>32677.5</v>
      </c>
      <c r="AI232" s="88" t="s">
        <v>61</v>
      </c>
      <c r="AJ232" s="40"/>
      <c r="AK232" s="40"/>
      <c r="AL232" s="40" t="s">
        <v>52</v>
      </c>
      <c r="AM232" s="40">
        <v>229</v>
      </c>
      <c r="AN232" s="33">
        <v>32677.5</v>
      </c>
      <c r="AO232" s="44">
        <v>15000</v>
      </c>
      <c r="AP232" s="33">
        <v>6000</v>
      </c>
    </row>
    <row r="233" spans="1:42" ht="15" customHeight="1">
      <c r="A233" s="40">
        <v>230</v>
      </c>
      <c r="B233" s="42" t="s">
        <v>1016</v>
      </c>
      <c r="C233" s="38"/>
      <c r="D233" s="97" t="s">
        <v>1017</v>
      </c>
      <c r="E233" s="97" t="s">
        <v>393</v>
      </c>
      <c r="F233" s="40" t="s">
        <v>41</v>
      </c>
      <c r="G233" s="40" t="s">
        <v>1018</v>
      </c>
      <c r="H233" s="96" t="s">
        <v>1005</v>
      </c>
      <c r="I233" s="96" t="s">
        <v>1005</v>
      </c>
      <c r="J233" s="96" t="s">
        <v>44</v>
      </c>
      <c r="K233" s="96" t="s">
        <v>265</v>
      </c>
      <c r="L233" s="96" t="s">
        <v>142</v>
      </c>
      <c r="M233" s="39" t="s">
        <v>47</v>
      </c>
      <c r="N233" s="40"/>
      <c r="O233" s="40"/>
      <c r="P233" s="41">
        <v>123456789012</v>
      </c>
      <c r="Q233" s="33" t="s">
        <v>48</v>
      </c>
      <c r="R233" s="41">
        <v>9876543212345</v>
      </c>
      <c r="S233" s="40" t="s">
        <v>49</v>
      </c>
      <c r="T233" s="38">
        <v>3349947378</v>
      </c>
      <c r="U233" s="40" t="s">
        <v>50</v>
      </c>
      <c r="V233" s="41">
        <v>1023456789</v>
      </c>
      <c r="W233" s="88">
        <v>16000</v>
      </c>
      <c r="X233" s="88">
        <f t="shared" si="24"/>
        <v>8000</v>
      </c>
      <c r="Y233" s="88">
        <f t="shared" si="25"/>
        <v>3200</v>
      </c>
      <c r="Z233" s="88">
        <v>2083</v>
      </c>
      <c r="AA233" s="88">
        <v>2083</v>
      </c>
      <c r="AB233" s="88">
        <f t="shared" si="26"/>
        <v>634</v>
      </c>
      <c r="AC233" s="88">
        <f t="shared" si="27"/>
        <v>16000</v>
      </c>
      <c r="AD233" s="87">
        <f t="shared" si="28"/>
        <v>2080</v>
      </c>
      <c r="AE233" s="87">
        <f t="shared" si="29"/>
        <v>520</v>
      </c>
      <c r="AF233" s="88">
        <v>6</v>
      </c>
      <c r="AG233" s="87">
        <f t="shared" si="30"/>
        <v>384.79999999999995</v>
      </c>
      <c r="AH233" s="87">
        <f t="shared" si="31"/>
        <v>18990.8</v>
      </c>
      <c r="AI233" s="88" t="s">
        <v>76</v>
      </c>
      <c r="AJ233" s="40"/>
      <c r="AK233" s="40"/>
      <c r="AL233" s="40" t="s">
        <v>52</v>
      </c>
      <c r="AM233" s="40">
        <v>230</v>
      </c>
      <c r="AN233" s="33">
        <v>18990.8</v>
      </c>
      <c r="AO233" s="44">
        <v>8000</v>
      </c>
      <c r="AP233" s="33">
        <v>3200</v>
      </c>
    </row>
    <row r="234" spans="1:42" ht="15" customHeight="1">
      <c r="A234" s="40">
        <v>231</v>
      </c>
      <c r="B234" s="42" t="s">
        <v>1019</v>
      </c>
      <c r="C234" s="38"/>
      <c r="D234" s="97" t="s">
        <v>1020</v>
      </c>
      <c r="E234" s="97" t="s">
        <v>1021</v>
      </c>
      <c r="F234" s="40" t="s">
        <v>41</v>
      </c>
      <c r="G234" s="40" t="s">
        <v>1022</v>
      </c>
      <c r="H234" s="96" t="s">
        <v>1005</v>
      </c>
      <c r="I234" s="96" t="s">
        <v>1005</v>
      </c>
      <c r="J234" s="96" t="s">
        <v>58</v>
      </c>
      <c r="K234" s="96" t="s">
        <v>265</v>
      </c>
      <c r="L234" s="96" t="s">
        <v>352</v>
      </c>
      <c r="M234" s="39" t="s">
        <v>47</v>
      </c>
      <c r="N234" s="40"/>
      <c r="O234" s="40"/>
      <c r="P234" s="41">
        <v>123456789012</v>
      </c>
      <c r="Q234" s="33" t="s">
        <v>48</v>
      </c>
      <c r="R234" s="41">
        <v>9876543212345</v>
      </c>
      <c r="S234" s="40" t="s">
        <v>49</v>
      </c>
      <c r="T234" s="38">
        <v>3349947378</v>
      </c>
      <c r="U234" s="40" t="s">
        <v>50</v>
      </c>
      <c r="V234" s="41">
        <v>1023456789</v>
      </c>
      <c r="W234" s="88">
        <v>25000</v>
      </c>
      <c r="X234" s="88">
        <f t="shared" si="24"/>
        <v>12500</v>
      </c>
      <c r="Y234" s="88">
        <f t="shared" si="25"/>
        <v>5000</v>
      </c>
      <c r="Z234" s="88">
        <v>2083</v>
      </c>
      <c r="AA234" s="88">
        <v>2083</v>
      </c>
      <c r="AB234" s="88">
        <f t="shared" si="26"/>
        <v>3334</v>
      </c>
      <c r="AC234" s="88">
        <f t="shared" si="27"/>
        <v>25000</v>
      </c>
      <c r="AD234" s="87">
        <f t="shared" si="28"/>
        <v>1950</v>
      </c>
      <c r="AE234" s="87">
        <f t="shared" si="29"/>
        <v>0</v>
      </c>
      <c r="AF234" s="88">
        <v>6</v>
      </c>
      <c r="AG234" s="87">
        <f t="shared" si="30"/>
        <v>601.25</v>
      </c>
      <c r="AH234" s="87">
        <f t="shared" si="31"/>
        <v>27557.25</v>
      </c>
      <c r="AI234" s="88" t="s">
        <v>51</v>
      </c>
      <c r="AJ234" s="40"/>
      <c r="AK234" s="40"/>
      <c r="AL234" s="40" t="s">
        <v>52</v>
      </c>
      <c r="AM234" s="40">
        <v>231</v>
      </c>
      <c r="AN234" s="33">
        <v>27557.25</v>
      </c>
      <c r="AO234" s="44">
        <v>12500</v>
      </c>
      <c r="AP234" s="33">
        <v>5000</v>
      </c>
    </row>
    <row r="235" spans="1:42" ht="15" customHeight="1">
      <c r="A235" s="40">
        <v>232</v>
      </c>
      <c r="B235" s="42" t="s">
        <v>1023</v>
      </c>
      <c r="C235" s="38"/>
      <c r="D235" s="97" t="s">
        <v>1024</v>
      </c>
      <c r="E235" s="97" t="s">
        <v>1025</v>
      </c>
      <c r="F235" s="40" t="s">
        <v>41</v>
      </c>
      <c r="G235" s="40" t="s">
        <v>1026</v>
      </c>
      <c r="H235" s="96" t="s">
        <v>1005</v>
      </c>
      <c r="I235" s="96" t="s">
        <v>1005</v>
      </c>
      <c r="J235" s="96" t="s">
        <v>58</v>
      </c>
      <c r="K235" s="96" t="s">
        <v>265</v>
      </c>
      <c r="L235" s="96" t="s">
        <v>142</v>
      </c>
      <c r="M235" s="39" t="s">
        <v>47</v>
      </c>
      <c r="N235" s="40"/>
      <c r="O235" s="40"/>
      <c r="P235" s="41">
        <v>123456789012</v>
      </c>
      <c r="Q235" s="33" t="s">
        <v>48</v>
      </c>
      <c r="R235" s="41">
        <v>9876543212345</v>
      </c>
      <c r="S235" s="40" t="s">
        <v>49</v>
      </c>
      <c r="T235" s="38">
        <v>3349947378</v>
      </c>
      <c r="U235" s="40" t="s">
        <v>50</v>
      </c>
      <c r="V235" s="41">
        <v>1023456789</v>
      </c>
      <c r="W235" s="88">
        <v>27000</v>
      </c>
      <c r="X235" s="88">
        <f t="shared" si="24"/>
        <v>13500</v>
      </c>
      <c r="Y235" s="88">
        <f t="shared" si="25"/>
        <v>5400</v>
      </c>
      <c r="Z235" s="88">
        <v>2083</v>
      </c>
      <c r="AA235" s="88">
        <v>2083</v>
      </c>
      <c r="AB235" s="88">
        <f t="shared" si="26"/>
        <v>3934</v>
      </c>
      <c r="AC235" s="88">
        <f t="shared" si="27"/>
        <v>27000</v>
      </c>
      <c r="AD235" s="87">
        <f t="shared" si="28"/>
        <v>1950</v>
      </c>
      <c r="AE235" s="87">
        <f t="shared" si="29"/>
        <v>0</v>
      </c>
      <c r="AF235" s="88">
        <v>6</v>
      </c>
      <c r="AG235" s="87">
        <f t="shared" si="30"/>
        <v>649.34999999999991</v>
      </c>
      <c r="AH235" s="87">
        <f t="shared" si="31"/>
        <v>29605.35</v>
      </c>
      <c r="AI235" s="88" t="s">
        <v>51</v>
      </c>
      <c r="AJ235" s="40"/>
      <c r="AK235" s="40"/>
      <c r="AL235" s="40" t="s">
        <v>52</v>
      </c>
      <c r="AM235" s="40">
        <v>232</v>
      </c>
      <c r="AN235" s="33">
        <v>29605.35</v>
      </c>
      <c r="AO235" s="44">
        <v>13500</v>
      </c>
      <c r="AP235" s="33">
        <v>5400</v>
      </c>
    </row>
    <row r="236" spans="1:42" ht="15" customHeight="1">
      <c r="A236" s="40">
        <v>233</v>
      </c>
      <c r="B236" s="42" t="s">
        <v>1027</v>
      </c>
      <c r="C236" s="38"/>
      <c r="D236" s="97" t="s">
        <v>1028</v>
      </c>
      <c r="E236" s="97" t="s">
        <v>1014</v>
      </c>
      <c r="F236" s="40" t="s">
        <v>41</v>
      </c>
      <c r="G236" s="40" t="s">
        <v>1029</v>
      </c>
      <c r="H236" s="96" t="s">
        <v>1030</v>
      </c>
      <c r="I236" s="96" t="s">
        <v>1030</v>
      </c>
      <c r="J236" s="96" t="s">
        <v>58</v>
      </c>
      <c r="K236" s="96" t="s">
        <v>265</v>
      </c>
      <c r="L236" s="96" t="s">
        <v>75</v>
      </c>
      <c r="M236" s="39" t="s">
        <v>47</v>
      </c>
      <c r="N236" s="40"/>
      <c r="O236" s="40"/>
      <c r="P236" s="41">
        <v>123456789012</v>
      </c>
      <c r="Q236" s="33" t="s">
        <v>48</v>
      </c>
      <c r="R236" s="41">
        <v>9876543212345</v>
      </c>
      <c r="S236" s="40" t="s">
        <v>49</v>
      </c>
      <c r="T236" s="38">
        <v>3349947378</v>
      </c>
      <c r="U236" s="40" t="s">
        <v>50</v>
      </c>
      <c r="V236" s="41">
        <v>1023456789</v>
      </c>
      <c r="W236" s="88">
        <v>43000</v>
      </c>
      <c r="X236" s="88">
        <f t="shared" si="24"/>
        <v>21500</v>
      </c>
      <c r="Y236" s="88">
        <f t="shared" si="25"/>
        <v>8600</v>
      </c>
      <c r="Z236" s="88">
        <v>2083</v>
      </c>
      <c r="AA236" s="88">
        <v>2083</v>
      </c>
      <c r="AB236" s="88">
        <f t="shared" si="26"/>
        <v>8734</v>
      </c>
      <c r="AC236" s="88">
        <f t="shared" si="27"/>
        <v>43000</v>
      </c>
      <c r="AD236" s="87">
        <f t="shared" si="28"/>
        <v>1950</v>
      </c>
      <c r="AE236" s="87">
        <f t="shared" si="29"/>
        <v>0</v>
      </c>
      <c r="AF236" s="88">
        <v>6</v>
      </c>
      <c r="AG236" s="87">
        <f t="shared" si="30"/>
        <v>1034.1499999999999</v>
      </c>
      <c r="AH236" s="87">
        <f t="shared" si="31"/>
        <v>45990.15</v>
      </c>
      <c r="AI236" s="88" t="s">
        <v>61</v>
      </c>
      <c r="AJ236" s="40"/>
      <c r="AK236" s="40"/>
      <c r="AL236" s="40" t="s">
        <v>52</v>
      </c>
      <c r="AM236" s="40">
        <v>233</v>
      </c>
      <c r="AN236" s="33">
        <v>45990.15</v>
      </c>
      <c r="AO236" s="44">
        <v>21500</v>
      </c>
      <c r="AP236" s="33">
        <v>8600</v>
      </c>
    </row>
    <row r="237" spans="1:42" ht="15" customHeight="1">
      <c r="A237" s="40">
        <v>234</v>
      </c>
      <c r="B237" s="42" t="s">
        <v>1031</v>
      </c>
      <c r="C237" s="38"/>
      <c r="D237" s="97" t="s">
        <v>1032</v>
      </c>
      <c r="E237" s="97" t="s">
        <v>393</v>
      </c>
      <c r="F237" s="40" t="s">
        <v>41</v>
      </c>
      <c r="G237" s="40" t="s">
        <v>1033</v>
      </c>
      <c r="H237" s="96" t="s">
        <v>1030</v>
      </c>
      <c r="I237" s="96" t="s">
        <v>1030</v>
      </c>
      <c r="J237" s="96" t="s">
        <v>58</v>
      </c>
      <c r="K237" s="96" t="s">
        <v>440</v>
      </c>
      <c r="L237" s="96" t="s">
        <v>214</v>
      </c>
      <c r="M237" s="39" t="s">
        <v>47</v>
      </c>
      <c r="N237" s="40"/>
      <c r="O237" s="40"/>
      <c r="P237" s="41">
        <v>123456789012</v>
      </c>
      <c r="Q237" s="33" t="s">
        <v>48</v>
      </c>
      <c r="R237" s="41">
        <v>9876543212345</v>
      </c>
      <c r="S237" s="40" t="s">
        <v>49</v>
      </c>
      <c r="T237" s="38">
        <v>3349947378</v>
      </c>
      <c r="U237" s="40" t="s">
        <v>50</v>
      </c>
      <c r="V237" s="41">
        <v>1023456789</v>
      </c>
      <c r="W237" s="88">
        <v>32000</v>
      </c>
      <c r="X237" s="88">
        <f t="shared" si="24"/>
        <v>16000</v>
      </c>
      <c r="Y237" s="88">
        <f t="shared" si="25"/>
        <v>6400</v>
      </c>
      <c r="Z237" s="88">
        <v>2083</v>
      </c>
      <c r="AA237" s="88">
        <v>2083</v>
      </c>
      <c r="AB237" s="88">
        <f t="shared" si="26"/>
        <v>5434</v>
      </c>
      <c r="AC237" s="88">
        <f t="shared" si="27"/>
        <v>32000</v>
      </c>
      <c r="AD237" s="87">
        <f t="shared" si="28"/>
        <v>1950</v>
      </c>
      <c r="AE237" s="87">
        <f t="shared" si="29"/>
        <v>0</v>
      </c>
      <c r="AF237" s="88">
        <v>6</v>
      </c>
      <c r="AG237" s="87">
        <f t="shared" si="30"/>
        <v>769.59999999999991</v>
      </c>
      <c r="AH237" s="87">
        <f t="shared" si="31"/>
        <v>34725.599999999999</v>
      </c>
      <c r="AI237" s="88" t="s">
        <v>61</v>
      </c>
      <c r="AJ237" s="40"/>
      <c r="AK237" s="40"/>
      <c r="AL237" s="40" t="s">
        <v>52</v>
      </c>
      <c r="AM237" s="40">
        <v>234</v>
      </c>
      <c r="AN237" s="33">
        <v>34725.599999999999</v>
      </c>
      <c r="AO237" s="44">
        <v>16000</v>
      </c>
      <c r="AP237" s="33">
        <v>6400</v>
      </c>
    </row>
    <row r="238" spans="1:42" ht="15" customHeight="1">
      <c r="A238" s="40">
        <v>235</v>
      </c>
      <c r="B238" s="42" t="s">
        <v>1034</v>
      </c>
      <c r="C238" s="38"/>
      <c r="D238" s="97" t="s">
        <v>1035</v>
      </c>
      <c r="E238" s="97" t="s">
        <v>1036</v>
      </c>
      <c r="F238" s="40" t="s">
        <v>41</v>
      </c>
      <c r="G238" s="40" t="s">
        <v>834</v>
      </c>
      <c r="H238" s="96" t="s">
        <v>1030</v>
      </c>
      <c r="I238" s="96" t="s">
        <v>1030</v>
      </c>
      <c r="J238" s="96" t="s">
        <v>58</v>
      </c>
      <c r="K238" s="96" t="s">
        <v>446</v>
      </c>
      <c r="L238" s="96" t="s">
        <v>75</v>
      </c>
      <c r="M238" s="39" t="s">
        <v>47</v>
      </c>
      <c r="N238" s="40"/>
      <c r="O238" s="40"/>
      <c r="P238" s="41">
        <v>123456789012</v>
      </c>
      <c r="Q238" s="33" t="s">
        <v>48</v>
      </c>
      <c r="R238" s="41">
        <v>9876543212345</v>
      </c>
      <c r="S238" s="40" t="s">
        <v>49</v>
      </c>
      <c r="T238" s="38">
        <v>3349947378</v>
      </c>
      <c r="U238" s="40" t="s">
        <v>50</v>
      </c>
      <c r="V238" s="41">
        <v>1023456789</v>
      </c>
      <c r="W238" s="88">
        <v>16000</v>
      </c>
      <c r="X238" s="88">
        <f t="shared" si="24"/>
        <v>8000</v>
      </c>
      <c r="Y238" s="88">
        <f t="shared" si="25"/>
        <v>3200</v>
      </c>
      <c r="Z238" s="88">
        <v>2083</v>
      </c>
      <c r="AA238" s="88">
        <v>2083</v>
      </c>
      <c r="AB238" s="88">
        <f t="shared" si="26"/>
        <v>634</v>
      </c>
      <c r="AC238" s="88">
        <f t="shared" si="27"/>
        <v>16000</v>
      </c>
      <c r="AD238" s="87">
        <f t="shared" si="28"/>
        <v>2080</v>
      </c>
      <c r="AE238" s="87">
        <f t="shared" si="29"/>
        <v>520</v>
      </c>
      <c r="AF238" s="88">
        <v>6</v>
      </c>
      <c r="AG238" s="87">
        <f t="shared" si="30"/>
        <v>384.79999999999995</v>
      </c>
      <c r="AH238" s="87">
        <f t="shared" si="31"/>
        <v>18990.8</v>
      </c>
      <c r="AI238" s="88" t="s">
        <v>76</v>
      </c>
      <c r="AJ238" s="40"/>
      <c r="AK238" s="40"/>
      <c r="AL238" s="40" t="s">
        <v>52</v>
      </c>
      <c r="AM238" s="40">
        <v>235</v>
      </c>
      <c r="AN238" s="33">
        <v>18990.8</v>
      </c>
      <c r="AO238" s="44">
        <v>8000</v>
      </c>
      <c r="AP238" s="33">
        <v>3200</v>
      </c>
    </row>
    <row r="239" spans="1:42" ht="15" customHeight="1">
      <c r="A239" s="40">
        <v>236</v>
      </c>
      <c r="B239" s="42" t="s">
        <v>1037</v>
      </c>
      <c r="C239" s="38"/>
      <c r="D239" s="97" t="s">
        <v>1038</v>
      </c>
      <c r="E239" s="97" t="s">
        <v>242</v>
      </c>
      <c r="F239" s="40" t="s">
        <v>41</v>
      </c>
      <c r="G239" s="40" t="s">
        <v>1039</v>
      </c>
      <c r="H239" s="96" t="s">
        <v>1030</v>
      </c>
      <c r="I239" s="96" t="s">
        <v>1030</v>
      </c>
      <c r="J239" s="96" t="s">
        <v>44</v>
      </c>
      <c r="K239" s="96" t="s">
        <v>265</v>
      </c>
      <c r="L239" s="96" t="s">
        <v>214</v>
      </c>
      <c r="M239" s="39" t="s">
        <v>47</v>
      </c>
      <c r="N239" s="40"/>
      <c r="O239" s="40"/>
      <c r="P239" s="41">
        <v>123456789012</v>
      </c>
      <c r="Q239" s="33" t="s">
        <v>48</v>
      </c>
      <c r="R239" s="41">
        <v>9876543212345</v>
      </c>
      <c r="S239" s="40" t="s">
        <v>49</v>
      </c>
      <c r="T239" s="38">
        <v>3349947378</v>
      </c>
      <c r="U239" s="40" t="s">
        <v>50</v>
      </c>
      <c r="V239" s="41">
        <v>1023456789</v>
      </c>
      <c r="W239" s="88">
        <v>31000</v>
      </c>
      <c r="X239" s="88">
        <f t="shared" si="24"/>
        <v>15500</v>
      </c>
      <c r="Y239" s="88">
        <f t="shared" si="25"/>
        <v>6200</v>
      </c>
      <c r="Z239" s="88">
        <v>2083</v>
      </c>
      <c r="AA239" s="88">
        <v>2083</v>
      </c>
      <c r="AB239" s="88">
        <f t="shared" si="26"/>
        <v>5134</v>
      </c>
      <c r="AC239" s="88">
        <f t="shared" si="27"/>
        <v>31000</v>
      </c>
      <c r="AD239" s="87">
        <f t="shared" si="28"/>
        <v>1950</v>
      </c>
      <c r="AE239" s="87">
        <f t="shared" si="29"/>
        <v>0</v>
      </c>
      <c r="AF239" s="88">
        <v>6</v>
      </c>
      <c r="AG239" s="87">
        <f t="shared" si="30"/>
        <v>745.55</v>
      </c>
      <c r="AH239" s="87">
        <f t="shared" si="31"/>
        <v>33701.550000000003</v>
      </c>
      <c r="AI239" s="88" t="s">
        <v>61</v>
      </c>
      <c r="AJ239" s="40"/>
      <c r="AK239" s="40"/>
      <c r="AL239" s="40" t="s">
        <v>52</v>
      </c>
      <c r="AM239" s="40">
        <v>236</v>
      </c>
      <c r="AN239" s="33">
        <v>33701.550000000003</v>
      </c>
      <c r="AO239" s="44">
        <v>15500</v>
      </c>
      <c r="AP239" s="33">
        <v>6200</v>
      </c>
    </row>
    <row r="240" spans="1:42" ht="15" customHeight="1">
      <c r="A240" s="40">
        <v>237</v>
      </c>
      <c r="B240" s="42" t="s">
        <v>1040</v>
      </c>
      <c r="C240" s="38"/>
      <c r="D240" s="97" t="s">
        <v>1041</v>
      </c>
      <c r="E240" s="97" t="s">
        <v>1042</v>
      </c>
      <c r="F240" s="40" t="s">
        <v>41</v>
      </c>
      <c r="G240" s="40" t="s">
        <v>1043</v>
      </c>
      <c r="H240" s="96" t="s">
        <v>1044</v>
      </c>
      <c r="I240" s="96" t="s">
        <v>1044</v>
      </c>
      <c r="J240" s="96" t="s">
        <v>58</v>
      </c>
      <c r="K240" s="96" t="s">
        <v>265</v>
      </c>
      <c r="L240" s="96" t="s">
        <v>214</v>
      </c>
      <c r="M240" s="39" t="s">
        <v>47</v>
      </c>
      <c r="N240" s="40"/>
      <c r="O240" s="40"/>
      <c r="P240" s="41">
        <v>123456789012</v>
      </c>
      <c r="Q240" s="33" t="s">
        <v>48</v>
      </c>
      <c r="R240" s="41">
        <v>9876543212345</v>
      </c>
      <c r="S240" s="40" t="s">
        <v>49</v>
      </c>
      <c r="T240" s="38">
        <v>3349947378</v>
      </c>
      <c r="U240" s="40" t="s">
        <v>50</v>
      </c>
      <c r="V240" s="41">
        <v>1023456789</v>
      </c>
      <c r="W240" s="88">
        <v>24000</v>
      </c>
      <c r="X240" s="88">
        <f t="shared" si="24"/>
        <v>12000</v>
      </c>
      <c r="Y240" s="88">
        <f t="shared" si="25"/>
        <v>4800</v>
      </c>
      <c r="Z240" s="88">
        <v>2083</v>
      </c>
      <c r="AA240" s="88">
        <v>2083</v>
      </c>
      <c r="AB240" s="88">
        <f t="shared" si="26"/>
        <v>3034</v>
      </c>
      <c r="AC240" s="88">
        <f t="shared" si="27"/>
        <v>24000</v>
      </c>
      <c r="AD240" s="87">
        <f t="shared" si="28"/>
        <v>1950</v>
      </c>
      <c r="AE240" s="87">
        <f t="shared" si="29"/>
        <v>0</v>
      </c>
      <c r="AF240" s="88">
        <v>6</v>
      </c>
      <c r="AG240" s="87">
        <f t="shared" si="30"/>
        <v>577.19999999999993</v>
      </c>
      <c r="AH240" s="87">
        <f t="shared" si="31"/>
        <v>26533.200000000001</v>
      </c>
      <c r="AI240" s="88" t="s">
        <v>51</v>
      </c>
      <c r="AJ240" s="40"/>
      <c r="AK240" s="40"/>
      <c r="AL240" s="40" t="s">
        <v>52</v>
      </c>
      <c r="AM240" s="40">
        <v>237</v>
      </c>
      <c r="AN240" s="33">
        <v>26533.200000000001</v>
      </c>
      <c r="AO240" s="44">
        <v>12000</v>
      </c>
      <c r="AP240" s="33">
        <v>4800</v>
      </c>
    </row>
    <row r="241" spans="1:42" ht="15" customHeight="1">
      <c r="A241" s="40">
        <v>238</v>
      </c>
      <c r="B241" s="42" t="s">
        <v>1045</v>
      </c>
      <c r="C241" s="38"/>
      <c r="D241" s="97" t="s">
        <v>1046</v>
      </c>
      <c r="E241" s="97"/>
      <c r="F241" s="40" t="s">
        <v>41</v>
      </c>
      <c r="G241" s="40" t="s">
        <v>1047</v>
      </c>
      <c r="H241" s="96" t="s">
        <v>1044</v>
      </c>
      <c r="I241" s="96" t="s">
        <v>1044</v>
      </c>
      <c r="J241" s="96" t="s">
        <v>58</v>
      </c>
      <c r="K241" s="96" t="s">
        <v>254</v>
      </c>
      <c r="L241" s="96" t="s">
        <v>214</v>
      </c>
      <c r="M241" s="39" t="s">
        <v>47</v>
      </c>
      <c r="N241" s="40"/>
      <c r="O241" s="40"/>
      <c r="P241" s="41">
        <v>123456789012</v>
      </c>
      <c r="Q241" s="33" t="s">
        <v>48</v>
      </c>
      <c r="R241" s="41">
        <v>9876543212345</v>
      </c>
      <c r="S241" s="40" t="s">
        <v>49</v>
      </c>
      <c r="T241" s="38">
        <v>3349947378</v>
      </c>
      <c r="U241" s="40" t="s">
        <v>50</v>
      </c>
      <c r="V241" s="41">
        <v>1023456789</v>
      </c>
      <c r="W241" s="88">
        <v>31000</v>
      </c>
      <c r="X241" s="88">
        <f t="shared" si="24"/>
        <v>15500</v>
      </c>
      <c r="Y241" s="88">
        <f t="shared" si="25"/>
        <v>6200</v>
      </c>
      <c r="Z241" s="88">
        <v>2083</v>
      </c>
      <c r="AA241" s="88">
        <v>2083</v>
      </c>
      <c r="AB241" s="88">
        <f t="shared" si="26"/>
        <v>5134</v>
      </c>
      <c r="AC241" s="88">
        <f t="shared" si="27"/>
        <v>31000</v>
      </c>
      <c r="AD241" s="87">
        <f t="shared" si="28"/>
        <v>1950</v>
      </c>
      <c r="AE241" s="87">
        <f t="shared" si="29"/>
        <v>0</v>
      </c>
      <c r="AF241" s="88">
        <v>6</v>
      </c>
      <c r="AG241" s="87">
        <f t="shared" si="30"/>
        <v>745.55</v>
      </c>
      <c r="AH241" s="87">
        <f t="shared" si="31"/>
        <v>33701.550000000003</v>
      </c>
      <c r="AI241" s="88" t="s">
        <v>61</v>
      </c>
      <c r="AJ241" s="40"/>
      <c r="AK241" s="40"/>
      <c r="AL241" s="40" t="s">
        <v>52</v>
      </c>
      <c r="AM241" s="40">
        <v>238</v>
      </c>
      <c r="AN241" s="33">
        <v>33701.550000000003</v>
      </c>
      <c r="AO241" s="44">
        <v>15500</v>
      </c>
      <c r="AP241" s="33">
        <v>6200</v>
      </c>
    </row>
    <row r="242" spans="1:42" ht="15" customHeight="1">
      <c r="A242" s="40">
        <v>239</v>
      </c>
      <c r="B242" s="42" t="s">
        <v>1048</v>
      </c>
      <c r="C242" s="38"/>
      <c r="D242" s="97" t="s">
        <v>1049</v>
      </c>
      <c r="E242" s="97" t="s">
        <v>1050</v>
      </c>
      <c r="F242" s="40" t="s">
        <v>41</v>
      </c>
      <c r="G242" s="40" t="s">
        <v>1051</v>
      </c>
      <c r="H242" s="96" t="s">
        <v>1044</v>
      </c>
      <c r="I242" s="96" t="s">
        <v>1044</v>
      </c>
      <c r="J242" s="96" t="s">
        <v>58</v>
      </c>
      <c r="K242" s="96" t="s">
        <v>67</v>
      </c>
      <c r="L242" s="96" t="s">
        <v>390</v>
      </c>
      <c r="M242" s="39" t="s">
        <v>47</v>
      </c>
      <c r="N242" s="40"/>
      <c r="O242" s="40"/>
      <c r="P242" s="41">
        <v>123456789012</v>
      </c>
      <c r="Q242" s="33" t="s">
        <v>48</v>
      </c>
      <c r="R242" s="41">
        <v>9876543212345</v>
      </c>
      <c r="S242" s="40" t="s">
        <v>49</v>
      </c>
      <c r="T242" s="38">
        <v>3349947378</v>
      </c>
      <c r="U242" s="40" t="s">
        <v>50</v>
      </c>
      <c r="V242" s="41">
        <v>1023456789</v>
      </c>
      <c r="W242" s="88">
        <v>16000</v>
      </c>
      <c r="X242" s="88">
        <f t="shared" si="24"/>
        <v>8000</v>
      </c>
      <c r="Y242" s="88">
        <f t="shared" si="25"/>
        <v>3200</v>
      </c>
      <c r="Z242" s="88">
        <v>2083</v>
      </c>
      <c r="AA242" s="88">
        <v>2083</v>
      </c>
      <c r="AB242" s="88">
        <f t="shared" si="26"/>
        <v>634</v>
      </c>
      <c r="AC242" s="88">
        <f t="shared" si="27"/>
        <v>16000</v>
      </c>
      <c r="AD242" s="87">
        <f t="shared" si="28"/>
        <v>2080</v>
      </c>
      <c r="AE242" s="87">
        <f t="shared" si="29"/>
        <v>520</v>
      </c>
      <c r="AF242" s="88">
        <v>6</v>
      </c>
      <c r="AG242" s="87">
        <f t="shared" si="30"/>
        <v>384.79999999999995</v>
      </c>
      <c r="AH242" s="87">
        <f t="shared" si="31"/>
        <v>18990.8</v>
      </c>
      <c r="AI242" s="88" t="s">
        <v>76</v>
      </c>
      <c r="AJ242" s="40"/>
      <c r="AK242" s="40"/>
      <c r="AL242" s="40" t="s">
        <v>52</v>
      </c>
      <c r="AM242" s="40">
        <v>239</v>
      </c>
      <c r="AN242" s="33">
        <v>18990.8</v>
      </c>
      <c r="AO242" s="44">
        <v>8000</v>
      </c>
      <c r="AP242" s="33">
        <v>3200</v>
      </c>
    </row>
    <row r="243" spans="1:42" ht="15" customHeight="1">
      <c r="A243" s="40">
        <v>240</v>
      </c>
      <c r="B243" s="42" t="s">
        <v>1052</v>
      </c>
      <c r="C243" s="38"/>
      <c r="D243" s="97" t="s">
        <v>1053</v>
      </c>
      <c r="E243" s="97" t="s">
        <v>1054</v>
      </c>
      <c r="F243" s="40" t="s">
        <v>41</v>
      </c>
      <c r="G243" s="40" t="s">
        <v>1055</v>
      </c>
      <c r="H243" s="96" t="s">
        <v>1044</v>
      </c>
      <c r="I243" s="96" t="s">
        <v>1044</v>
      </c>
      <c r="J243" s="96" t="s">
        <v>58</v>
      </c>
      <c r="K243" s="96" t="s">
        <v>179</v>
      </c>
      <c r="L243" s="96" t="s">
        <v>95</v>
      </c>
      <c r="M243" s="39" t="s">
        <v>47</v>
      </c>
      <c r="N243" s="40"/>
      <c r="O243" s="40"/>
      <c r="P243" s="41">
        <v>123456789012</v>
      </c>
      <c r="Q243" s="33" t="s">
        <v>48</v>
      </c>
      <c r="R243" s="41">
        <v>9876543212345</v>
      </c>
      <c r="S243" s="40" t="s">
        <v>49</v>
      </c>
      <c r="T243" s="38">
        <v>3349947378</v>
      </c>
      <c r="U243" s="40" t="s">
        <v>50</v>
      </c>
      <c r="V243" s="41">
        <v>1023456789</v>
      </c>
      <c r="W243" s="88">
        <v>40000</v>
      </c>
      <c r="X243" s="88">
        <f t="shared" si="24"/>
        <v>20000</v>
      </c>
      <c r="Y243" s="88">
        <f t="shared" si="25"/>
        <v>8000</v>
      </c>
      <c r="Z243" s="88">
        <v>2083</v>
      </c>
      <c r="AA243" s="88">
        <v>2083</v>
      </c>
      <c r="AB243" s="88">
        <f t="shared" si="26"/>
        <v>7834</v>
      </c>
      <c r="AC243" s="88">
        <f t="shared" si="27"/>
        <v>40000</v>
      </c>
      <c r="AD243" s="87">
        <f t="shared" si="28"/>
        <v>1950</v>
      </c>
      <c r="AE243" s="87">
        <f t="shared" si="29"/>
        <v>0</v>
      </c>
      <c r="AF243" s="88">
        <v>6</v>
      </c>
      <c r="AG243" s="87">
        <f t="shared" si="30"/>
        <v>961.99999999999989</v>
      </c>
      <c r="AH243" s="87">
        <f t="shared" si="31"/>
        <v>42918</v>
      </c>
      <c r="AI243" s="88" t="s">
        <v>61</v>
      </c>
      <c r="AJ243" s="40"/>
      <c r="AK243" s="40"/>
      <c r="AL243" s="40" t="s">
        <v>52</v>
      </c>
      <c r="AM243" s="40">
        <v>240</v>
      </c>
      <c r="AN243" s="33">
        <v>42918</v>
      </c>
      <c r="AO243" s="44">
        <v>20000</v>
      </c>
      <c r="AP243" s="33">
        <v>8000</v>
      </c>
    </row>
    <row r="244" spans="1:42" ht="15" customHeight="1">
      <c r="A244" s="40">
        <v>241</v>
      </c>
      <c r="B244" s="42" t="s">
        <v>1056</v>
      </c>
      <c r="C244" s="38"/>
      <c r="D244" s="97" t="s">
        <v>1057</v>
      </c>
      <c r="E244" s="97"/>
      <c r="F244" s="40" t="s">
        <v>52</v>
      </c>
      <c r="G244" s="40" t="s">
        <v>1058</v>
      </c>
      <c r="H244" s="96" t="s">
        <v>1044</v>
      </c>
      <c r="I244" s="96" t="s">
        <v>1044</v>
      </c>
      <c r="J244" s="96" t="s">
        <v>44</v>
      </c>
      <c r="K244" s="96" t="s">
        <v>67</v>
      </c>
      <c r="L244" s="96" t="s">
        <v>214</v>
      </c>
      <c r="M244" s="39" t="s">
        <v>47</v>
      </c>
      <c r="N244" s="40"/>
      <c r="O244" s="40"/>
      <c r="P244" s="41">
        <v>123456789012</v>
      </c>
      <c r="Q244" s="33" t="s">
        <v>48</v>
      </c>
      <c r="R244" s="41">
        <v>9876543212345</v>
      </c>
      <c r="S244" s="40" t="s">
        <v>49</v>
      </c>
      <c r="T244" s="38">
        <v>3349947378</v>
      </c>
      <c r="U244" s="40" t="s">
        <v>50</v>
      </c>
      <c r="V244" s="41">
        <v>1023456789</v>
      </c>
      <c r="W244" s="87">
        <v>20000</v>
      </c>
      <c r="X244" s="88">
        <f t="shared" si="24"/>
        <v>10000</v>
      </c>
      <c r="Y244" s="88">
        <f t="shared" si="25"/>
        <v>4000</v>
      </c>
      <c r="Z244" s="88">
        <v>2083</v>
      </c>
      <c r="AA244" s="88">
        <v>2083</v>
      </c>
      <c r="AB244" s="88">
        <f t="shared" si="26"/>
        <v>1834</v>
      </c>
      <c r="AC244" s="88">
        <f t="shared" si="27"/>
        <v>20000</v>
      </c>
      <c r="AD244" s="87">
        <f t="shared" si="28"/>
        <v>1950</v>
      </c>
      <c r="AE244" s="87">
        <f t="shared" si="29"/>
        <v>650</v>
      </c>
      <c r="AF244" s="88">
        <v>6</v>
      </c>
      <c r="AG244" s="87">
        <f t="shared" si="30"/>
        <v>480.99999999999994</v>
      </c>
      <c r="AH244" s="87">
        <f t="shared" si="31"/>
        <v>23087</v>
      </c>
      <c r="AI244" s="88" t="s">
        <v>51</v>
      </c>
      <c r="AJ244" s="40"/>
      <c r="AK244" s="40"/>
      <c r="AL244" s="40" t="s">
        <v>52</v>
      </c>
      <c r="AM244" s="40">
        <v>241</v>
      </c>
      <c r="AN244" s="33">
        <v>23087</v>
      </c>
      <c r="AO244" s="44">
        <v>10000</v>
      </c>
      <c r="AP244" s="33">
        <v>4000</v>
      </c>
    </row>
    <row r="245" spans="1:42" ht="15" customHeight="1">
      <c r="A245" s="40">
        <v>242</v>
      </c>
      <c r="B245" s="42" t="s">
        <v>1059</v>
      </c>
      <c r="C245" s="38"/>
      <c r="D245" s="97" t="s">
        <v>1060</v>
      </c>
      <c r="E245" s="97" t="s">
        <v>626</v>
      </c>
      <c r="F245" s="40" t="s">
        <v>41</v>
      </c>
      <c r="G245" s="40" t="s">
        <v>1061</v>
      </c>
      <c r="H245" s="96" t="s">
        <v>1062</v>
      </c>
      <c r="I245" s="96" t="s">
        <v>1062</v>
      </c>
      <c r="J245" s="96" t="s">
        <v>58</v>
      </c>
      <c r="K245" s="96" t="s">
        <v>194</v>
      </c>
      <c r="L245" s="96" t="s">
        <v>390</v>
      </c>
      <c r="M245" s="39" t="s">
        <v>47</v>
      </c>
      <c r="N245" s="40"/>
      <c r="O245" s="40"/>
      <c r="P245" s="41">
        <v>123456789012</v>
      </c>
      <c r="Q245" s="33" t="s">
        <v>48</v>
      </c>
      <c r="R245" s="41">
        <v>9876543212345</v>
      </c>
      <c r="S245" s="40" t="s">
        <v>49</v>
      </c>
      <c r="T245" s="38">
        <v>3349947378</v>
      </c>
      <c r="U245" s="40" t="s">
        <v>50</v>
      </c>
      <c r="V245" s="41">
        <v>1023456789</v>
      </c>
      <c r="W245" s="88">
        <v>50000</v>
      </c>
      <c r="X245" s="88">
        <f t="shared" si="24"/>
        <v>25000</v>
      </c>
      <c r="Y245" s="88">
        <f t="shared" si="25"/>
        <v>10000</v>
      </c>
      <c r="Z245" s="88">
        <v>2083</v>
      </c>
      <c r="AA245" s="88">
        <v>2083</v>
      </c>
      <c r="AB245" s="88">
        <f t="shared" si="26"/>
        <v>10834</v>
      </c>
      <c r="AC245" s="88">
        <f t="shared" si="27"/>
        <v>50000</v>
      </c>
      <c r="AD245" s="87">
        <f t="shared" si="28"/>
        <v>1950</v>
      </c>
      <c r="AE245" s="87">
        <f t="shared" si="29"/>
        <v>0</v>
      </c>
      <c r="AF245" s="88">
        <v>6</v>
      </c>
      <c r="AG245" s="87">
        <f t="shared" si="30"/>
        <v>1202.5</v>
      </c>
      <c r="AH245" s="87">
        <f t="shared" si="31"/>
        <v>53158.5</v>
      </c>
      <c r="AI245" s="88" t="s">
        <v>61</v>
      </c>
      <c r="AJ245" s="40"/>
      <c r="AK245" s="40"/>
      <c r="AL245" s="40" t="s">
        <v>52</v>
      </c>
      <c r="AM245" s="40">
        <v>242</v>
      </c>
      <c r="AN245" s="33">
        <v>53158.5</v>
      </c>
      <c r="AO245" s="44">
        <v>25000</v>
      </c>
      <c r="AP245" s="33">
        <v>10000</v>
      </c>
    </row>
    <row r="246" spans="1:42" ht="15" customHeight="1">
      <c r="A246" s="40">
        <v>243</v>
      </c>
      <c r="B246" s="42" t="s">
        <v>1063</v>
      </c>
      <c r="C246" s="38"/>
      <c r="D246" s="97" t="s">
        <v>1064</v>
      </c>
      <c r="E246" s="97" t="s">
        <v>1065</v>
      </c>
      <c r="F246" s="40" t="s">
        <v>41</v>
      </c>
      <c r="G246" s="40" t="s">
        <v>1066</v>
      </c>
      <c r="H246" s="96" t="s">
        <v>1067</v>
      </c>
      <c r="I246" s="96" t="s">
        <v>1067</v>
      </c>
      <c r="J246" s="96" t="s">
        <v>44</v>
      </c>
      <c r="K246" s="96" t="s">
        <v>67</v>
      </c>
      <c r="L246" s="96" t="s">
        <v>75</v>
      </c>
      <c r="M246" s="39" t="s">
        <v>47</v>
      </c>
      <c r="N246" s="40"/>
      <c r="O246" s="40"/>
      <c r="P246" s="41">
        <v>123456789012</v>
      </c>
      <c r="Q246" s="33" t="s">
        <v>48</v>
      </c>
      <c r="R246" s="41">
        <v>9876543212345</v>
      </c>
      <c r="S246" s="40" t="s">
        <v>49</v>
      </c>
      <c r="T246" s="38">
        <v>3349947378</v>
      </c>
      <c r="U246" s="40" t="s">
        <v>50</v>
      </c>
      <c r="V246" s="41">
        <v>1023456789</v>
      </c>
      <c r="W246" s="88">
        <v>40000</v>
      </c>
      <c r="X246" s="88">
        <f t="shared" si="24"/>
        <v>20000</v>
      </c>
      <c r="Y246" s="88">
        <f t="shared" si="25"/>
        <v>8000</v>
      </c>
      <c r="Z246" s="88">
        <v>2083</v>
      </c>
      <c r="AA246" s="88">
        <v>2083</v>
      </c>
      <c r="AB246" s="88">
        <f t="shared" si="26"/>
        <v>7834</v>
      </c>
      <c r="AC246" s="88">
        <f t="shared" si="27"/>
        <v>40000</v>
      </c>
      <c r="AD246" s="87">
        <f t="shared" si="28"/>
        <v>1950</v>
      </c>
      <c r="AE246" s="87">
        <f t="shared" si="29"/>
        <v>0</v>
      </c>
      <c r="AF246" s="88">
        <v>6</v>
      </c>
      <c r="AG246" s="87">
        <f t="shared" si="30"/>
        <v>961.99999999999989</v>
      </c>
      <c r="AH246" s="87">
        <f t="shared" si="31"/>
        <v>42918</v>
      </c>
      <c r="AI246" s="88" t="s">
        <v>61</v>
      </c>
      <c r="AJ246" s="40"/>
      <c r="AK246" s="40"/>
      <c r="AL246" s="40" t="s">
        <v>52</v>
      </c>
      <c r="AM246" s="40">
        <v>243</v>
      </c>
      <c r="AN246" s="33">
        <v>42918</v>
      </c>
      <c r="AO246" s="44">
        <v>20000</v>
      </c>
      <c r="AP246" s="33">
        <v>8000</v>
      </c>
    </row>
    <row r="247" spans="1:42" ht="15" customHeight="1">
      <c r="A247" s="40">
        <v>244</v>
      </c>
      <c r="B247" s="42" t="s">
        <v>1068</v>
      </c>
      <c r="C247" s="38"/>
      <c r="D247" s="97" t="s">
        <v>1069</v>
      </c>
      <c r="E247" s="97" t="s">
        <v>974</v>
      </c>
      <c r="F247" s="40" t="s">
        <v>41</v>
      </c>
      <c r="G247" s="40" t="s">
        <v>1070</v>
      </c>
      <c r="H247" s="96" t="s">
        <v>1067</v>
      </c>
      <c r="I247" s="96" t="s">
        <v>1067</v>
      </c>
      <c r="J247" s="96" t="s">
        <v>44</v>
      </c>
      <c r="K247" s="96" t="s">
        <v>126</v>
      </c>
      <c r="L247" s="96" t="s">
        <v>142</v>
      </c>
      <c r="M247" s="39" t="s">
        <v>47</v>
      </c>
      <c r="N247" s="40"/>
      <c r="O247" s="40"/>
      <c r="P247" s="41">
        <v>123456789012</v>
      </c>
      <c r="Q247" s="33" t="s">
        <v>48</v>
      </c>
      <c r="R247" s="41">
        <v>9876543212345</v>
      </c>
      <c r="S247" s="40" t="s">
        <v>49</v>
      </c>
      <c r="T247" s="38">
        <v>3349947378</v>
      </c>
      <c r="U247" s="40" t="s">
        <v>50</v>
      </c>
      <c r="V247" s="41">
        <v>1023456789</v>
      </c>
      <c r="W247" s="88">
        <v>15000</v>
      </c>
      <c r="X247" s="88">
        <f t="shared" si="24"/>
        <v>7500</v>
      </c>
      <c r="Y247" s="88">
        <f t="shared" si="25"/>
        <v>3000</v>
      </c>
      <c r="Z247" s="88">
        <v>2083</v>
      </c>
      <c r="AA247" s="88">
        <v>2083</v>
      </c>
      <c r="AB247" s="88">
        <f t="shared" si="26"/>
        <v>334</v>
      </c>
      <c r="AC247" s="88">
        <f t="shared" si="27"/>
        <v>15000</v>
      </c>
      <c r="AD247" s="87">
        <f t="shared" si="28"/>
        <v>1950</v>
      </c>
      <c r="AE247" s="87">
        <f t="shared" si="29"/>
        <v>487.5</v>
      </c>
      <c r="AF247" s="88">
        <v>6</v>
      </c>
      <c r="AG247" s="87">
        <f t="shared" si="30"/>
        <v>360.75</v>
      </c>
      <c r="AH247" s="87">
        <f t="shared" si="31"/>
        <v>17804.25</v>
      </c>
      <c r="AI247" s="88" t="s">
        <v>76</v>
      </c>
      <c r="AJ247" s="40"/>
      <c r="AK247" s="40"/>
      <c r="AL247" s="40" t="s">
        <v>52</v>
      </c>
      <c r="AM247" s="40">
        <v>244</v>
      </c>
      <c r="AN247" s="33">
        <v>17804.25</v>
      </c>
      <c r="AO247" s="44">
        <v>7500</v>
      </c>
      <c r="AP247" s="33">
        <v>3000</v>
      </c>
    </row>
    <row r="248" spans="1:42" ht="15" customHeight="1">
      <c r="A248" s="40">
        <v>245</v>
      </c>
      <c r="B248" s="42" t="s">
        <v>1071</v>
      </c>
      <c r="C248" s="38"/>
      <c r="D248" s="97" t="s">
        <v>1072</v>
      </c>
      <c r="E248" s="97" t="s">
        <v>1073</v>
      </c>
      <c r="F248" s="40" t="s">
        <v>41</v>
      </c>
      <c r="G248" s="40" t="s">
        <v>1074</v>
      </c>
      <c r="H248" s="96" t="s">
        <v>1075</v>
      </c>
      <c r="I248" s="96" t="s">
        <v>1075</v>
      </c>
      <c r="J248" s="96" t="s">
        <v>58</v>
      </c>
      <c r="K248" s="96" t="s">
        <v>137</v>
      </c>
      <c r="L248" s="96" t="s">
        <v>214</v>
      </c>
      <c r="M248" s="39" t="s">
        <v>47</v>
      </c>
      <c r="N248" s="40"/>
      <c r="O248" s="40"/>
      <c r="P248" s="41">
        <v>123456789012</v>
      </c>
      <c r="Q248" s="33" t="s">
        <v>48</v>
      </c>
      <c r="R248" s="41">
        <v>9876543212345</v>
      </c>
      <c r="S248" s="40" t="s">
        <v>49</v>
      </c>
      <c r="T248" s="38">
        <v>3349947378</v>
      </c>
      <c r="U248" s="40" t="s">
        <v>50</v>
      </c>
      <c r="V248" s="41">
        <v>1023456789</v>
      </c>
      <c r="W248" s="88">
        <v>18000</v>
      </c>
      <c r="X248" s="88">
        <f t="shared" si="24"/>
        <v>9000</v>
      </c>
      <c r="Y248" s="88">
        <f t="shared" si="25"/>
        <v>3600</v>
      </c>
      <c r="Z248" s="88">
        <v>2083</v>
      </c>
      <c r="AA248" s="88">
        <v>2083</v>
      </c>
      <c r="AB248" s="88">
        <f t="shared" si="26"/>
        <v>1234</v>
      </c>
      <c r="AC248" s="88">
        <f t="shared" si="27"/>
        <v>18000</v>
      </c>
      <c r="AD248" s="87">
        <f t="shared" si="28"/>
        <v>2340</v>
      </c>
      <c r="AE248" s="87">
        <f t="shared" si="29"/>
        <v>585</v>
      </c>
      <c r="AF248" s="88">
        <v>6</v>
      </c>
      <c r="AG248" s="87">
        <f t="shared" si="30"/>
        <v>432.9</v>
      </c>
      <c r="AH248" s="87">
        <f t="shared" si="31"/>
        <v>21363.9</v>
      </c>
      <c r="AI248" s="88" t="s">
        <v>76</v>
      </c>
      <c r="AJ248" s="40"/>
      <c r="AK248" s="40"/>
      <c r="AL248" s="40" t="s">
        <v>52</v>
      </c>
      <c r="AM248" s="40">
        <v>245</v>
      </c>
      <c r="AN248" s="33">
        <v>21363.9</v>
      </c>
      <c r="AO248" s="44">
        <v>9000</v>
      </c>
      <c r="AP248" s="33">
        <v>3600</v>
      </c>
    </row>
    <row r="249" spans="1:42" ht="15" customHeight="1">
      <c r="A249" s="40">
        <v>246</v>
      </c>
      <c r="B249" s="42" t="s">
        <v>1076</v>
      </c>
      <c r="C249" s="38"/>
      <c r="D249" s="97" t="s">
        <v>1077</v>
      </c>
      <c r="E249" s="97" t="s">
        <v>187</v>
      </c>
      <c r="F249" s="40" t="s">
        <v>41</v>
      </c>
      <c r="G249" s="40" t="s">
        <v>1078</v>
      </c>
      <c r="H249" s="96" t="s">
        <v>1075</v>
      </c>
      <c r="I249" s="96" t="s">
        <v>1075</v>
      </c>
      <c r="J249" s="96" t="s">
        <v>58</v>
      </c>
      <c r="K249" s="96" t="s">
        <v>492</v>
      </c>
      <c r="L249" s="96" t="s">
        <v>352</v>
      </c>
      <c r="M249" s="39" t="s">
        <v>47</v>
      </c>
      <c r="N249" s="40"/>
      <c r="O249" s="40"/>
      <c r="P249" s="41">
        <v>123456789012</v>
      </c>
      <c r="Q249" s="33" t="s">
        <v>48</v>
      </c>
      <c r="R249" s="41">
        <v>9876543212345</v>
      </c>
      <c r="S249" s="40" t="s">
        <v>49</v>
      </c>
      <c r="T249" s="38">
        <v>3349947378</v>
      </c>
      <c r="U249" s="40" t="s">
        <v>50</v>
      </c>
      <c r="V249" s="41">
        <v>1023456789</v>
      </c>
      <c r="W249" s="88">
        <v>19000</v>
      </c>
      <c r="X249" s="88">
        <f t="shared" si="24"/>
        <v>9500</v>
      </c>
      <c r="Y249" s="88">
        <f t="shared" si="25"/>
        <v>3800</v>
      </c>
      <c r="Z249" s="88">
        <v>2083</v>
      </c>
      <c r="AA249" s="88">
        <v>2083</v>
      </c>
      <c r="AB249" s="88">
        <f t="shared" si="26"/>
        <v>1534</v>
      </c>
      <c r="AC249" s="88">
        <f t="shared" si="27"/>
        <v>19000</v>
      </c>
      <c r="AD249" s="87">
        <f t="shared" si="28"/>
        <v>1950</v>
      </c>
      <c r="AE249" s="87">
        <f t="shared" si="29"/>
        <v>617.5</v>
      </c>
      <c r="AF249" s="88">
        <v>6</v>
      </c>
      <c r="AG249" s="87">
        <f t="shared" si="30"/>
        <v>456.95</v>
      </c>
      <c r="AH249" s="87">
        <f t="shared" si="31"/>
        <v>22030.45</v>
      </c>
      <c r="AI249" s="88" t="s">
        <v>76</v>
      </c>
      <c r="AJ249" s="40"/>
      <c r="AK249" s="40"/>
      <c r="AL249" s="40" t="s">
        <v>52</v>
      </c>
      <c r="AM249" s="40">
        <v>246</v>
      </c>
      <c r="AN249" s="33">
        <v>22030.45</v>
      </c>
      <c r="AO249" s="44">
        <v>9500</v>
      </c>
      <c r="AP249" s="33">
        <v>3800</v>
      </c>
    </row>
    <row r="250" spans="1:42" ht="15" customHeight="1">
      <c r="A250" s="40">
        <v>247</v>
      </c>
      <c r="B250" s="42" t="s">
        <v>1079</v>
      </c>
      <c r="C250" s="38"/>
      <c r="D250" s="97" t="s">
        <v>1080</v>
      </c>
      <c r="E250" s="97" t="s">
        <v>574</v>
      </c>
      <c r="F250" s="40" t="s">
        <v>41</v>
      </c>
      <c r="G250" s="40" t="s">
        <v>1081</v>
      </c>
      <c r="H250" s="96" t="s">
        <v>1075</v>
      </c>
      <c r="I250" s="96" t="s">
        <v>1075</v>
      </c>
      <c r="J250" s="96" t="s">
        <v>58</v>
      </c>
      <c r="K250" s="96" t="s">
        <v>492</v>
      </c>
      <c r="L250" s="96" t="s">
        <v>95</v>
      </c>
      <c r="M250" s="39" t="s">
        <v>47</v>
      </c>
      <c r="N250" s="40"/>
      <c r="O250" s="40"/>
      <c r="P250" s="41">
        <v>123456789012</v>
      </c>
      <c r="Q250" s="33" t="s">
        <v>48</v>
      </c>
      <c r="R250" s="41">
        <v>9876543212345</v>
      </c>
      <c r="S250" s="40" t="s">
        <v>49</v>
      </c>
      <c r="T250" s="38">
        <v>3349947378</v>
      </c>
      <c r="U250" s="40" t="s">
        <v>50</v>
      </c>
      <c r="V250" s="41">
        <v>1023456789</v>
      </c>
      <c r="W250" s="88">
        <v>21000</v>
      </c>
      <c r="X250" s="88">
        <f t="shared" si="24"/>
        <v>10500</v>
      </c>
      <c r="Y250" s="88">
        <f t="shared" si="25"/>
        <v>4200</v>
      </c>
      <c r="Z250" s="88">
        <v>2083</v>
      </c>
      <c r="AA250" s="88">
        <v>2083</v>
      </c>
      <c r="AB250" s="88">
        <f t="shared" si="26"/>
        <v>2134</v>
      </c>
      <c r="AC250" s="88">
        <f t="shared" si="27"/>
        <v>21000</v>
      </c>
      <c r="AD250" s="87">
        <f t="shared" si="28"/>
        <v>1950</v>
      </c>
      <c r="AE250" s="87">
        <f t="shared" si="29"/>
        <v>682.5</v>
      </c>
      <c r="AF250" s="88">
        <v>6</v>
      </c>
      <c r="AG250" s="87">
        <f t="shared" si="30"/>
        <v>505.04999999999995</v>
      </c>
      <c r="AH250" s="87">
        <f t="shared" si="31"/>
        <v>24143.55</v>
      </c>
      <c r="AI250" s="88" t="s">
        <v>51</v>
      </c>
      <c r="AJ250" s="40"/>
      <c r="AK250" s="40"/>
      <c r="AL250" s="40" t="s">
        <v>52</v>
      </c>
      <c r="AM250" s="40">
        <v>247</v>
      </c>
      <c r="AN250" s="33">
        <v>24143.55</v>
      </c>
      <c r="AO250" s="44">
        <v>10500</v>
      </c>
      <c r="AP250" s="33">
        <v>4200</v>
      </c>
    </row>
    <row r="251" spans="1:42" ht="15" customHeight="1">
      <c r="A251" s="40">
        <v>248</v>
      </c>
      <c r="B251" s="42" t="s">
        <v>1082</v>
      </c>
      <c r="C251" s="38"/>
      <c r="D251" s="97" t="s">
        <v>1083</v>
      </c>
      <c r="E251" s="97" t="s">
        <v>555</v>
      </c>
      <c r="F251" s="40" t="s">
        <v>41</v>
      </c>
      <c r="G251" s="40" t="s">
        <v>640</v>
      </c>
      <c r="H251" s="96" t="s">
        <v>1075</v>
      </c>
      <c r="I251" s="96" t="s">
        <v>1075</v>
      </c>
      <c r="J251" s="96" t="s">
        <v>58</v>
      </c>
      <c r="K251" s="96" t="s">
        <v>501</v>
      </c>
      <c r="L251" s="96" t="s">
        <v>75</v>
      </c>
      <c r="M251" s="39" t="s">
        <v>47</v>
      </c>
      <c r="N251" s="40"/>
      <c r="O251" s="40"/>
      <c r="P251" s="41">
        <v>123456789012</v>
      </c>
      <c r="Q251" s="33" t="s">
        <v>48</v>
      </c>
      <c r="R251" s="41">
        <v>9876543212345</v>
      </c>
      <c r="S251" s="40" t="s">
        <v>49</v>
      </c>
      <c r="T251" s="38">
        <v>3349947378</v>
      </c>
      <c r="U251" s="40" t="s">
        <v>50</v>
      </c>
      <c r="V251" s="41">
        <v>1023456789</v>
      </c>
      <c r="W251" s="88">
        <v>20000</v>
      </c>
      <c r="X251" s="88">
        <f t="shared" si="24"/>
        <v>10000</v>
      </c>
      <c r="Y251" s="88">
        <f t="shared" si="25"/>
        <v>4000</v>
      </c>
      <c r="Z251" s="88">
        <v>2083</v>
      </c>
      <c r="AA251" s="88">
        <v>2083</v>
      </c>
      <c r="AB251" s="88">
        <f t="shared" si="26"/>
        <v>1834</v>
      </c>
      <c r="AC251" s="88">
        <f t="shared" si="27"/>
        <v>20000</v>
      </c>
      <c r="AD251" s="87">
        <f t="shared" si="28"/>
        <v>1950</v>
      </c>
      <c r="AE251" s="87">
        <f t="shared" si="29"/>
        <v>650</v>
      </c>
      <c r="AF251" s="88">
        <v>6</v>
      </c>
      <c r="AG251" s="87">
        <f t="shared" si="30"/>
        <v>480.99999999999994</v>
      </c>
      <c r="AH251" s="87">
        <f t="shared" si="31"/>
        <v>23087</v>
      </c>
      <c r="AI251" s="88" t="s">
        <v>51</v>
      </c>
      <c r="AJ251" s="40"/>
      <c r="AK251" s="40"/>
      <c r="AL251" s="40" t="s">
        <v>52</v>
      </c>
      <c r="AM251" s="40">
        <v>248</v>
      </c>
      <c r="AN251" s="33">
        <v>23087</v>
      </c>
      <c r="AO251" s="44">
        <v>10000</v>
      </c>
      <c r="AP251" s="33">
        <v>4000</v>
      </c>
    </row>
    <row r="252" spans="1:42" ht="15" customHeight="1">
      <c r="A252" s="40">
        <v>249</v>
      </c>
      <c r="B252" s="42" t="s">
        <v>1084</v>
      </c>
      <c r="C252" s="38"/>
      <c r="D252" s="97" t="s">
        <v>1085</v>
      </c>
      <c r="E252" s="97" t="s">
        <v>574</v>
      </c>
      <c r="F252" s="40" t="s">
        <v>41</v>
      </c>
      <c r="G252" s="40" t="s">
        <v>1086</v>
      </c>
      <c r="H252" s="96" t="s">
        <v>1075</v>
      </c>
      <c r="I252" s="96" t="s">
        <v>1075</v>
      </c>
      <c r="J252" s="96" t="s">
        <v>58</v>
      </c>
      <c r="K252" s="96" t="s">
        <v>507</v>
      </c>
      <c r="L252" s="96" t="s">
        <v>339</v>
      </c>
      <c r="M252" s="39" t="s">
        <v>47</v>
      </c>
      <c r="N252" s="40"/>
      <c r="O252" s="40"/>
      <c r="P252" s="41">
        <v>123456789012</v>
      </c>
      <c r="Q252" s="33" t="s">
        <v>48</v>
      </c>
      <c r="R252" s="41">
        <v>9876543212345</v>
      </c>
      <c r="S252" s="40" t="s">
        <v>49</v>
      </c>
      <c r="T252" s="38">
        <v>3349947378</v>
      </c>
      <c r="U252" s="40" t="s">
        <v>50</v>
      </c>
      <c r="V252" s="41">
        <v>1023456789</v>
      </c>
      <c r="W252" s="88">
        <v>20000</v>
      </c>
      <c r="X252" s="88">
        <f t="shared" si="24"/>
        <v>10000</v>
      </c>
      <c r="Y252" s="88">
        <f t="shared" si="25"/>
        <v>4000</v>
      </c>
      <c r="Z252" s="88">
        <v>2083</v>
      </c>
      <c r="AA252" s="88">
        <v>2083</v>
      </c>
      <c r="AB252" s="88">
        <f t="shared" si="26"/>
        <v>1834</v>
      </c>
      <c r="AC252" s="88">
        <f t="shared" si="27"/>
        <v>20000</v>
      </c>
      <c r="AD252" s="87">
        <f t="shared" si="28"/>
        <v>1950</v>
      </c>
      <c r="AE252" s="87">
        <f t="shared" si="29"/>
        <v>650</v>
      </c>
      <c r="AF252" s="88">
        <v>6</v>
      </c>
      <c r="AG252" s="87">
        <f t="shared" si="30"/>
        <v>480.99999999999994</v>
      </c>
      <c r="AH252" s="87">
        <f t="shared" si="31"/>
        <v>23087</v>
      </c>
      <c r="AI252" s="88" t="s">
        <v>51</v>
      </c>
      <c r="AJ252" s="40"/>
      <c r="AK252" s="40"/>
      <c r="AL252" s="40" t="s">
        <v>52</v>
      </c>
      <c r="AM252" s="40">
        <v>249</v>
      </c>
      <c r="AN252" s="33">
        <v>23087</v>
      </c>
      <c r="AO252" s="44">
        <v>10000</v>
      </c>
      <c r="AP252" s="33">
        <v>4000</v>
      </c>
    </row>
    <row r="253" spans="1:42" ht="15" customHeight="1">
      <c r="A253" s="40">
        <v>250</v>
      </c>
      <c r="B253" s="42" t="s">
        <v>1087</v>
      </c>
      <c r="C253" s="38"/>
      <c r="D253" s="97" t="s">
        <v>1088</v>
      </c>
      <c r="E253" s="97" t="s">
        <v>1089</v>
      </c>
      <c r="F253" s="40" t="s">
        <v>41</v>
      </c>
      <c r="G253" s="40" t="s">
        <v>1090</v>
      </c>
      <c r="H253" s="96" t="s">
        <v>1075</v>
      </c>
      <c r="I253" s="96" t="s">
        <v>1075</v>
      </c>
      <c r="J253" s="96" t="s">
        <v>58</v>
      </c>
      <c r="K253" s="96" t="s">
        <v>265</v>
      </c>
      <c r="L253" s="96" t="s">
        <v>142</v>
      </c>
      <c r="M253" s="39" t="s">
        <v>47</v>
      </c>
      <c r="N253" s="40"/>
      <c r="O253" s="40"/>
      <c r="P253" s="41">
        <v>123456789012</v>
      </c>
      <c r="Q253" s="33" t="s">
        <v>48</v>
      </c>
      <c r="R253" s="41">
        <v>9876543212345</v>
      </c>
      <c r="S253" s="40" t="s">
        <v>49</v>
      </c>
      <c r="T253" s="38">
        <v>3349947378</v>
      </c>
      <c r="U253" s="40" t="s">
        <v>50</v>
      </c>
      <c r="V253" s="41">
        <v>1023456789</v>
      </c>
      <c r="W253" s="88">
        <v>20000</v>
      </c>
      <c r="X253" s="88">
        <f t="shared" si="24"/>
        <v>10000</v>
      </c>
      <c r="Y253" s="88">
        <f t="shared" si="25"/>
        <v>4000</v>
      </c>
      <c r="Z253" s="88">
        <v>2083</v>
      </c>
      <c r="AA253" s="88">
        <v>2083</v>
      </c>
      <c r="AB253" s="88">
        <f t="shared" si="26"/>
        <v>1834</v>
      </c>
      <c r="AC253" s="88">
        <f t="shared" si="27"/>
        <v>20000</v>
      </c>
      <c r="AD253" s="87">
        <f t="shared" si="28"/>
        <v>1950</v>
      </c>
      <c r="AE253" s="87">
        <f t="shared" si="29"/>
        <v>650</v>
      </c>
      <c r="AF253" s="88">
        <v>6</v>
      </c>
      <c r="AG253" s="87">
        <f t="shared" si="30"/>
        <v>480.99999999999994</v>
      </c>
      <c r="AH253" s="87">
        <f t="shared" si="31"/>
        <v>23087</v>
      </c>
      <c r="AI253" s="88" t="s">
        <v>51</v>
      </c>
      <c r="AJ253" s="40"/>
      <c r="AK253" s="40"/>
      <c r="AL253" s="40" t="s">
        <v>52</v>
      </c>
      <c r="AM253" s="40">
        <v>250</v>
      </c>
      <c r="AN253" s="33">
        <v>23087</v>
      </c>
      <c r="AO253" s="44">
        <v>10000</v>
      </c>
      <c r="AP253" s="33">
        <v>4000</v>
      </c>
    </row>
    <row r="254" spans="1:42" ht="15" customHeight="1">
      <c r="A254" s="40">
        <v>251</v>
      </c>
      <c r="B254" s="42" t="s">
        <v>1091</v>
      </c>
      <c r="C254" s="38"/>
      <c r="D254" s="97" t="s">
        <v>1092</v>
      </c>
      <c r="E254" s="97" t="s">
        <v>129</v>
      </c>
      <c r="F254" s="40" t="s">
        <v>41</v>
      </c>
      <c r="G254" s="40" t="s">
        <v>1093</v>
      </c>
      <c r="H254" s="96" t="s">
        <v>1075</v>
      </c>
      <c r="I254" s="96" t="s">
        <v>1075</v>
      </c>
      <c r="J254" s="96" t="s">
        <v>58</v>
      </c>
      <c r="K254" s="96" t="s">
        <v>516</v>
      </c>
      <c r="L254" s="96" t="s">
        <v>142</v>
      </c>
      <c r="M254" s="39" t="s">
        <v>47</v>
      </c>
      <c r="N254" s="40"/>
      <c r="O254" s="40"/>
      <c r="P254" s="41">
        <v>123456789012</v>
      </c>
      <c r="Q254" s="33" t="s">
        <v>48</v>
      </c>
      <c r="R254" s="41">
        <v>9876543212345</v>
      </c>
      <c r="S254" s="40" t="s">
        <v>49</v>
      </c>
      <c r="T254" s="38">
        <v>3349947378</v>
      </c>
      <c r="U254" s="40" t="s">
        <v>50</v>
      </c>
      <c r="V254" s="41">
        <v>1023456789</v>
      </c>
      <c r="W254" s="88">
        <v>20000</v>
      </c>
      <c r="X254" s="88">
        <f t="shared" si="24"/>
        <v>10000</v>
      </c>
      <c r="Y254" s="88">
        <f t="shared" si="25"/>
        <v>4000</v>
      </c>
      <c r="Z254" s="88">
        <v>2083</v>
      </c>
      <c r="AA254" s="88">
        <v>2083</v>
      </c>
      <c r="AB254" s="88">
        <f t="shared" si="26"/>
        <v>1834</v>
      </c>
      <c r="AC254" s="88">
        <f t="shared" si="27"/>
        <v>20000</v>
      </c>
      <c r="AD254" s="87">
        <f t="shared" si="28"/>
        <v>1950</v>
      </c>
      <c r="AE254" s="87">
        <f t="shared" si="29"/>
        <v>650</v>
      </c>
      <c r="AF254" s="88">
        <v>6</v>
      </c>
      <c r="AG254" s="87">
        <f t="shared" si="30"/>
        <v>480.99999999999994</v>
      </c>
      <c r="AH254" s="87">
        <f t="shared" si="31"/>
        <v>23087</v>
      </c>
      <c r="AI254" s="88" t="s">
        <v>51</v>
      </c>
      <c r="AJ254" s="40"/>
      <c r="AK254" s="40"/>
      <c r="AL254" s="40" t="s">
        <v>52</v>
      </c>
      <c r="AM254" s="40">
        <v>251</v>
      </c>
      <c r="AN254" s="33">
        <v>23087</v>
      </c>
      <c r="AO254" s="44">
        <v>10000</v>
      </c>
      <c r="AP254" s="33">
        <v>4000</v>
      </c>
    </row>
    <row r="255" spans="1:42" ht="15" customHeight="1">
      <c r="A255" s="40">
        <v>252</v>
      </c>
      <c r="B255" s="42" t="s">
        <v>1094</v>
      </c>
      <c r="C255" s="38"/>
      <c r="D255" s="97" t="s">
        <v>1095</v>
      </c>
      <c r="E255" s="97" t="s">
        <v>626</v>
      </c>
      <c r="F255" s="40" t="s">
        <v>41</v>
      </c>
      <c r="G255" s="40" t="s">
        <v>1096</v>
      </c>
      <c r="H255" s="96" t="s">
        <v>1097</v>
      </c>
      <c r="I255" s="96" t="s">
        <v>1097</v>
      </c>
      <c r="J255" s="96" t="s">
        <v>58</v>
      </c>
      <c r="K255" s="96" t="s">
        <v>446</v>
      </c>
      <c r="L255" s="96" t="s">
        <v>95</v>
      </c>
      <c r="M255" s="39" t="s">
        <v>47</v>
      </c>
      <c r="N255" s="40"/>
      <c r="O255" s="40"/>
      <c r="P255" s="41">
        <v>123456789012</v>
      </c>
      <c r="Q255" s="33" t="s">
        <v>48</v>
      </c>
      <c r="R255" s="41">
        <v>9876543212345</v>
      </c>
      <c r="S255" s="40" t="s">
        <v>49</v>
      </c>
      <c r="T255" s="38">
        <v>3349947378</v>
      </c>
      <c r="U255" s="40" t="s">
        <v>50</v>
      </c>
      <c r="V255" s="41">
        <v>1023456789</v>
      </c>
      <c r="W255" s="88">
        <v>40000</v>
      </c>
      <c r="X255" s="88">
        <f t="shared" si="24"/>
        <v>20000</v>
      </c>
      <c r="Y255" s="88">
        <f t="shared" si="25"/>
        <v>8000</v>
      </c>
      <c r="Z255" s="88">
        <v>2083</v>
      </c>
      <c r="AA255" s="88">
        <v>2083</v>
      </c>
      <c r="AB255" s="88">
        <f t="shared" si="26"/>
        <v>7834</v>
      </c>
      <c r="AC255" s="88">
        <f t="shared" si="27"/>
        <v>40000</v>
      </c>
      <c r="AD255" s="87">
        <f t="shared" si="28"/>
        <v>1950</v>
      </c>
      <c r="AE255" s="87">
        <f t="shared" si="29"/>
        <v>0</v>
      </c>
      <c r="AF255" s="88">
        <v>6</v>
      </c>
      <c r="AG255" s="87">
        <f t="shared" si="30"/>
        <v>961.99999999999989</v>
      </c>
      <c r="AH255" s="87">
        <f t="shared" si="31"/>
        <v>42918</v>
      </c>
      <c r="AI255" s="88" t="s">
        <v>61</v>
      </c>
      <c r="AJ255" s="40"/>
      <c r="AK255" s="40"/>
      <c r="AL255" s="40" t="s">
        <v>52</v>
      </c>
      <c r="AM255" s="40">
        <v>252</v>
      </c>
      <c r="AN255" s="33">
        <v>42918</v>
      </c>
      <c r="AO255" s="44">
        <v>20000</v>
      </c>
      <c r="AP255" s="33">
        <v>8000</v>
      </c>
    </row>
    <row r="256" spans="1:42" ht="15" customHeight="1">
      <c r="A256" s="40">
        <v>253</v>
      </c>
      <c r="B256" s="42" t="s">
        <v>1098</v>
      </c>
      <c r="C256" s="38"/>
      <c r="D256" s="97" t="s">
        <v>1099</v>
      </c>
      <c r="E256" s="97" t="s">
        <v>1100</v>
      </c>
      <c r="F256" s="40" t="s">
        <v>41</v>
      </c>
      <c r="G256" s="40" t="s">
        <v>1101</v>
      </c>
      <c r="H256" s="96" t="s">
        <v>1097</v>
      </c>
      <c r="I256" s="96" t="s">
        <v>1097</v>
      </c>
      <c r="J256" s="96" t="s">
        <v>44</v>
      </c>
      <c r="K256" s="96" t="s">
        <v>524</v>
      </c>
      <c r="L256" s="96" t="s">
        <v>46</v>
      </c>
      <c r="M256" s="39" t="s">
        <v>47</v>
      </c>
      <c r="N256" s="40"/>
      <c r="O256" s="40"/>
      <c r="P256" s="41">
        <v>123456789012</v>
      </c>
      <c r="Q256" s="33" t="s">
        <v>48</v>
      </c>
      <c r="R256" s="41">
        <v>9876543212345</v>
      </c>
      <c r="S256" s="40" t="s">
        <v>49</v>
      </c>
      <c r="T256" s="38">
        <v>3349947378</v>
      </c>
      <c r="U256" s="40" t="s">
        <v>50</v>
      </c>
      <c r="V256" s="41">
        <v>1023456789</v>
      </c>
      <c r="W256" s="88">
        <v>30000</v>
      </c>
      <c r="X256" s="88">
        <f t="shared" si="24"/>
        <v>15000</v>
      </c>
      <c r="Y256" s="88">
        <f t="shared" si="25"/>
        <v>6000</v>
      </c>
      <c r="Z256" s="88">
        <v>2083</v>
      </c>
      <c r="AA256" s="88">
        <v>2083</v>
      </c>
      <c r="AB256" s="88">
        <f t="shared" si="26"/>
        <v>4834</v>
      </c>
      <c r="AC256" s="88">
        <f t="shared" si="27"/>
        <v>30000</v>
      </c>
      <c r="AD256" s="87">
        <f t="shared" si="28"/>
        <v>1950</v>
      </c>
      <c r="AE256" s="87">
        <f t="shared" si="29"/>
        <v>0</v>
      </c>
      <c r="AF256" s="88">
        <v>6</v>
      </c>
      <c r="AG256" s="87">
        <f t="shared" si="30"/>
        <v>721.5</v>
      </c>
      <c r="AH256" s="87">
        <f t="shared" si="31"/>
        <v>32677.5</v>
      </c>
      <c r="AI256" s="88" t="s">
        <v>61</v>
      </c>
      <c r="AJ256" s="40"/>
      <c r="AK256" s="40"/>
      <c r="AL256" s="40" t="s">
        <v>52</v>
      </c>
      <c r="AM256" s="40">
        <v>253</v>
      </c>
      <c r="AN256" s="33">
        <v>32677.5</v>
      </c>
      <c r="AO256" s="44">
        <v>15000</v>
      </c>
      <c r="AP256" s="33">
        <v>6000</v>
      </c>
    </row>
    <row r="257" spans="1:42" ht="15" customHeight="1">
      <c r="A257" s="40">
        <v>254</v>
      </c>
      <c r="B257" s="42" t="s">
        <v>1102</v>
      </c>
      <c r="C257" s="38"/>
      <c r="D257" s="97" t="s">
        <v>1103</v>
      </c>
      <c r="E257" s="97" t="s">
        <v>92</v>
      </c>
      <c r="F257" s="40" t="s">
        <v>41</v>
      </c>
      <c r="G257" s="40" t="s">
        <v>1104</v>
      </c>
      <c r="H257" s="96" t="s">
        <v>1097</v>
      </c>
      <c r="I257" s="96" t="s">
        <v>1097</v>
      </c>
      <c r="J257" s="96" t="s">
        <v>58</v>
      </c>
      <c r="K257" s="96" t="s">
        <v>529</v>
      </c>
      <c r="L257" s="96" t="s">
        <v>75</v>
      </c>
      <c r="M257" s="39" t="s">
        <v>47</v>
      </c>
      <c r="N257" s="40"/>
      <c r="O257" s="40"/>
      <c r="P257" s="41">
        <v>123456789012</v>
      </c>
      <c r="Q257" s="33" t="s">
        <v>48</v>
      </c>
      <c r="R257" s="41">
        <v>9876543212345</v>
      </c>
      <c r="S257" s="40" t="s">
        <v>49</v>
      </c>
      <c r="T257" s="38">
        <v>3349947378</v>
      </c>
      <c r="U257" s="40" t="s">
        <v>50</v>
      </c>
      <c r="V257" s="41">
        <v>1023456789</v>
      </c>
      <c r="W257" s="88">
        <v>16000</v>
      </c>
      <c r="X257" s="88">
        <f t="shared" si="24"/>
        <v>8000</v>
      </c>
      <c r="Y257" s="88">
        <f t="shared" si="25"/>
        <v>3200</v>
      </c>
      <c r="Z257" s="88">
        <v>2083</v>
      </c>
      <c r="AA257" s="88">
        <v>2083</v>
      </c>
      <c r="AB257" s="88">
        <f t="shared" si="26"/>
        <v>634</v>
      </c>
      <c r="AC257" s="88">
        <f t="shared" si="27"/>
        <v>16000</v>
      </c>
      <c r="AD257" s="87">
        <f t="shared" si="28"/>
        <v>2080</v>
      </c>
      <c r="AE257" s="87">
        <f t="shared" si="29"/>
        <v>520</v>
      </c>
      <c r="AF257" s="88">
        <v>6</v>
      </c>
      <c r="AG257" s="87">
        <f t="shared" si="30"/>
        <v>384.79999999999995</v>
      </c>
      <c r="AH257" s="87">
        <f t="shared" si="31"/>
        <v>18990.8</v>
      </c>
      <c r="AI257" s="88" t="s">
        <v>76</v>
      </c>
      <c r="AJ257" s="40"/>
      <c r="AK257" s="40"/>
      <c r="AL257" s="40" t="s">
        <v>52</v>
      </c>
      <c r="AM257" s="40">
        <v>254</v>
      </c>
      <c r="AN257" s="33">
        <v>18990.8</v>
      </c>
      <c r="AO257" s="44">
        <v>8000</v>
      </c>
      <c r="AP257" s="33">
        <v>3200</v>
      </c>
    </row>
    <row r="258" spans="1:42" ht="15" customHeight="1">
      <c r="A258" s="40">
        <v>255</v>
      </c>
      <c r="B258" s="42" t="s">
        <v>1105</v>
      </c>
      <c r="C258" s="38"/>
      <c r="D258" s="97" t="s">
        <v>1106</v>
      </c>
      <c r="E258" s="97" t="s">
        <v>626</v>
      </c>
      <c r="F258" s="40" t="s">
        <v>41</v>
      </c>
      <c r="G258" s="40" t="s">
        <v>1107</v>
      </c>
      <c r="H258" s="96" t="s">
        <v>1097</v>
      </c>
      <c r="I258" s="96" t="s">
        <v>1097</v>
      </c>
      <c r="J258" s="96" t="s">
        <v>44</v>
      </c>
      <c r="K258" s="96" t="s">
        <v>534</v>
      </c>
      <c r="L258" s="96" t="s">
        <v>390</v>
      </c>
      <c r="M258" s="39" t="s">
        <v>47</v>
      </c>
      <c r="N258" s="40"/>
      <c r="O258" s="40"/>
      <c r="P258" s="41">
        <v>123456789012</v>
      </c>
      <c r="Q258" s="33" t="s">
        <v>48</v>
      </c>
      <c r="R258" s="41">
        <v>9876543212345</v>
      </c>
      <c r="S258" s="40" t="s">
        <v>49</v>
      </c>
      <c r="T258" s="38">
        <v>3349947378</v>
      </c>
      <c r="U258" s="40" t="s">
        <v>50</v>
      </c>
      <c r="V258" s="41">
        <v>1023456789</v>
      </c>
      <c r="W258" s="88">
        <v>25000</v>
      </c>
      <c r="X258" s="88">
        <f t="shared" si="24"/>
        <v>12500</v>
      </c>
      <c r="Y258" s="88">
        <f t="shared" si="25"/>
        <v>5000</v>
      </c>
      <c r="Z258" s="88">
        <v>2083</v>
      </c>
      <c r="AA258" s="88">
        <v>2083</v>
      </c>
      <c r="AB258" s="88">
        <f t="shared" si="26"/>
        <v>3334</v>
      </c>
      <c r="AC258" s="88">
        <f t="shared" si="27"/>
        <v>25000</v>
      </c>
      <c r="AD258" s="87">
        <f t="shared" si="28"/>
        <v>1950</v>
      </c>
      <c r="AE258" s="87">
        <f t="shared" si="29"/>
        <v>0</v>
      </c>
      <c r="AF258" s="88">
        <v>6</v>
      </c>
      <c r="AG258" s="87">
        <f t="shared" si="30"/>
        <v>601.25</v>
      </c>
      <c r="AH258" s="87">
        <f t="shared" si="31"/>
        <v>27557.25</v>
      </c>
      <c r="AI258" s="88" t="s">
        <v>51</v>
      </c>
      <c r="AJ258" s="40"/>
      <c r="AK258" s="40"/>
      <c r="AL258" s="40" t="s">
        <v>52</v>
      </c>
      <c r="AM258" s="40">
        <v>255</v>
      </c>
      <c r="AN258" s="33">
        <v>27557.25</v>
      </c>
      <c r="AO258" s="44">
        <v>12500</v>
      </c>
      <c r="AP258" s="33">
        <v>5000</v>
      </c>
    </row>
    <row r="259" spans="1:42" ht="15" customHeight="1">
      <c r="A259" s="40">
        <v>256</v>
      </c>
      <c r="B259" s="42" t="s">
        <v>1108</v>
      </c>
      <c r="C259" s="38"/>
      <c r="D259" s="97" t="s">
        <v>1109</v>
      </c>
      <c r="E259" s="97" t="s">
        <v>626</v>
      </c>
      <c r="F259" s="40" t="s">
        <v>41</v>
      </c>
      <c r="G259" s="40" t="s">
        <v>1110</v>
      </c>
      <c r="H259" s="96" t="s">
        <v>1097</v>
      </c>
      <c r="I259" s="96" t="s">
        <v>1097</v>
      </c>
      <c r="J259" s="96" t="s">
        <v>58</v>
      </c>
      <c r="K259" s="96" t="s">
        <v>529</v>
      </c>
      <c r="L259" s="96" t="s">
        <v>214</v>
      </c>
      <c r="M259" s="39" t="s">
        <v>47</v>
      </c>
      <c r="N259" s="40"/>
      <c r="O259" s="40"/>
      <c r="P259" s="41">
        <v>123456789012</v>
      </c>
      <c r="Q259" s="33" t="s">
        <v>48</v>
      </c>
      <c r="R259" s="41">
        <v>9876543212345</v>
      </c>
      <c r="S259" s="40" t="s">
        <v>49</v>
      </c>
      <c r="T259" s="38">
        <v>3349947378</v>
      </c>
      <c r="U259" s="40" t="s">
        <v>50</v>
      </c>
      <c r="V259" s="41">
        <v>1023456789</v>
      </c>
      <c r="W259" s="88">
        <v>27000</v>
      </c>
      <c r="X259" s="88">
        <f t="shared" si="24"/>
        <v>13500</v>
      </c>
      <c r="Y259" s="88">
        <f t="shared" si="25"/>
        <v>5400</v>
      </c>
      <c r="Z259" s="88">
        <v>2083</v>
      </c>
      <c r="AA259" s="88">
        <v>2083</v>
      </c>
      <c r="AB259" s="88">
        <f t="shared" si="26"/>
        <v>3934</v>
      </c>
      <c r="AC259" s="88">
        <f t="shared" si="27"/>
        <v>27000</v>
      </c>
      <c r="AD259" s="87">
        <f t="shared" si="28"/>
        <v>1950</v>
      </c>
      <c r="AE259" s="87">
        <f t="shared" si="29"/>
        <v>0</v>
      </c>
      <c r="AF259" s="88">
        <v>6</v>
      </c>
      <c r="AG259" s="87">
        <f t="shared" si="30"/>
        <v>649.34999999999991</v>
      </c>
      <c r="AH259" s="87">
        <f t="shared" si="31"/>
        <v>29605.35</v>
      </c>
      <c r="AI259" s="88" t="s">
        <v>51</v>
      </c>
      <c r="AJ259" s="40"/>
      <c r="AK259" s="40"/>
      <c r="AL259" s="40" t="s">
        <v>52</v>
      </c>
      <c r="AM259" s="40">
        <v>256</v>
      </c>
      <c r="AN259" s="33">
        <v>29605.35</v>
      </c>
      <c r="AO259" s="44">
        <v>13500</v>
      </c>
      <c r="AP259" s="33">
        <v>5400</v>
      </c>
    </row>
    <row r="260" spans="1:42" ht="15" customHeight="1">
      <c r="A260" s="40">
        <v>257</v>
      </c>
      <c r="B260" s="42" t="s">
        <v>1111</v>
      </c>
      <c r="C260" s="38"/>
      <c r="D260" s="97" t="s">
        <v>1112</v>
      </c>
      <c r="E260" s="97" t="s">
        <v>626</v>
      </c>
      <c r="F260" s="40" t="s">
        <v>41</v>
      </c>
      <c r="G260" s="40" t="s">
        <v>671</v>
      </c>
      <c r="H260" s="96" t="s">
        <v>1097</v>
      </c>
      <c r="I260" s="96" t="s">
        <v>1097</v>
      </c>
      <c r="J260" s="96" t="s">
        <v>44</v>
      </c>
      <c r="K260" s="96" t="s">
        <v>194</v>
      </c>
      <c r="L260" s="96" t="s">
        <v>214</v>
      </c>
      <c r="M260" s="39" t="s">
        <v>47</v>
      </c>
      <c r="N260" s="40"/>
      <c r="O260" s="40"/>
      <c r="P260" s="41">
        <v>123456789012</v>
      </c>
      <c r="Q260" s="33" t="s">
        <v>48</v>
      </c>
      <c r="R260" s="41">
        <v>9876543212345</v>
      </c>
      <c r="S260" s="40" t="s">
        <v>49</v>
      </c>
      <c r="T260" s="38">
        <v>3349947378</v>
      </c>
      <c r="U260" s="40" t="s">
        <v>50</v>
      </c>
      <c r="V260" s="41">
        <v>1023456789</v>
      </c>
      <c r="W260" s="88">
        <v>43000</v>
      </c>
      <c r="X260" s="88">
        <f t="shared" ref="X260:X323" si="32">W260*50%</f>
        <v>21500</v>
      </c>
      <c r="Y260" s="88">
        <f t="shared" ref="Y260:Y323" si="33">X260*40%</f>
        <v>8600</v>
      </c>
      <c r="Z260" s="88">
        <v>2083</v>
      </c>
      <c r="AA260" s="88">
        <v>2083</v>
      </c>
      <c r="AB260" s="88">
        <f t="shared" ref="AB260:AB323" si="34">W260-X260-Y260-Z260-AA260</f>
        <v>8734</v>
      </c>
      <c r="AC260" s="88">
        <f t="shared" ref="AC260:AC323" si="35">SUM(X260:AB260)</f>
        <v>43000</v>
      </c>
      <c r="AD260" s="87">
        <f t="shared" ref="AD260:AD323" si="36">((IF((X260+Z260+AA260+AB260)&gt;15000,15000,W260))*13%)</f>
        <v>1950</v>
      </c>
      <c r="AE260" s="87">
        <f t="shared" ref="AE260:AE323" si="37">(IF((W260)&lt;21001,W260,0))*3.25%</f>
        <v>0</v>
      </c>
      <c r="AF260" s="88">
        <v>6</v>
      </c>
      <c r="AG260" s="87">
        <f t="shared" ref="AG260:AG323" si="38">X260*4.81%</f>
        <v>1034.1499999999999</v>
      </c>
      <c r="AH260" s="87">
        <f t="shared" ref="AH260:AH323" si="39">SUM(AC260:AG260)</f>
        <v>45990.15</v>
      </c>
      <c r="AI260" s="88" t="s">
        <v>61</v>
      </c>
      <c r="AJ260" s="40"/>
      <c r="AK260" s="40"/>
      <c r="AL260" s="40" t="s">
        <v>52</v>
      </c>
      <c r="AM260" s="40">
        <v>257</v>
      </c>
      <c r="AN260" s="33">
        <v>45990.15</v>
      </c>
      <c r="AO260" s="44">
        <v>21500</v>
      </c>
      <c r="AP260" s="33">
        <v>8600</v>
      </c>
    </row>
    <row r="261" spans="1:42" ht="15" customHeight="1">
      <c r="A261" s="40">
        <v>258</v>
      </c>
      <c r="B261" s="42" t="s">
        <v>1113</v>
      </c>
      <c r="C261" s="38"/>
      <c r="D261" s="97" t="s">
        <v>1114</v>
      </c>
      <c r="E261" s="97" t="s">
        <v>1115</v>
      </c>
      <c r="F261" s="40" t="s">
        <v>41</v>
      </c>
      <c r="G261" s="40" t="s">
        <v>1116</v>
      </c>
      <c r="H261" s="96" t="s">
        <v>1097</v>
      </c>
      <c r="I261" s="96" t="s">
        <v>1097</v>
      </c>
      <c r="J261" s="96" t="s">
        <v>58</v>
      </c>
      <c r="K261" s="96" t="s">
        <v>547</v>
      </c>
      <c r="L261" s="96" t="s">
        <v>75</v>
      </c>
      <c r="M261" s="39" t="s">
        <v>47</v>
      </c>
      <c r="N261" s="40"/>
      <c r="O261" s="40"/>
      <c r="P261" s="41">
        <v>123456789012</v>
      </c>
      <c r="Q261" s="33" t="s">
        <v>48</v>
      </c>
      <c r="R261" s="41">
        <v>9876543212345</v>
      </c>
      <c r="S261" s="40" t="s">
        <v>49</v>
      </c>
      <c r="T261" s="38">
        <v>3349947378</v>
      </c>
      <c r="U261" s="40" t="s">
        <v>50</v>
      </c>
      <c r="V261" s="41">
        <v>1023456789</v>
      </c>
      <c r="W261" s="88">
        <v>32000</v>
      </c>
      <c r="X261" s="88">
        <f t="shared" si="32"/>
        <v>16000</v>
      </c>
      <c r="Y261" s="88">
        <f t="shared" si="33"/>
        <v>6400</v>
      </c>
      <c r="Z261" s="88">
        <v>2083</v>
      </c>
      <c r="AA261" s="88">
        <v>2083</v>
      </c>
      <c r="AB261" s="88">
        <f t="shared" si="34"/>
        <v>5434</v>
      </c>
      <c r="AC261" s="88">
        <f t="shared" si="35"/>
        <v>32000</v>
      </c>
      <c r="AD261" s="87">
        <f t="shared" si="36"/>
        <v>1950</v>
      </c>
      <c r="AE261" s="87">
        <f t="shared" si="37"/>
        <v>0</v>
      </c>
      <c r="AF261" s="88">
        <v>6</v>
      </c>
      <c r="AG261" s="87">
        <f t="shared" si="38"/>
        <v>769.59999999999991</v>
      </c>
      <c r="AH261" s="87">
        <f t="shared" si="39"/>
        <v>34725.599999999999</v>
      </c>
      <c r="AI261" s="88" t="s">
        <v>61</v>
      </c>
      <c r="AJ261" s="40"/>
      <c r="AK261" s="40"/>
      <c r="AL261" s="40" t="s">
        <v>52</v>
      </c>
      <c r="AM261" s="40">
        <v>258</v>
      </c>
      <c r="AN261" s="33">
        <v>34725.599999999999</v>
      </c>
      <c r="AO261" s="44">
        <v>16000</v>
      </c>
      <c r="AP261" s="33">
        <v>6400</v>
      </c>
    </row>
    <row r="262" spans="1:42" ht="15" customHeight="1">
      <c r="A262" s="40">
        <v>259</v>
      </c>
      <c r="B262" s="42" t="s">
        <v>1117</v>
      </c>
      <c r="C262" s="38"/>
      <c r="D262" s="97" t="s">
        <v>1118</v>
      </c>
      <c r="E262" s="97" t="s">
        <v>732</v>
      </c>
      <c r="F262" s="40" t="s">
        <v>41</v>
      </c>
      <c r="G262" s="40" t="s">
        <v>1119</v>
      </c>
      <c r="H262" s="96" t="s">
        <v>1097</v>
      </c>
      <c r="I262" s="96" t="s">
        <v>1097</v>
      </c>
      <c r="J262" s="96" t="s">
        <v>58</v>
      </c>
      <c r="K262" s="96" t="s">
        <v>552</v>
      </c>
      <c r="L262" s="96" t="s">
        <v>214</v>
      </c>
      <c r="M262" s="39" t="s">
        <v>47</v>
      </c>
      <c r="N262" s="40"/>
      <c r="O262" s="40"/>
      <c r="P262" s="41">
        <v>123456789012</v>
      </c>
      <c r="Q262" s="33" t="s">
        <v>48</v>
      </c>
      <c r="R262" s="41">
        <v>9876543212345</v>
      </c>
      <c r="S262" s="40" t="s">
        <v>49</v>
      </c>
      <c r="T262" s="38">
        <v>3349947378</v>
      </c>
      <c r="U262" s="40" t="s">
        <v>50</v>
      </c>
      <c r="V262" s="41">
        <v>1023456789</v>
      </c>
      <c r="W262" s="88">
        <v>16000</v>
      </c>
      <c r="X262" s="88">
        <f t="shared" si="32"/>
        <v>8000</v>
      </c>
      <c r="Y262" s="88">
        <f t="shared" si="33"/>
        <v>3200</v>
      </c>
      <c r="Z262" s="88">
        <v>2083</v>
      </c>
      <c r="AA262" s="88">
        <v>2083</v>
      </c>
      <c r="AB262" s="88">
        <f t="shared" si="34"/>
        <v>634</v>
      </c>
      <c r="AC262" s="88">
        <f t="shared" si="35"/>
        <v>16000</v>
      </c>
      <c r="AD262" s="87">
        <f t="shared" si="36"/>
        <v>2080</v>
      </c>
      <c r="AE262" s="87">
        <f t="shared" si="37"/>
        <v>520</v>
      </c>
      <c r="AF262" s="88">
        <v>6</v>
      </c>
      <c r="AG262" s="87">
        <f t="shared" si="38"/>
        <v>384.79999999999995</v>
      </c>
      <c r="AH262" s="87">
        <f t="shared" si="39"/>
        <v>18990.8</v>
      </c>
      <c r="AI262" s="88" t="s">
        <v>76</v>
      </c>
      <c r="AJ262" s="40"/>
      <c r="AK262" s="40"/>
      <c r="AL262" s="40" t="s">
        <v>52</v>
      </c>
      <c r="AM262" s="40">
        <v>259</v>
      </c>
      <c r="AN262" s="33">
        <v>18990.8</v>
      </c>
      <c r="AO262" s="44">
        <v>8000</v>
      </c>
      <c r="AP262" s="33">
        <v>3200</v>
      </c>
    </row>
    <row r="263" spans="1:42" ht="15" customHeight="1">
      <c r="A263" s="40">
        <v>260</v>
      </c>
      <c r="B263" s="42" t="s">
        <v>1120</v>
      </c>
      <c r="C263" s="38"/>
      <c r="D263" s="97" t="s">
        <v>1121</v>
      </c>
      <c r="E263" s="97" t="s">
        <v>110</v>
      </c>
      <c r="F263" s="40" t="s">
        <v>41</v>
      </c>
      <c r="G263" s="40" t="s">
        <v>1122</v>
      </c>
      <c r="H263" s="96" t="s">
        <v>1097</v>
      </c>
      <c r="I263" s="96" t="s">
        <v>1097</v>
      </c>
      <c r="J263" s="96" t="s">
        <v>44</v>
      </c>
      <c r="K263" s="96" t="s">
        <v>557</v>
      </c>
      <c r="L263" s="96" t="s">
        <v>75</v>
      </c>
      <c r="M263" s="39" t="s">
        <v>47</v>
      </c>
      <c r="N263" s="40"/>
      <c r="O263" s="40"/>
      <c r="P263" s="41">
        <v>123456789012</v>
      </c>
      <c r="Q263" s="33" t="s">
        <v>48</v>
      </c>
      <c r="R263" s="41">
        <v>9876543212345</v>
      </c>
      <c r="S263" s="40" t="s">
        <v>49</v>
      </c>
      <c r="T263" s="38">
        <v>3349947378</v>
      </c>
      <c r="U263" s="40" t="s">
        <v>50</v>
      </c>
      <c r="V263" s="41">
        <v>1023456789</v>
      </c>
      <c r="W263" s="88">
        <v>31000</v>
      </c>
      <c r="X263" s="88">
        <f t="shared" si="32"/>
        <v>15500</v>
      </c>
      <c r="Y263" s="88">
        <f t="shared" si="33"/>
        <v>6200</v>
      </c>
      <c r="Z263" s="88">
        <v>2083</v>
      </c>
      <c r="AA263" s="88">
        <v>2083</v>
      </c>
      <c r="AB263" s="88">
        <f t="shared" si="34"/>
        <v>5134</v>
      </c>
      <c r="AC263" s="88">
        <f t="shared" si="35"/>
        <v>31000</v>
      </c>
      <c r="AD263" s="87">
        <f t="shared" si="36"/>
        <v>1950</v>
      </c>
      <c r="AE263" s="87">
        <f t="shared" si="37"/>
        <v>0</v>
      </c>
      <c r="AF263" s="88">
        <v>6</v>
      </c>
      <c r="AG263" s="87">
        <f t="shared" si="38"/>
        <v>745.55</v>
      </c>
      <c r="AH263" s="87">
        <f t="shared" si="39"/>
        <v>33701.550000000003</v>
      </c>
      <c r="AI263" s="88" t="s">
        <v>61</v>
      </c>
      <c r="AJ263" s="40"/>
      <c r="AK263" s="40"/>
      <c r="AL263" s="40" t="s">
        <v>52</v>
      </c>
      <c r="AM263" s="40">
        <v>260</v>
      </c>
      <c r="AN263" s="33">
        <v>33701.550000000003</v>
      </c>
      <c r="AO263" s="44">
        <v>15500</v>
      </c>
      <c r="AP263" s="33">
        <v>6200</v>
      </c>
    </row>
    <row r="264" spans="1:42" ht="15" customHeight="1">
      <c r="A264" s="40">
        <v>261</v>
      </c>
      <c r="B264" s="42" t="s">
        <v>1123</v>
      </c>
      <c r="C264" s="38"/>
      <c r="D264" s="97" t="s">
        <v>1124</v>
      </c>
      <c r="E264" s="97" t="s">
        <v>1125</v>
      </c>
      <c r="F264" s="40" t="s">
        <v>41</v>
      </c>
      <c r="G264" s="40" t="s">
        <v>1126</v>
      </c>
      <c r="H264" s="96" t="s">
        <v>1127</v>
      </c>
      <c r="I264" s="96" t="s">
        <v>1127</v>
      </c>
      <c r="J264" s="96" t="s">
        <v>44</v>
      </c>
      <c r="K264" s="96" t="s">
        <v>126</v>
      </c>
      <c r="L264" s="96" t="s">
        <v>75</v>
      </c>
      <c r="M264" s="39" t="s">
        <v>47</v>
      </c>
      <c r="N264" s="40"/>
      <c r="O264" s="40"/>
      <c r="P264" s="41">
        <v>123456789012</v>
      </c>
      <c r="Q264" s="33" t="s">
        <v>48</v>
      </c>
      <c r="R264" s="41">
        <v>9876543212345</v>
      </c>
      <c r="S264" s="40" t="s">
        <v>49</v>
      </c>
      <c r="T264" s="38">
        <v>3349947378</v>
      </c>
      <c r="U264" s="40" t="s">
        <v>50</v>
      </c>
      <c r="V264" s="41">
        <v>1023456789</v>
      </c>
      <c r="W264" s="88">
        <v>24000</v>
      </c>
      <c r="X264" s="88">
        <f t="shared" si="32"/>
        <v>12000</v>
      </c>
      <c r="Y264" s="88">
        <f t="shared" si="33"/>
        <v>4800</v>
      </c>
      <c r="Z264" s="88">
        <v>2083</v>
      </c>
      <c r="AA264" s="88">
        <v>2083</v>
      </c>
      <c r="AB264" s="88">
        <f t="shared" si="34"/>
        <v>3034</v>
      </c>
      <c r="AC264" s="88">
        <f t="shared" si="35"/>
        <v>24000</v>
      </c>
      <c r="AD264" s="87">
        <f t="shared" si="36"/>
        <v>1950</v>
      </c>
      <c r="AE264" s="87">
        <f t="shared" si="37"/>
        <v>0</v>
      </c>
      <c r="AF264" s="88">
        <v>6</v>
      </c>
      <c r="AG264" s="87">
        <f t="shared" si="38"/>
        <v>577.19999999999993</v>
      </c>
      <c r="AH264" s="87">
        <f t="shared" si="39"/>
        <v>26533.200000000001</v>
      </c>
      <c r="AI264" s="88" t="s">
        <v>51</v>
      </c>
      <c r="AJ264" s="40"/>
      <c r="AK264" s="40"/>
      <c r="AL264" s="40" t="s">
        <v>52</v>
      </c>
      <c r="AM264" s="40">
        <v>261</v>
      </c>
      <c r="AN264" s="33">
        <v>26533.200000000001</v>
      </c>
      <c r="AO264" s="44">
        <v>12000</v>
      </c>
      <c r="AP264" s="33">
        <v>4800</v>
      </c>
    </row>
    <row r="265" spans="1:42" ht="15" customHeight="1">
      <c r="A265" s="40">
        <v>262</v>
      </c>
      <c r="B265" s="42" t="s">
        <v>1128</v>
      </c>
      <c r="C265" s="38"/>
      <c r="D265" s="97" t="s">
        <v>1129</v>
      </c>
      <c r="E265" s="97" t="s">
        <v>1130</v>
      </c>
      <c r="F265" s="40" t="s">
        <v>41</v>
      </c>
      <c r="G265" s="40" t="s">
        <v>1131</v>
      </c>
      <c r="H265" s="96" t="s">
        <v>1127</v>
      </c>
      <c r="I265" s="96" t="s">
        <v>1127</v>
      </c>
      <c r="J265" s="96" t="s">
        <v>58</v>
      </c>
      <c r="K265" s="96" t="s">
        <v>209</v>
      </c>
      <c r="L265" s="96" t="s">
        <v>214</v>
      </c>
      <c r="M265" s="39" t="s">
        <v>47</v>
      </c>
      <c r="N265" s="40"/>
      <c r="O265" s="40"/>
      <c r="P265" s="41">
        <v>123456789012</v>
      </c>
      <c r="Q265" s="33" t="s">
        <v>48</v>
      </c>
      <c r="R265" s="41">
        <v>9876543212345</v>
      </c>
      <c r="S265" s="40" t="s">
        <v>49</v>
      </c>
      <c r="T265" s="38">
        <v>3349947378</v>
      </c>
      <c r="U265" s="40" t="s">
        <v>50</v>
      </c>
      <c r="V265" s="41">
        <v>1023456789</v>
      </c>
      <c r="W265" s="88">
        <v>31000</v>
      </c>
      <c r="X265" s="88">
        <f t="shared" si="32"/>
        <v>15500</v>
      </c>
      <c r="Y265" s="88">
        <f t="shared" si="33"/>
        <v>6200</v>
      </c>
      <c r="Z265" s="88">
        <v>2083</v>
      </c>
      <c r="AA265" s="88">
        <v>2083</v>
      </c>
      <c r="AB265" s="88">
        <f t="shared" si="34"/>
        <v>5134</v>
      </c>
      <c r="AC265" s="88">
        <f t="shared" si="35"/>
        <v>31000</v>
      </c>
      <c r="AD265" s="87">
        <f t="shared" si="36"/>
        <v>1950</v>
      </c>
      <c r="AE265" s="87">
        <f t="shared" si="37"/>
        <v>0</v>
      </c>
      <c r="AF265" s="88">
        <v>6</v>
      </c>
      <c r="AG265" s="87">
        <f t="shared" si="38"/>
        <v>745.55</v>
      </c>
      <c r="AH265" s="87">
        <f t="shared" si="39"/>
        <v>33701.550000000003</v>
      </c>
      <c r="AI265" s="88" t="s">
        <v>61</v>
      </c>
      <c r="AJ265" s="40"/>
      <c r="AK265" s="40"/>
      <c r="AL265" s="40" t="s">
        <v>52</v>
      </c>
      <c r="AM265" s="40">
        <v>262</v>
      </c>
      <c r="AN265" s="33">
        <v>33701.550000000003</v>
      </c>
      <c r="AO265" s="44">
        <v>15500</v>
      </c>
      <c r="AP265" s="33">
        <v>6200</v>
      </c>
    </row>
    <row r="266" spans="1:42" ht="15" customHeight="1">
      <c r="A266" s="40">
        <v>263</v>
      </c>
      <c r="B266" s="42" t="s">
        <v>1132</v>
      </c>
      <c r="C266" s="38"/>
      <c r="D266" s="97" t="s">
        <v>1133</v>
      </c>
      <c r="E266" s="97" t="s">
        <v>636</v>
      </c>
      <c r="F266" s="40" t="s">
        <v>41</v>
      </c>
      <c r="G266" s="40" t="s">
        <v>1134</v>
      </c>
      <c r="H266" s="96" t="s">
        <v>1135</v>
      </c>
      <c r="I266" s="96" t="s">
        <v>1135</v>
      </c>
      <c r="J266" s="96" t="s">
        <v>44</v>
      </c>
      <c r="K266" s="96" t="s">
        <v>529</v>
      </c>
      <c r="L266" s="96" t="s">
        <v>214</v>
      </c>
      <c r="M266" s="39" t="s">
        <v>47</v>
      </c>
      <c r="N266" s="40"/>
      <c r="O266" s="40"/>
      <c r="P266" s="41">
        <v>123456789012</v>
      </c>
      <c r="Q266" s="33" t="s">
        <v>48</v>
      </c>
      <c r="R266" s="41">
        <v>9876543212345</v>
      </c>
      <c r="S266" s="40" t="s">
        <v>49</v>
      </c>
      <c r="T266" s="38">
        <v>3349947378</v>
      </c>
      <c r="U266" s="40" t="s">
        <v>50</v>
      </c>
      <c r="V266" s="41">
        <v>1023456789</v>
      </c>
      <c r="W266" s="88">
        <v>16000</v>
      </c>
      <c r="X266" s="88">
        <f t="shared" si="32"/>
        <v>8000</v>
      </c>
      <c r="Y266" s="88">
        <f t="shared" si="33"/>
        <v>3200</v>
      </c>
      <c r="Z266" s="88">
        <v>2083</v>
      </c>
      <c r="AA266" s="88">
        <v>2083</v>
      </c>
      <c r="AB266" s="88">
        <f t="shared" si="34"/>
        <v>634</v>
      </c>
      <c r="AC266" s="88">
        <f t="shared" si="35"/>
        <v>16000</v>
      </c>
      <c r="AD266" s="87">
        <f t="shared" si="36"/>
        <v>2080</v>
      </c>
      <c r="AE266" s="87">
        <f t="shared" si="37"/>
        <v>520</v>
      </c>
      <c r="AF266" s="88">
        <v>6</v>
      </c>
      <c r="AG266" s="87">
        <f t="shared" si="38"/>
        <v>384.79999999999995</v>
      </c>
      <c r="AH266" s="87">
        <f t="shared" si="39"/>
        <v>18990.8</v>
      </c>
      <c r="AI266" s="88" t="s">
        <v>76</v>
      </c>
      <c r="AJ266" s="40"/>
      <c r="AK266" s="40"/>
      <c r="AL266" s="40" t="s">
        <v>52</v>
      </c>
      <c r="AM266" s="40">
        <v>263</v>
      </c>
      <c r="AN266" s="33">
        <v>18990.8</v>
      </c>
      <c r="AO266" s="44">
        <v>8000</v>
      </c>
      <c r="AP266" s="33">
        <v>3200</v>
      </c>
    </row>
    <row r="267" spans="1:42" ht="15" customHeight="1">
      <c r="A267" s="40">
        <v>264</v>
      </c>
      <c r="B267" s="42" t="s">
        <v>1136</v>
      </c>
      <c r="C267" s="38"/>
      <c r="D267" s="97" t="s">
        <v>1137</v>
      </c>
      <c r="E267" s="97" t="s">
        <v>899</v>
      </c>
      <c r="F267" s="40" t="s">
        <v>41</v>
      </c>
      <c r="G267" s="40" t="s">
        <v>1138</v>
      </c>
      <c r="H267" s="96" t="s">
        <v>1139</v>
      </c>
      <c r="I267" s="96" t="s">
        <v>1139</v>
      </c>
      <c r="J267" s="96" t="s">
        <v>58</v>
      </c>
      <c r="K267" s="96" t="s">
        <v>126</v>
      </c>
      <c r="L267" s="96" t="s">
        <v>214</v>
      </c>
      <c r="M267" s="39" t="s">
        <v>47</v>
      </c>
      <c r="N267" s="40"/>
      <c r="O267" s="40"/>
      <c r="P267" s="41">
        <v>123456789012</v>
      </c>
      <c r="Q267" s="33" t="s">
        <v>48</v>
      </c>
      <c r="R267" s="41">
        <v>9876543212345</v>
      </c>
      <c r="S267" s="40" t="s">
        <v>49</v>
      </c>
      <c r="T267" s="38">
        <v>3349947378</v>
      </c>
      <c r="U267" s="40" t="s">
        <v>50</v>
      </c>
      <c r="V267" s="41">
        <v>1023456789</v>
      </c>
      <c r="W267" s="88">
        <v>40000</v>
      </c>
      <c r="X267" s="88">
        <f t="shared" si="32"/>
        <v>20000</v>
      </c>
      <c r="Y267" s="88">
        <f t="shared" si="33"/>
        <v>8000</v>
      </c>
      <c r="Z267" s="88">
        <v>2083</v>
      </c>
      <c r="AA267" s="88">
        <v>2083</v>
      </c>
      <c r="AB267" s="88">
        <f t="shared" si="34"/>
        <v>7834</v>
      </c>
      <c r="AC267" s="88">
        <f t="shared" si="35"/>
        <v>40000</v>
      </c>
      <c r="AD267" s="87">
        <f t="shared" si="36"/>
        <v>1950</v>
      </c>
      <c r="AE267" s="87">
        <f t="shared" si="37"/>
        <v>0</v>
      </c>
      <c r="AF267" s="88">
        <v>6</v>
      </c>
      <c r="AG267" s="87">
        <f t="shared" si="38"/>
        <v>961.99999999999989</v>
      </c>
      <c r="AH267" s="87">
        <f t="shared" si="39"/>
        <v>42918</v>
      </c>
      <c r="AI267" s="88" t="s">
        <v>61</v>
      </c>
      <c r="AJ267" s="40"/>
      <c r="AK267" s="40"/>
      <c r="AL267" s="40" t="s">
        <v>52</v>
      </c>
      <c r="AM267" s="40">
        <v>264</v>
      </c>
      <c r="AN267" s="33">
        <v>42918</v>
      </c>
      <c r="AO267" s="44">
        <v>20000</v>
      </c>
      <c r="AP267" s="33">
        <v>8000</v>
      </c>
    </row>
    <row r="268" spans="1:42" ht="15" customHeight="1">
      <c r="A268" s="40">
        <v>265</v>
      </c>
      <c r="B268" s="42" t="s">
        <v>1140</v>
      </c>
      <c r="C268" s="38"/>
      <c r="D268" s="97" t="s">
        <v>1141</v>
      </c>
      <c r="E268" s="97" t="s">
        <v>1142</v>
      </c>
      <c r="F268" s="40" t="s">
        <v>41</v>
      </c>
      <c r="G268" s="40" t="s">
        <v>1143</v>
      </c>
      <c r="H268" s="96" t="s">
        <v>1139</v>
      </c>
      <c r="I268" s="96" t="s">
        <v>1139</v>
      </c>
      <c r="J268" s="96" t="s">
        <v>58</v>
      </c>
      <c r="K268" s="96" t="s">
        <v>126</v>
      </c>
      <c r="L268" s="96" t="s">
        <v>102</v>
      </c>
      <c r="M268" s="39" t="s">
        <v>47</v>
      </c>
      <c r="N268" s="40"/>
      <c r="O268" s="40"/>
      <c r="P268" s="41">
        <v>123456789012</v>
      </c>
      <c r="Q268" s="33" t="s">
        <v>48</v>
      </c>
      <c r="R268" s="41">
        <v>9876543212345</v>
      </c>
      <c r="S268" s="40" t="s">
        <v>49</v>
      </c>
      <c r="T268" s="38">
        <v>3349947378</v>
      </c>
      <c r="U268" s="40" t="s">
        <v>50</v>
      </c>
      <c r="V268" s="41">
        <v>1023456789</v>
      </c>
      <c r="W268" s="87">
        <v>20000</v>
      </c>
      <c r="X268" s="88">
        <f t="shared" si="32"/>
        <v>10000</v>
      </c>
      <c r="Y268" s="88">
        <f t="shared" si="33"/>
        <v>4000</v>
      </c>
      <c r="Z268" s="88">
        <v>2083</v>
      </c>
      <c r="AA268" s="88">
        <v>2083</v>
      </c>
      <c r="AB268" s="88">
        <f t="shared" si="34"/>
        <v>1834</v>
      </c>
      <c r="AC268" s="88">
        <f t="shared" si="35"/>
        <v>20000</v>
      </c>
      <c r="AD268" s="87">
        <f t="shared" si="36"/>
        <v>1950</v>
      </c>
      <c r="AE268" s="87">
        <f t="shared" si="37"/>
        <v>650</v>
      </c>
      <c r="AF268" s="88">
        <v>6</v>
      </c>
      <c r="AG268" s="87">
        <f t="shared" si="38"/>
        <v>480.99999999999994</v>
      </c>
      <c r="AH268" s="87">
        <f t="shared" si="39"/>
        <v>23087</v>
      </c>
      <c r="AI268" s="88" t="s">
        <v>51</v>
      </c>
      <c r="AJ268" s="40"/>
      <c r="AK268" s="40"/>
      <c r="AL268" s="40" t="s">
        <v>52</v>
      </c>
      <c r="AM268" s="40">
        <v>265</v>
      </c>
      <c r="AN268" s="33">
        <v>23087</v>
      </c>
      <c r="AO268" s="44">
        <v>10000</v>
      </c>
      <c r="AP268" s="33">
        <v>4000</v>
      </c>
    </row>
    <row r="269" spans="1:42" ht="15" customHeight="1">
      <c r="A269" s="40">
        <v>266</v>
      </c>
      <c r="B269" s="42" t="s">
        <v>1144</v>
      </c>
      <c r="C269" s="38"/>
      <c r="D269" s="97" t="s">
        <v>1145</v>
      </c>
      <c r="E269" s="97" t="s">
        <v>1146</v>
      </c>
      <c r="F269" s="40" t="s">
        <v>41</v>
      </c>
      <c r="G269" s="40" t="s">
        <v>1147</v>
      </c>
      <c r="H269" s="96" t="s">
        <v>1139</v>
      </c>
      <c r="I269" s="96" t="s">
        <v>1139</v>
      </c>
      <c r="J269" s="96" t="s">
        <v>58</v>
      </c>
      <c r="K269" s="96" t="s">
        <v>131</v>
      </c>
      <c r="L269" s="96" t="s">
        <v>214</v>
      </c>
      <c r="M269" s="39" t="s">
        <v>47</v>
      </c>
      <c r="N269" s="40"/>
      <c r="O269" s="40"/>
      <c r="P269" s="41">
        <v>123456789012</v>
      </c>
      <c r="Q269" s="33" t="s">
        <v>48</v>
      </c>
      <c r="R269" s="41">
        <v>9876543212345</v>
      </c>
      <c r="S269" s="40" t="s">
        <v>49</v>
      </c>
      <c r="T269" s="38">
        <v>3349947378</v>
      </c>
      <c r="U269" s="40" t="s">
        <v>50</v>
      </c>
      <c r="V269" s="41">
        <v>1023456789</v>
      </c>
      <c r="W269" s="88">
        <v>50000</v>
      </c>
      <c r="X269" s="88">
        <f t="shared" si="32"/>
        <v>25000</v>
      </c>
      <c r="Y269" s="88">
        <f t="shared" si="33"/>
        <v>10000</v>
      </c>
      <c r="Z269" s="88">
        <v>2083</v>
      </c>
      <c r="AA269" s="88">
        <v>2083</v>
      </c>
      <c r="AB269" s="88">
        <f t="shared" si="34"/>
        <v>10834</v>
      </c>
      <c r="AC269" s="88">
        <f t="shared" si="35"/>
        <v>50000</v>
      </c>
      <c r="AD269" s="87">
        <f t="shared" si="36"/>
        <v>1950</v>
      </c>
      <c r="AE269" s="87">
        <f t="shared" si="37"/>
        <v>0</v>
      </c>
      <c r="AF269" s="88">
        <v>6</v>
      </c>
      <c r="AG269" s="87">
        <f t="shared" si="38"/>
        <v>1202.5</v>
      </c>
      <c r="AH269" s="87">
        <f t="shared" si="39"/>
        <v>53158.5</v>
      </c>
      <c r="AI269" s="88" t="s">
        <v>61</v>
      </c>
      <c r="AJ269" s="40"/>
      <c r="AK269" s="40"/>
      <c r="AL269" s="40" t="s">
        <v>52</v>
      </c>
      <c r="AM269" s="40">
        <v>266</v>
      </c>
      <c r="AN269" s="33">
        <v>53158.5</v>
      </c>
      <c r="AO269" s="44">
        <v>25000</v>
      </c>
      <c r="AP269" s="33">
        <v>10000</v>
      </c>
    </row>
    <row r="270" spans="1:42" ht="15" customHeight="1">
      <c r="A270" s="40">
        <v>267</v>
      </c>
      <c r="B270" s="42" t="s">
        <v>1148</v>
      </c>
      <c r="C270" s="38"/>
      <c r="D270" s="97" t="s">
        <v>1149</v>
      </c>
      <c r="E270" s="97" t="s">
        <v>1150</v>
      </c>
      <c r="F270" s="40" t="s">
        <v>41</v>
      </c>
      <c r="G270" s="40" t="s">
        <v>1151</v>
      </c>
      <c r="H270" s="96" t="s">
        <v>1139</v>
      </c>
      <c r="I270" s="96" t="s">
        <v>1139</v>
      </c>
      <c r="J270" s="96" t="s">
        <v>44</v>
      </c>
      <c r="K270" s="96" t="s">
        <v>131</v>
      </c>
      <c r="L270" s="96" t="s">
        <v>214</v>
      </c>
      <c r="M270" s="39" t="s">
        <v>47</v>
      </c>
      <c r="N270" s="40"/>
      <c r="O270" s="40"/>
      <c r="P270" s="41">
        <v>123456789012</v>
      </c>
      <c r="Q270" s="33" t="s">
        <v>48</v>
      </c>
      <c r="R270" s="41">
        <v>9876543212345</v>
      </c>
      <c r="S270" s="40" t="s">
        <v>49</v>
      </c>
      <c r="T270" s="38">
        <v>3349947378</v>
      </c>
      <c r="U270" s="40" t="s">
        <v>50</v>
      </c>
      <c r="V270" s="41">
        <v>1023456789</v>
      </c>
      <c r="W270" s="88">
        <v>40000</v>
      </c>
      <c r="X270" s="88">
        <f t="shared" si="32"/>
        <v>20000</v>
      </c>
      <c r="Y270" s="88">
        <f t="shared" si="33"/>
        <v>8000</v>
      </c>
      <c r="Z270" s="88">
        <v>2083</v>
      </c>
      <c r="AA270" s="88">
        <v>2083</v>
      </c>
      <c r="AB270" s="88">
        <f t="shared" si="34"/>
        <v>7834</v>
      </c>
      <c r="AC270" s="88">
        <f t="shared" si="35"/>
        <v>40000</v>
      </c>
      <c r="AD270" s="87">
        <f t="shared" si="36"/>
        <v>1950</v>
      </c>
      <c r="AE270" s="87">
        <f t="shared" si="37"/>
        <v>0</v>
      </c>
      <c r="AF270" s="88">
        <v>6</v>
      </c>
      <c r="AG270" s="87">
        <f t="shared" si="38"/>
        <v>961.99999999999989</v>
      </c>
      <c r="AH270" s="87">
        <f t="shared" si="39"/>
        <v>42918</v>
      </c>
      <c r="AI270" s="88" t="s">
        <v>61</v>
      </c>
      <c r="AJ270" s="40"/>
      <c r="AK270" s="40"/>
      <c r="AL270" s="40" t="s">
        <v>52</v>
      </c>
      <c r="AM270" s="40">
        <v>267</v>
      </c>
      <c r="AN270" s="33">
        <v>42918</v>
      </c>
      <c r="AO270" s="44">
        <v>20000</v>
      </c>
      <c r="AP270" s="33">
        <v>8000</v>
      </c>
    </row>
    <row r="271" spans="1:42" ht="15" customHeight="1">
      <c r="A271" s="40">
        <v>268</v>
      </c>
      <c r="B271" s="42" t="s">
        <v>1152</v>
      </c>
      <c r="C271" s="38"/>
      <c r="D271" s="97" t="s">
        <v>1153</v>
      </c>
      <c r="E271" s="97" t="s">
        <v>1154</v>
      </c>
      <c r="F271" s="40" t="s">
        <v>41</v>
      </c>
      <c r="G271" s="40" t="s">
        <v>1155</v>
      </c>
      <c r="H271" s="96" t="s">
        <v>1156</v>
      </c>
      <c r="I271" s="96" t="s">
        <v>1156</v>
      </c>
      <c r="J271" s="96" t="s">
        <v>58</v>
      </c>
      <c r="K271" s="96" t="s">
        <v>131</v>
      </c>
      <c r="L271" s="96" t="s">
        <v>95</v>
      </c>
      <c r="M271" s="39" t="s">
        <v>47</v>
      </c>
      <c r="N271" s="40"/>
      <c r="O271" s="40"/>
      <c r="P271" s="41">
        <v>123456789012</v>
      </c>
      <c r="Q271" s="33" t="s">
        <v>48</v>
      </c>
      <c r="R271" s="41">
        <v>9876543212345</v>
      </c>
      <c r="S271" s="40" t="s">
        <v>49</v>
      </c>
      <c r="T271" s="38">
        <v>3349947378</v>
      </c>
      <c r="U271" s="40" t="s">
        <v>50</v>
      </c>
      <c r="V271" s="41">
        <v>1023456789</v>
      </c>
      <c r="W271" s="88">
        <v>15000</v>
      </c>
      <c r="X271" s="88">
        <f t="shared" si="32"/>
        <v>7500</v>
      </c>
      <c r="Y271" s="88">
        <f t="shared" si="33"/>
        <v>3000</v>
      </c>
      <c r="Z271" s="88">
        <v>2083</v>
      </c>
      <c r="AA271" s="88">
        <v>2083</v>
      </c>
      <c r="AB271" s="88">
        <f t="shared" si="34"/>
        <v>334</v>
      </c>
      <c r="AC271" s="88">
        <f t="shared" si="35"/>
        <v>15000</v>
      </c>
      <c r="AD271" s="87">
        <f t="shared" si="36"/>
        <v>1950</v>
      </c>
      <c r="AE271" s="87">
        <f t="shared" si="37"/>
        <v>487.5</v>
      </c>
      <c r="AF271" s="88">
        <v>6</v>
      </c>
      <c r="AG271" s="87">
        <f t="shared" si="38"/>
        <v>360.75</v>
      </c>
      <c r="AH271" s="87">
        <f t="shared" si="39"/>
        <v>17804.25</v>
      </c>
      <c r="AI271" s="88" t="s">
        <v>76</v>
      </c>
      <c r="AJ271" s="40"/>
      <c r="AK271" s="40"/>
      <c r="AL271" s="40" t="s">
        <v>52</v>
      </c>
      <c r="AM271" s="40">
        <v>268</v>
      </c>
      <c r="AN271" s="33">
        <v>17804.25</v>
      </c>
      <c r="AO271" s="44">
        <v>7500</v>
      </c>
      <c r="AP271" s="33">
        <v>3000</v>
      </c>
    </row>
    <row r="272" spans="1:42" ht="15" customHeight="1">
      <c r="A272" s="40">
        <v>269</v>
      </c>
      <c r="B272" s="42" t="s">
        <v>1157</v>
      </c>
      <c r="C272" s="38"/>
      <c r="D272" s="97" t="s">
        <v>1158</v>
      </c>
      <c r="E272" s="97" t="s">
        <v>1159</v>
      </c>
      <c r="F272" s="40" t="s">
        <v>41</v>
      </c>
      <c r="G272" s="40" t="s">
        <v>1160</v>
      </c>
      <c r="H272" s="96" t="s">
        <v>1156</v>
      </c>
      <c r="I272" s="96" t="s">
        <v>1156</v>
      </c>
      <c r="J272" s="96" t="s">
        <v>44</v>
      </c>
      <c r="K272" s="96" t="s">
        <v>131</v>
      </c>
      <c r="L272" s="96" t="s">
        <v>95</v>
      </c>
      <c r="M272" s="39" t="s">
        <v>47</v>
      </c>
      <c r="N272" s="40"/>
      <c r="O272" s="40"/>
      <c r="P272" s="41">
        <v>123456789012</v>
      </c>
      <c r="Q272" s="33" t="s">
        <v>48</v>
      </c>
      <c r="R272" s="41">
        <v>9876543212345</v>
      </c>
      <c r="S272" s="40" t="s">
        <v>49</v>
      </c>
      <c r="T272" s="38">
        <v>3349947378</v>
      </c>
      <c r="U272" s="40" t="s">
        <v>50</v>
      </c>
      <c r="V272" s="41">
        <v>1023456789</v>
      </c>
      <c r="W272" s="88">
        <v>18000</v>
      </c>
      <c r="X272" s="88">
        <f t="shared" si="32"/>
        <v>9000</v>
      </c>
      <c r="Y272" s="88">
        <f t="shared" si="33"/>
        <v>3600</v>
      </c>
      <c r="Z272" s="88">
        <v>2083</v>
      </c>
      <c r="AA272" s="88">
        <v>2083</v>
      </c>
      <c r="AB272" s="88">
        <f t="shared" si="34"/>
        <v>1234</v>
      </c>
      <c r="AC272" s="88">
        <f t="shared" si="35"/>
        <v>18000</v>
      </c>
      <c r="AD272" s="87">
        <f t="shared" si="36"/>
        <v>2340</v>
      </c>
      <c r="AE272" s="87">
        <f t="shared" si="37"/>
        <v>585</v>
      </c>
      <c r="AF272" s="88">
        <v>6</v>
      </c>
      <c r="AG272" s="87">
        <f t="shared" si="38"/>
        <v>432.9</v>
      </c>
      <c r="AH272" s="87">
        <f t="shared" si="39"/>
        <v>21363.9</v>
      </c>
      <c r="AI272" s="88" t="s">
        <v>76</v>
      </c>
      <c r="AJ272" s="40"/>
      <c r="AK272" s="40"/>
      <c r="AL272" s="40" t="s">
        <v>52</v>
      </c>
      <c r="AM272" s="40">
        <v>269</v>
      </c>
      <c r="AN272" s="33">
        <v>21363.9</v>
      </c>
      <c r="AO272" s="44">
        <v>9000</v>
      </c>
      <c r="AP272" s="33">
        <v>3600</v>
      </c>
    </row>
    <row r="273" spans="1:42" ht="15" customHeight="1">
      <c r="A273" s="40">
        <v>270</v>
      </c>
      <c r="B273" s="42" t="s">
        <v>1161</v>
      </c>
      <c r="C273" s="38"/>
      <c r="D273" s="97" t="s">
        <v>1162</v>
      </c>
      <c r="E273" s="97" t="s">
        <v>1163</v>
      </c>
      <c r="F273" s="40" t="s">
        <v>41</v>
      </c>
      <c r="G273" s="40" t="s">
        <v>1164</v>
      </c>
      <c r="H273" s="96" t="s">
        <v>1156</v>
      </c>
      <c r="I273" s="96" t="s">
        <v>1156</v>
      </c>
      <c r="J273" s="96" t="s">
        <v>58</v>
      </c>
      <c r="K273" s="96" t="s">
        <v>593</v>
      </c>
      <c r="L273" s="96" t="s">
        <v>352</v>
      </c>
      <c r="M273" s="39" t="s">
        <v>47</v>
      </c>
      <c r="N273" s="40"/>
      <c r="O273" s="40"/>
      <c r="P273" s="41">
        <v>123456789012</v>
      </c>
      <c r="Q273" s="33" t="s">
        <v>48</v>
      </c>
      <c r="R273" s="41">
        <v>9876543212345</v>
      </c>
      <c r="S273" s="40" t="s">
        <v>49</v>
      </c>
      <c r="T273" s="38">
        <v>3349947378</v>
      </c>
      <c r="U273" s="40" t="s">
        <v>50</v>
      </c>
      <c r="V273" s="41">
        <v>1023456789</v>
      </c>
      <c r="W273" s="88">
        <v>19000</v>
      </c>
      <c r="X273" s="88">
        <f t="shared" si="32"/>
        <v>9500</v>
      </c>
      <c r="Y273" s="88">
        <f t="shared" si="33"/>
        <v>3800</v>
      </c>
      <c r="Z273" s="88">
        <v>2083</v>
      </c>
      <c r="AA273" s="88">
        <v>2083</v>
      </c>
      <c r="AB273" s="88">
        <f t="shared" si="34"/>
        <v>1534</v>
      </c>
      <c r="AC273" s="88">
        <f t="shared" si="35"/>
        <v>19000</v>
      </c>
      <c r="AD273" s="87">
        <f t="shared" si="36"/>
        <v>1950</v>
      </c>
      <c r="AE273" s="87">
        <f t="shared" si="37"/>
        <v>617.5</v>
      </c>
      <c r="AF273" s="88">
        <v>6</v>
      </c>
      <c r="AG273" s="87">
        <f t="shared" si="38"/>
        <v>456.95</v>
      </c>
      <c r="AH273" s="87">
        <f t="shared" si="39"/>
        <v>22030.45</v>
      </c>
      <c r="AI273" s="88" t="s">
        <v>76</v>
      </c>
      <c r="AJ273" s="40"/>
      <c r="AK273" s="40"/>
      <c r="AL273" s="40" t="s">
        <v>52</v>
      </c>
      <c r="AM273" s="40">
        <v>270</v>
      </c>
      <c r="AN273" s="33">
        <v>22030.45</v>
      </c>
      <c r="AO273" s="44">
        <v>9500</v>
      </c>
      <c r="AP273" s="33">
        <v>3800</v>
      </c>
    </row>
    <row r="274" spans="1:42" ht="15" customHeight="1">
      <c r="A274" s="40">
        <v>271</v>
      </c>
      <c r="B274" s="42" t="s">
        <v>1165</v>
      </c>
      <c r="C274" s="38"/>
      <c r="D274" s="97" t="s">
        <v>1166</v>
      </c>
      <c r="E274" s="97" t="s">
        <v>1167</v>
      </c>
      <c r="F274" s="40" t="s">
        <v>41</v>
      </c>
      <c r="G274" s="40" t="s">
        <v>388</v>
      </c>
      <c r="H274" s="96" t="s">
        <v>1156</v>
      </c>
      <c r="I274" s="96" t="s">
        <v>1156</v>
      </c>
      <c r="J274" s="96" t="s">
        <v>58</v>
      </c>
      <c r="K274" s="96" t="s">
        <v>131</v>
      </c>
      <c r="L274" s="96" t="s">
        <v>352</v>
      </c>
      <c r="M274" s="39" t="s">
        <v>47</v>
      </c>
      <c r="N274" s="40"/>
      <c r="O274" s="40"/>
      <c r="P274" s="41">
        <v>123456789012</v>
      </c>
      <c r="Q274" s="33" t="s">
        <v>48</v>
      </c>
      <c r="R274" s="41">
        <v>9876543212345</v>
      </c>
      <c r="S274" s="40" t="s">
        <v>49</v>
      </c>
      <c r="T274" s="38">
        <v>3349947378</v>
      </c>
      <c r="U274" s="40" t="s">
        <v>50</v>
      </c>
      <c r="V274" s="41">
        <v>1023456789</v>
      </c>
      <c r="W274" s="88">
        <v>21000</v>
      </c>
      <c r="X274" s="88">
        <f t="shared" si="32"/>
        <v>10500</v>
      </c>
      <c r="Y274" s="88">
        <f t="shared" si="33"/>
        <v>4200</v>
      </c>
      <c r="Z274" s="88">
        <v>2083</v>
      </c>
      <c r="AA274" s="88">
        <v>2083</v>
      </c>
      <c r="AB274" s="88">
        <f t="shared" si="34"/>
        <v>2134</v>
      </c>
      <c r="AC274" s="88">
        <f t="shared" si="35"/>
        <v>21000</v>
      </c>
      <c r="AD274" s="87">
        <f t="shared" si="36"/>
        <v>1950</v>
      </c>
      <c r="AE274" s="87">
        <f t="shared" si="37"/>
        <v>682.5</v>
      </c>
      <c r="AF274" s="88">
        <v>6</v>
      </c>
      <c r="AG274" s="87">
        <f t="shared" si="38"/>
        <v>505.04999999999995</v>
      </c>
      <c r="AH274" s="87">
        <f t="shared" si="39"/>
        <v>24143.55</v>
      </c>
      <c r="AI274" s="88" t="s">
        <v>51</v>
      </c>
      <c r="AJ274" s="40"/>
      <c r="AK274" s="40"/>
      <c r="AL274" s="40" t="s">
        <v>52</v>
      </c>
      <c r="AM274" s="40">
        <v>271</v>
      </c>
      <c r="AN274" s="33">
        <v>24143.55</v>
      </c>
      <c r="AO274" s="44">
        <v>10500</v>
      </c>
      <c r="AP274" s="33">
        <v>4200</v>
      </c>
    </row>
    <row r="275" spans="1:42" ht="15" customHeight="1">
      <c r="A275" s="40">
        <v>272</v>
      </c>
      <c r="B275" s="42" t="s">
        <v>1168</v>
      </c>
      <c r="C275" s="38"/>
      <c r="D275" s="97" t="s">
        <v>1169</v>
      </c>
      <c r="E275" s="97" t="s">
        <v>156</v>
      </c>
      <c r="F275" s="40" t="s">
        <v>41</v>
      </c>
      <c r="G275" s="40" t="s">
        <v>1170</v>
      </c>
      <c r="H275" s="96" t="s">
        <v>1156</v>
      </c>
      <c r="I275" s="96" t="s">
        <v>1156</v>
      </c>
      <c r="J275" s="96" t="s">
        <v>58</v>
      </c>
      <c r="K275" s="96" t="s">
        <v>131</v>
      </c>
      <c r="L275" s="96" t="s">
        <v>214</v>
      </c>
      <c r="M275" s="39" t="s">
        <v>47</v>
      </c>
      <c r="N275" s="40"/>
      <c r="O275" s="40"/>
      <c r="P275" s="41">
        <v>123456789012</v>
      </c>
      <c r="Q275" s="33" t="s">
        <v>48</v>
      </c>
      <c r="R275" s="41">
        <v>9876543212345</v>
      </c>
      <c r="S275" s="40" t="s">
        <v>49</v>
      </c>
      <c r="T275" s="38">
        <v>3349947378</v>
      </c>
      <c r="U275" s="40" t="s">
        <v>50</v>
      </c>
      <c r="V275" s="41">
        <v>1023456789</v>
      </c>
      <c r="W275" s="88">
        <v>20000</v>
      </c>
      <c r="X275" s="88">
        <f t="shared" si="32"/>
        <v>10000</v>
      </c>
      <c r="Y275" s="88">
        <f t="shared" si="33"/>
        <v>4000</v>
      </c>
      <c r="Z275" s="88">
        <v>2083</v>
      </c>
      <c r="AA275" s="88">
        <v>2083</v>
      </c>
      <c r="AB275" s="88">
        <f t="shared" si="34"/>
        <v>1834</v>
      </c>
      <c r="AC275" s="88">
        <f t="shared" si="35"/>
        <v>20000</v>
      </c>
      <c r="AD275" s="87">
        <f t="shared" si="36"/>
        <v>1950</v>
      </c>
      <c r="AE275" s="87">
        <f t="shared" si="37"/>
        <v>650</v>
      </c>
      <c r="AF275" s="88">
        <v>6</v>
      </c>
      <c r="AG275" s="87">
        <f t="shared" si="38"/>
        <v>480.99999999999994</v>
      </c>
      <c r="AH275" s="87">
        <f t="shared" si="39"/>
        <v>23087</v>
      </c>
      <c r="AI275" s="88" t="s">
        <v>51</v>
      </c>
      <c r="AJ275" s="40"/>
      <c r="AK275" s="40"/>
      <c r="AL275" s="40" t="s">
        <v>52</v>
      </c>
      <c r="AM275" s="40">
        <v>272</v>
      </c>
      <c r="AN275" s="33">
        <v>23087</v>
      </c>
      <c r="AO275" s="44">
        <v>10000</v>
      </c>
      <c r="AP275" s="33">
        <v>4000</v>
      </c>
    </row>
    <row r="276" spans="1:42" ht="15" customHeight="1">
      <c r="A276" s="40">
        <v>273</v>
      </c>
      <c r="B276" s="42" t="s">
        <v>1171</v>
      </c>
      <c r="C276" s="38"/>
      <c r="D276" s="97" t="s">
        <v>1172</v>
      </c>
      <c r="E276" s="97" t="s">
        <v>626</v>
      </c>
      <c r="F276" s="40" t="s">
        <v>41</v>
      </c>
      <c r="G276" s="40" t="s">
        <v>1173</v>
      </c>
      <c r="H276" s="96" t="s">
        <v>1156</v>
      </c>
      <c r="I276" s="96" t="s">
        <v>1156</v>
      </c>
      <c r="J276" s="96" t="s">
        <v>44</v>
      </c>
      <c r="K276" s="96" t="s">
        <v>137</v>
      </c>
      <c r="L276" s="96" t="s">
        <v>214</v>
      </c>
      <c r="M276" s="39" t="s">
        <v>47</v>
      </c>
      <c r="N276" s="40"/>
      <c r="O276" s="40"/>
      <c r="P276" s="41">
        <v>123456789012</v>
      </c>
      <c r="Q276" s="33" t="s">
        <v>48</v>
      </c>
      <c r="R276" s="41">
        <v>9876543212345</v>
      </c>
      <c r="S276" s="40" t="s">
        <v>49</v>
      </c>
      <c r="T276" s="38">
        <v>3349947378</v>
      </c>
      <c r="U276" s="40" t="s">
        <v>50</v>
      </c>
      <c r="V276" s="41">
        <v>1023456789</v>
      </c>
      <c r="W276" s="88">
        <v>20000</v>
      </c>
      <c r="X276" s="88">
        <f t="shared" si="32"/>
        <v>10000</v>
      </c>
      <c r="Y276" s="88">
        <f t="shared" si="33"/>
        <v>4000</v>
      </c>
      <c r="Z276" s="88">
        <v>2083</v>
      </c>
      <c r="AA276" s="88">
        <v>2083</v>
      </c>
      <c r="AB276" s="88">
        <f t="shared" si="34"/>
        <v>1834</v>
      </c>
      <c r="AC276" s="88">
        <f t="shared" si="35"/>
        <v>20000</v>
      </c>
      <c r="AD276" s="87">
        <f t="shared" si="36"/>
        <v>1950</v>
      </c>
      <c r="AE276" s="87">
        <f t="shared" si="37"/>
        <v>650</v>
      </c>
      <c r="AF276" s="88">
        <v>6</v>
      </c>
      <c r="AG276" s="87">
        <f t="shared" si="38"/>
        <v>480.99999999999994</v>
      </c>
      <c r="AH276" s="87">
        <f t="shared" si="39"/>
        <v>23087</v>
      </c>
      <c r="AI276" s="88" t="s">
        <v>51</v>
      </c>
      <c r="AJ276" s="40"/>
      <c r="AK276" s="40"/>
      <c r="AL276" s="40" t="s">
        <v>52</v>
      </c>
      <c r="AM276" s="40">
        <v>273</v>
      </c>
      <c r="AN276" s="33">
        <v>23087</v>
      </c>
      <c r="AO276" s="44">
        <v>10000</v>
      </c>
      <c r="AP276" s="33">
        <v>4000</v>
      </c>
    </row>
    <row r="277" spans="1:42" ht="15" customHeight="1">
      <c r="A277" s="40">
        <v>274</v>
      </c>
      <c r="B277" s="42" t="s">
        <v>1174</v>
      </c>
      <c r="C277" s="38"/>
      <c r="D277" s="97" t="s">
        <v>1175</v>
      </c>
      <c r="E277" s="97" t="s">
        <v>1176</v>
      </c>
      <c r="F277" s="40" t="s">
        <v>41</v>
      </c>
      <c r="G277" s="40" t="s">
        <v>1177</v>
      </c>
      <c r="H277" s="96" t="s">
        <v>1156</v>
      </c>
      <c r="I277" s="96" t="s">
        <v>1156</v>
      </c>
      <c r="J277" s="96" t="s">
        <v>58</v>
      </c>
      <c r="K277" s="96" t="s">
        <v>126</v>
      </c>
      <c r="L277" s="96" t="s">
        <v>352</v>
      </c>
      <c r="M277" s="39" t="s">
        <v>47</v>
      </c>
      <c r="N277" s="40"/>
      <c r="O277" s="40"/>
      <c r="P277" s="41">
        <v>123456789012</v>
      </c>
      <c r="Q277" s="33" t="s">
        <v>48</v>
      </c>
      <c r="R277" s="41">
        <v>9876543212345</v>
      </c>
      <c r="S277" s="40" t="s">
        <v>49</v>
      </c>
      <c r="T277" s="38">
        <v>3349947378</v>
      </c>
      <c r="U277" s="40" t="s">
        <v>50</v>
      </c>
      <c r="V277" s="41">
        <v>1023456789</v>
      </c>
      <c r="W277" s="88">
        <v>20000</v>
      </c>
      <c r="X277" s="88">
        <f t="shared" si="32"/>
        <v>10000</v>
      </c>
      <c r="Y277" s="88">
        <f t="shared" si="33"/>
        <v>4000</v>
      </c>
      <c r="Z277" s="88">
        <v>2083</v>
      </c>
      <c r="AA277" s="88">
        <v>2083</v>
      </c>
      <c r="AB277" s="88">
        <f t="shared" si="34"/>
        <v>1834</v>
      </c>
      <c r="AC277" s="88">
        <f t="shared" si="35"/>
        <v>20000</v>
      </c>
      <c r="AD277" s="87">
        <f t="shared" si="36"/>
        <v>1950</v>
      </c>
      <c r="AE277" s="87">
        <f t="shared" si="37"/>
        <v>650</v>
      </c>
      <c r="AF277" s="88">
        <v>6</v>
      </c>
      <c r="AG277" s="87">
        <f t="shared" si="38"/>
        <v>480.99999999999994</v>
      </c>
      <c r="AH277" s="87">
        <f t="shared" si="39"/>
        <v>23087</v>
      </c>
      <c r="AI277" s="88" t="s">
        <v>51</v>
      </c>
      <c r="AJ277" s="40"/>
      <c r="AK277" s="40"/>
      <c r="AL277" s="40" t="s">
        <v>52</v>
      </c>
      <c r="AM277" s="40">
        <v>274</v>
      </c>
      <c r="AN277" s="33">
        <v>23087</v>
      </c>
      <c r="AO277" s="44">
        <v>10000</v>
      </c>
      <c r="AP277" s="33">
        <v>4000</v>
      </c>
    </row>
    <row r="278" spans="1:42" ht="15" customHeight="1">
      <c r="A278" s="40">
        <v>275</v>
      </c>
      <c r="B278" s="42" t="s">
        <v>1178</v>
      </c>
      <c r="C278" s="38"/>
      <c r="D278" s="97" t="s">
        <v>1179</v>
      </c>
      <c r="E278" s="97" t="s">
        <v>1180</v>
      </c>
      <c r="F278" s="40" t="s">
        <v>41</v>
      </c>
      <c r="G278" s="40" t="s">
        <v>1181</v>
      </c>
      <c r="H278" s="96" t="s">
        <v>1156</v>
      </c>
      <c r="I278" s="96" t="s">
        <v>1156</v>
      </c>
      <c r="J278" s="96" t="s">
        <v>58</v>
      </c>
      <c r="K278" s="96" t="s">
        <v>126</v>
      </c>
      <c r="L278" s="96" t="s">
        <v>1182</v>
      </c>
      <c r="M278" s="39" t="s">
        <v>47</v>
      </c>
      <c r="N278" s="40"/>
      <c r="O278" s="40"/>
      <c r="P278" s="41">
        <v>123456789012</v>
      </c>
      <c r="Q278" s="33" t="s">
        <v>48</v>
      </c>
      <c r="R278" s="41">
        <v>9876543212345</v>
      </c>
      <c r="S278" s="40" t="s">
        <v>49</v>
      </c>
      <c r="T278" s="38">
        <v>3349947378</v>
      </c>
      <c r="U278" s="40" t="s">
        <v>50</v>
      </c>
      <c r="V278" s="41">
        <v>1023456789</v>
      </c>
      <c r="W278" s="88">
        <v>20000</v>
      </c>
      <c r="X278" s="88">
        <f t="shared" si="32"/>
        <v>10000</v>
      </c>
      <c r="Y278" s="88">
        <f t="shared" si="33"/>
        <v>4000</v>
      </c>
      <c r="Z278" s="88">
        <v>2083</v>
      </c>
      <c r="AA278" s="88">
        <v>2083</v>
      </c>
      <c r="AB278" s="88">
        <f t="shared" si="34"/>
        <v>1834</v>
      </c>
      <c r="AC278" s="88">
        <f t="shared" si="35"/>
        <v>20000</v>
      </c>
      <c r="AD278" s="87">
        <f t="shared" si="36"/>
        <v>1950</v>
      </c>
      <c r="AE278" s="87">
        <f t="shared" si="37"/>
        <v>650</v>
      </c>
      <c r="AF278" s="88">
        <v>6</v>
      </c>
      <c r="AG278" s="87">
        <f t="shared" si="38"/>
        <v>480.99999999999994</v>
      </c>
      <c r="AH278" s="87">
        <f t="shared" si="39"/>
        <v>23087</v>
      </c>
      <c r="AI278" s="88" t="s">
        <v>51</v>
      </c>
      <c r="AJ278" s="40"/>
      <c r="AK278" s="40"/>
      <c r="AL278" s="40" t="s">
        <v>52</v>
      </c>
      <c r="AM278" s="40">
        <v>275</v>
      </c>
      <c r="AN278" s="33">
        <v>23087</v>
      </c>
      <c r="AO278" s="44">
        <v>10000</v>
      </c>
      <c r="AP278" s="33">
        <v>4000</v>
      </c>
    </row>
    <row r="279" spans="1:42" ht="15" customHeight="1">
      <c r="A279" s="40">
        <v>276</v>
      </c>
      <c r="B279" s="42" t="s">
        <v>1183</v>
      </c>
      <c r="C279" s="38"/>
      <c r="D279" s="97" t="s">
        <v>1184</v>
      </c>
      <c r="E279" s="97" t="s">
        <v>110</v>
      </c>
      <c r="F279" s="40" t="s">
        <v>41</v>
      </c>
      <c r="G279" s="40" t="s">
        <v>1185</v>
      </c>
      <c r="H279" s="96" t="s">
        <v>1156</v>
      </c>
      <c r="I279" s="96" t="s">
        <v>1156</v>
      </c>
      <c r="J279" s="96" t="s">
        <v>58</v>
      </c>
      <c r="K279" s="96" t="s">
        <v>131</v>
      </c>
      <c r="L279" s="96" t="s">
        <v>390</v>
      </c>
      <c r="M279" s="39" t="s">
        <v>47</v>
      </c>
      <c r="N279" s="40"/>
      <c r="O279" s="40"/>
      <c r="P279" s="41">
        <v>123456789012</v>
      </c>
      <c r="Q279" s="33" t="s">
        <v>48</v>
      </c>
      <c r="R279" s="41">
        <v>9876543212345</v>
      </c>
      <c r="S279" s="40" t="s">
        <v>49</v>
      </c>
      <c r="T279" s="38">
        <v>3349947378</v>
      </c>
      <c r="U279" s="40" t="s">
        <v>50</v>
      </c>
      <c r="V279" s="41">
        <v>1023456789</v>
      </c>
      <c r="W279" s="88">
        <v>40000</v>
      </c>
      <c r="X279" s="88">
        <f t="shared" si="32"/>
        <v>20000</v>
      </c>
      <c r="Y279" s="88">
        <f t="shared" si="33"/>
        <v>8000</v>
      </c>
      <c r="Z279" s="88">
        <v>2083</v>
      </c>
      <c r="AA279" s="88">
        <v>2083</v>
      </c>
      <c r="AB279" s="88">
        <f t="shared" si="34"/>
        <v>7834</v>
      </c>
      <c r="AC279" s="88">
        <f t="shared" si="35"/>
        <v>40000</v>
      </c>
      <c r="AD279" s="87">
        <f t="shared" si="36"/>
        <v>1950</v>
      </c>
      <c r="AE279" s="87">
        <f t="shared" si="37"/>
        <v>0</v>
      </c>
      <c r="AF279" s="88">
        <v>6</v>
      </c>
      <c r="AG279" s="87">
        <f t="shared" si="38"/>
        <v>961.99999999999989</v>
      </c>
      <c r="AH279" s="87">
        <f t="shared" si="39"/>
        <v>42918</v>
      </c>
      <c r="AI279" s="88" t="s">
        <v>61</v>
      </c>
      <c r="AJ279" s="40"/>
      <c r="AK279" s="40"/>
      <c r="AL279" s="40" t="s">
        <v>52</v>
      </c>
      <c r="AM279" s="40">
        <v>276</v>
      </c>
      <c r="AN279" s="33">
        <v>42918</v>
      </c>
      <c r="AO279" s="44">
        <v>20000</v>
      </c>
      <c r="AP279" s="33">
        <v>8000</v>
      </c>
    </row>
    <row r="280" spans="1:42" ht="15" customHeight="1">
      <c r="A280" s="40">
        <v>277</v>
      </c>
      <c r="B280" s="42" t="s">
        <v>1186</v>
      </c>
      <c r="C280" s="38"/>
      <c r="D280" s="97" t="s">
        <v>1187</v>
      </c>
      <c r="E280" s="97" t="s">
        <v>626</v>
      </c>
      <c r="F280" s="40" t="s">
        <v>41</v>
      </c>
      <c r="G280" s="40" t="s">
        <v>173</v>
      </c>
      <c r="H280" s="96" t="s">
        <v>1156</v>
      </c>
      <c r="I280" s="96" t="s">
        <v>1156</v>
      </c>
      <c r="J280" s="96" t="s">
        <v>58</v>
      </c>
      <c r="K280" s="96" t="s">
        <v>265</v>
      </c>
      <c r="L280" s="96" t="s">
        <v>707</v>
      </c>
      <c r="M280" s="39" t="s">
        <v>47</v>
      </c>
      <c r="N280" s="40"/>
      <c r="O280" s="40"/>
      <c r="P280" s="41">
        <v>123456789012</v>
      </c>
      <c r="Q280" s="33" t="s">
        <v>48</v>
      </c>
      <c r="R280" s="41">
        <v>9876543212345</v>
      </c>
      <c r="S280" s="40" t="s">
        <v>49</v>
      </c>
      <c r="T280" s="38">
        <v>3349947378</v>
      </c>
      <c r="U280" s="40" t="s">
        <v>50</v>
      </c>
      <c r="V280" s="41">
        <v>1023456789</v>
      </c>
      <c r="W280" s="88">
        <v>30000</v>
      </c>
      <c r="X280" s="88">
        <f t="shared" si="32"/>
        <v>15000</v>
      </c>
      <c r="Y280" s="88">
        <f t="shared" si="33"/>
        <v>6000</v>
      </c>
      <c r="Z280" s="88">
        <v>2083</v>
      </c>
      <c r="AA280" s="88">
        <v>2083</v>
      </c>
      <c r="AB280" s="88">
        <f t="shared" si="34"/>
        <v>4834</v>
      </c>
      <c r="AC280" s="88">
        <f t="shared" si="35"/>
        <v>30000</v>
      </c>
      <c r="AD280" s="87">
        <f t="shared" si="36"/>
        <v>1950</v>
      </c>
      <c r="AE280" s="87">
        <f t="shared" si="37"/>
        <v>0</v>
      </c>
      <c r="AF280" s="88">
        <v>6</v>
      </c>
      <c r="AG280" s="87">
        <f t="shared" si="38"/>
        <v>721.5</v>
      </c>
      <c r="AH280" s="87">
        <f t="shared" si="39"/>
        <v>32677.5</v>
      </c>
      <c r="AI280" s="88" t="s">
        <v>61</v>
      </c>
      <c r="AJ280" s="40"/>
      <c r="AK280" s="40"/>
      <c r="AL280" s="40" t="s">
        <v>52</v>
      </c>
      <c r="AM280" s="40">
        <v>277</v>
      </c>
      <c r="AN280" s="33">
        <v>32677.5</v>
      </c>
      <c r="AO280" s="44">
        <v>15000</v>
      </c>
      <c r="AP280" s="33">
        <v>6000</v>
      </c>
    </row>
    <row r="281" spans="1:42" ht="15" customHeight="1">
      <c r="A281" s="40">
        <v>278</v>
      </c>
      <c r="B281" s="42" t="s">
        <v>1188</v>
      </c>
      <c r="C281" s="38"/>
      <c r="D281" s="97" t="s">
        <v>1189</v>
      </c>
      <c r="E281" s="97" t="s">
        <v>1190</v>
      </c>
      <c r="F281" s="40" t="s">
        <v>41</v>
      </c>
      <c r="G281" s="40" t="s">
        <v>1191</v>
      </c>
      <c r="H281" s="96" t="s">
        <v>1192</v>
      </c>
      <c r="I281" s="96" t="s">
        <v>1192</v>
      </c>
      <c r="J281" s="96" t="s">
        <v>58</v>
      </c>
      <c r="K281" s="96" t="s">
        <v>179</v>
      </c>
      <c r="L281" s="96" t="s">
        <v>214</v>
      </c>
      <c r="M281" s="39" t="s">
        <v>47</v>
      </c>
      <c r="N281" s="40"/>
      <c r="O281" s="40"/>
      <c r="P281" s="41">
        <v>123456789012</v>
      </c>
      <c r="Q281" s="33" t="s">
        <v>48</v>
      </c>
      <c r="R281" s="41">
        <v>9876543212345</v>
      </c>
      <c r="S281" s="40" t="s">
        <v>49</v>
      </c>
      <c r="T281" s="38">
        <v>3349947378</v>
      </c>
      <c r="U281" s="40" t="s">
        <v>50</v>
      </c>
      <c r="V281" s="41">
        <v>1023456789</v>
      </c>
      <c r="W281" s="88">
        <v>16000</v>
      </c>
      <c r="X281" s="88">
        <f t="shared" si="32"/>
        <v>8000</v>
      </c>
      <c r="Y281" s="88">
        <f t="shared" si="33"/>
        <v>3200</v>
      </c>
      <c r="Z281" s="88">
        <v>2083</v>
      </c>
      <c r="AA281" s="88">
        <v>2083</v>
      </c>
      <c r="AB281" s="88">
        <f t="shared" si="34"/>
        <v>634</v>
      </c>
      <c r="AC281" s="88">
        <f t="shared" si="35"/>
        <v>16000</v>
      </c>
      <c r="AD281" s="87">
        <f t="shared" si="36"/>
        <v>2080</v>
      </c>
      <c r="AE281" s="87">
        <f t="shared" si="37"/>
        <v>520</v>
      </c>
      <c r="AF281" s="88">
        <v>6</v>
      </c>
      <c r="AG281" s="87">
        <f t="shared" si="38"/>
        <v>384.79999999999995</v>
      </c>
      <c r="AH281" s="87">
        <f t="shared" si="39"/>
        <v>18990.8</v>
      </c>
      <c r="AI281" s="88" t="s">
        <v>76</v>
      </c>
      <c r="AJ281" s="40"/>
      <c r="AK281" s="40"/>
      <c r="AL281" s="40" t="s">
        <v>52</v>
      </c>
      <c r="AM281" s="40">
        <v>278</v>
      </c>
      <c r="AN281" s="33">
        <v>18990.8</v>
      </c>
      <c r="AO281" s="44">
        <v>8000</v>
      </c>
      <c r="AP281" s="33">
        <v>3200</v>
      </c>
    </row>
    <row r="282" spans="1:42" ht="15" customHeight="1">
      <c r="A282" s="40">
        <v>279</v>
      </c>
      <c r="B282" s="42" t="s">
        <v>1193</v>
      </c>
      <c r="C282" s="38"/>
      <c r="D282" s="97" t="s">
        <v>1194</v>
      </c>
      <c r="E282" s="97" t="s">
        <v>1195</v>
      </c>
      <c r="F282" s="40" t="s">
        <v>41</v>
      </c>
      <c r="G282" s="40" t="s">
        <v>1196</v>
      </c>
      <c r="H282" s="96" t="s">
        <v>1192</v>
      </c>
      <c r="I282" s="96" t="s">
        <v>1192</v>
      </c>
      <c r="J282" s="96" t="s">
        <v>44</v>
      </c>
      <c r="K282" s="96" t="s">
        <v>131</v>
      </c>
      <c r="L282" s="96" t="s">
        <v>214</v>
      </c>
      <c r="M282" s="39" t="s">
        <v>47</v>
      </c>
      <c r="N282" s="40"/>
      <c r="O282" s="40"/>
      <c r="P282" s="41">
        <v>123456789012</v>
      </c>
      <c r="Q282" s="33" t="s">
        <v>48</v>
      </c>
      <c r="R282" s="41">
        <v>9876543212345</v>
      </c>
      <c r="S282" s="40" t="s">
        <v>49</v>
      </c>
      <c r="T282" s="38">
        <v>3349947378</v>
      </c>
      <c r="U282" s="40" t="s">
        <v>50</v>
      </c>
      <c r="V282" s="41">
        <v>1023456789</v>
      </c>
      <c r="W282" s="88">
        <v>25000</v>
      </c>
      <c r="X282" s="88">
        <f t="shared" si="32"/>
        <v>12500</v>
      </c>
      <c r="Y282" s="88">
        <f t="shared" si="33"/>
        <v>5000</v>
      </c>
      <c r="Z282" s="88">
        <v>2083</v>
      </c>
      <c r="AA282" s="88">
        <v>2083</v>
      </c>
      <c r="AB282" s="88">
        <f t="shared" si="34"/>
        <v>3334</v>
      </c>
      <c r="AC282" s="88">
        <f t="shared" si="35"/>
        <v>25000</v>
      </c>
      <c r="AD282" s="87">
        <f t="shared" si="36"/>
        <v>1950</v>
      </c>
      <c r="AE282" s="87">
        <f t="shared" si="37"/>
        <v>0</v>
      </c>
      <c r="AF282" s="88">
        <v>6</v>
      </c>
      <c r="AG282" s="87">
        <f t="shared" si="38"/>
        <v>601.25</v>
      </c>
      <c r="AH282" s="87">
        <f t="shared" si="39"/>
        <v>27557.25</v>
      </c>
      <c r="AI282" s="88" t="s">
        <v>51</v>
      </c>
      <c r="AJ282" s="40"/>
      <c r="AK282" s="40"/>
      <c r="AL282" s="40" t="s">
        <v>52</v>
      </c>
      <c r="AM282" s="40">
        <v>279</v>
      </c>
      <c r="AN282" s="33">
        <v>27557.25</v>
      </c>
      <c r="AO282" s="44">
        <v>12500</v>
      </c>
      <c r="AP282" s="33">
        <v>5000</v>
      </c>
    </row>
    <row r="283" spans="1:42" ht="15" customHeight="1">
      <c r="A283" s="40">
        <v>280</v>
      </c>
      <c r="B283" s="42" t="s">
        <v>1197</v>
      </c>
      <c r="C283" s="38"/>
      <c r="D283" s="97" t="s">
        <v>1198</v>
      </c>
      <c r="E283" s="97" t="s">
        <v>1199</v>
      </c>
      <c r="F283" s="40" t="s">
        <v>41</v>
      </c>
      <c r="G283" s="40" t="s">
        <v>1200</v>
      </c>
      <c r="H283" s="96" t="s">
        <v>1192</v>
      </c>
      <c r="I283" s="96" t="s">
        <v>1192</v>
      </c>
      <c r="J283" s="96" t="s">
        <v>58</v>
      </c>
      <c r="K283" s="96" t="s">
        <v>131</v>
      </c>
      <c r="L283" s="96" t="s">
        <v>214</v>
      </c>
      <c r="M283" s="39" t="s">
        <v>47</v>
      </c>
      <c r="N283" s="40"/>
      <c r="O283" s="40"/>
      <c r="P283" s="41">
        <v>123456789012</v>
      </c>
      <c r="Q283" s="33" t="s">
        <v>48</v>
      </c>
      <c r="R283" s="41">
        <v>9876543212345</v>
      </c>
      <c r="S283" s="40" t="s">
        <v>49</v>
      </c>
      <c r="T283" s="38">
        <v>3349947378</v>
      </c>
      <c r="U283" s="40" t="s">
        <v>50</v>
      </c>
      <c r="V283" s="41">
        <v>1023456789</v>
      </c>
      <c r="W283" s="88">
        <v>27000</v>
      </c>
      <c r="X283" s="88">
        <f t="shared" si="32"/>
        <v>13500</v>
      </c>
      <c r="Y283" s="88">
        <f t="shared" si="33"/>
        <v>5400</v>
      </c>
      <c r="Z283" s="88">
        <v>2083</v>
      </c>
      <c r="AA283" s="88">
        <v>2083</v>
      </c>
      <c r="AB283" s="88">
        <f t="shared" si="34"/>
        <v>3934</v>
      </c>
      <c r="AC283" s="88">
        <f t="shared" si="35"/>
        <v>27000</v>
      </c>
      <c r="AD283" s="87">
        <f t="shared" si="36"/>
        <v>1950</v>
      </c>
      <c r="AE283" s="87">
        <f t="shared" si="37"/>
        <v>0</v>
      </c>
      <c r="AF283" s="88">
        <v>6</v>
      </c>
      <c r="AG283" s="87">
        <f t="shared" si="38"/>
        <v>649.34999999999991</v>
      </c>
      <c r="AH283" s="87">
        <f t="shared" si="39"/>
        <v>29605.35</v>
      </c>
      <c r="AI283" s="88" t="s">
        <v>51</v>
      </c>
      <c r="AJ283" s="40"/>
      <c r="AK283" s="40"/>
      <c r="AL283" s="40" t="s">
        <v>52</v>
      </c>
      <c r="AM283" s="40">
        <v>280</v>
      </c>
      <c r="AN283" s="33">
        <v>29605.35</v>
      </c>
      <c r="AO283" s="44">
        <v>13500</v>
      </c>
      <c r="AP283" s="33">
        <v>5400</v>
      </c>
    </row>
    <row r="284" spans="1:42" ht="15" customHeight="1">
      <c r="A284" s="40">
        <v>281</v>
      </c>
      <c r="B284" s="42" t="s">
        <v>1201</v>
      </c>
      <c r="C284" s="38"/>
      <c r="D284" s="97" t="s">
        <v>1202</v>
      </c>
      <c r="E284" s="97" t="s">
        <v>1203</v>
      </c>
      <c r="F284" s="40" t="s">
        <v>41</v>
      </c>
      <c r="G284" s="40" t="s">
        <v>1204</v>
      </c>
      <c r="H284" s="96" t="s">
        <v>1192</v>
      </c>
      <c r="I284" s="96" t="s">
        <v>1192</v>
      </c>
      <c r="J284" s="96" t="s">
        <v>58</v>
      </c>
      <c r="K284" s="96" t="s">
        <v>131</v>
      </c>
      <c r="L284" s="96" t="s">
        <v>390</v>
      </c>
      <c r="M284" s="39" t="s">
        <v>47</v>
      </c>
      <c r="N284" s="40"/>
      <c r="O284" s="40"/>
      <c r="P284" s="41">
        <v>123456789012</v>
      </c>
      <c r="Q284" s="33" t="s">
        <v>48</v>
      </c>
      <c r="R284" s="41">
        <v>9876543212345</v>
      </c>
      <c r="S284" s="40" t="s">
        <v>49</v>
      </c>
      <c r="T284" s="38">
        <v>3349947378</v>
      </c>
      <c r="U284" s="40" t="s">
        <v>50</v>
      </c>
      <c r="V284" s="41">
        <v>1023456789</v>
      </c>
      <c r="W284" s="88">
        <v>43000</v>
      </c>
      <c r="X284" s="88">
        <f t="shared" si="32"/>
        <v>21500</v>
      </c>
      <c r="Y284" s="88">
        <f t="shared" si="33"/>
        <v>8600</v>
      </c>
      <c r="Z284" s="88">
        <v>2083</v>
      </c>
      <c r="AA284" s="88">
        <v>2083</v>
      </c>
      <c r="AB284" s="88">
        <f t="shared" si="34"/>
        <v>8734</v>
      </c>
      <c r="AC284" s="88">
        <f t="shared" si="35"/>
        <v>43000</v>
      </c>
      <c r="AD284" s="87">
        <f t="shared" si="36"/>
        <v>1950</v>
      </c>
      <c r="AE284" s="87">
        <f t="shared" si="37"/>
        <v>0</v>
      </c>
      <c r="AF284" s="88">
        <v>6</v>
      </c>
      <c r="AG284" s="87">
        <f t="shared" si="38"/>
        <v>1034.1499999999999</v>
      </c>
      <c r="AH284" s="87">
        <f t="shared" si="39"/>
        <v>45990.15</v>
      </c>
      <c r="AI284" s="88" t="s">
        <v>61</v>
      </c>
      <c r="AJ284" s="40"/>
      <c r="AK284" s="40"/>
      <c r="AL284" s="40" t="s">
        <v>52</v>
      </c>
      <c r="AM284" s="40">
        <v>281</v>
      </c>
      <c r="AN284" s="33">
        <v>45990.15</v>
      </c>
      <c r="AO284" s="44">
        <v>21500</v>
      </c>
      <c r="AP284" s="33">
        <v>8600</v>
      </c>
    </row>
    <row r="285" spans="1:42" ht="15" customHeight="1">
      <c r="A285" s="40">
        <v>282</v>
      </c>
      <c r="B285" s="42" t="s">
        <v>1205</v>
      </c>
      <c r="C285" s="38"/>
      <c r="D285" s="97" t="s">
        <v>1206</v>
      </c>
      <c r="E285" s="97" t="s">
        <v>815</v>
      </c>
      <c r="F285" s="40" t="s">
        <v>41</v>
      </c>
      <c r="G285" s="40" t="s">
        <v>1207</v>
      </c>
      <c r="H285" s="96" t="s">
        <v>1192</v>
      </c>
      <c r="I285" s="96" t="s">
        <v>1192</v>
      </c>
      <c r="J285" s="96" t="s">
        <v>44</v>
      </c>
      <c r="K285" s="96" t="s">
        <v>265</v>
      </c>
      <c r="L285" s="96" t="s">
        <v>352</v>
      </c>
      <c r="M285" s="39" t="s">
        <v>47</v>
      </c>
      <c r="N285" s="40"/>
      <c r="O285" s="40"/>
      <c r="P285" s="41">
        <v>123456789012</v>
      </c>
      <c r="Q285" s="33" t="s">
        <v>48</v>
      </c>
      <c r="R285" s="41">
        <v>9876543212345</v>
      </c>
      <c r="S285" s="40" t="s">
        <v>49</v>
      </c>
      <c r="T285" s="38">
        <v>3349947378</v>
      </c>
      <c r="U285" s="40" t="s">
        <v>50</v>
      </c>
      <c r="V285" s="41">
        <v>1023456789</v>
      </c>
      <c r="W285" s="88">
        <v>32000</v>
      </c>
      <c r="X285" s="88">
        <f t="shared" si="32"/>
        <v>16000</v>
      </c>
      <c r="Y285" s="88">
        <f t="shared" si="33"/>
        <v>6400</v>
      </c>
      <c r="Z285" s="88">
        <v>2083</v>
      </c>
      <c r="AA285" s="88">
        <v>2083</v>
      </c>
      <c r="AB285" s="88">
        <f t="shared" si="34"/>
        <v>5434</v>
      </c>
      <c r="AC285" s="88">
        <f t="shared" si="35"/>
        <v>32000</v>
      </c>
      <c r="AD285" s="87">
        <f t="shared" si="36"/>
        <v>1950</v>
      </c>
      <c r="AE285" s="87">
        <f t="shared" si="37"/>
        <v>0</v>
      </c>
      <c r="AF285" s="88">
        <v>6</v>
      </c>
      <c r="AG285" s="87">
        <f t="shared" si="38"/>
        <v>769.59999999999991</v>
      </c>
      <c r="AH285" s="87">
        <f t="shared" si="39"/>
        <v>34725.599999999999</v>
      </c>
      <c r="AI285" s="88" t="s">
        <v>61</v>
      </c>
      <c r="AJ285" s="40"/>
      <c r="AK285" s="40"/>
      <c r="AL285" s="40" t="s">
        <v>52</v>
      </c>
      <c r="AM285" s="40">
        <v>282</v>
      </c>
      <c r="AN285" s="33">
        <v>34725.599999999999</v>
      </c>
      <c r="AO285" s="44">
        <v>16000</v>
      </c>
      <c r="AP285" s="33">
        <v>6400</v>
      </c>
    </row>
    <row r="286" spans="1:42" ht="15" customHeight="1">
      <c r="A286" s="40">
        <v>283</v>
      </c>
      <c r="B286" s="42" t="s">
        <v>1208</v>
      </c>
      <c r="C286" s="38"/>
      <c r="D286" s="97" t="s">
        <v>1209</v>
      </c>
      <c r="E286" s="97" t="s">
        <v>626</v>
      </c>
      <c r="F286" s="40" t="s">
        <v>41</v>
      </c>
      <c r="G286" s="40" t="s">
        <v>939</v>
      </c>
      <c r="H286" s="96" t="s">
        <v>1192</v>
      </c>
      <c r="I286" s="96" t="s">
        <v>1192</v>
      </c>
      <c r="J286" s="96" t="s">
        <v>44</v>
      </c>
      <c r="K286" s="96" t="s">
        <v>194</v>
      </c>
      <c r="L286" s="96" t="s">
        <v>352</v>
      </c>
      <c r="M286" s="39" t="s">
        <v>47</v>
      </c>
      <c r="N286" s="40"/>
      <c r="O286" s="40"/>
      <c r="P286" s="41">
        <v>123456789012</v>
      </c>
      <c r="Q286" s="33" t="s">
        <v>48</v>
      </c>
      <c r="R286" s="41">
        <v>9876543212345</v>
      </c>
      <c r="S286" s="40" t="s">
        <v>49</v>
      </c>
      <c r="T286" s="38">
        <v>3349947378</v>
      </c>
      <c r="U286" s="40" t="s">
        <v>50</v>
      </c>
      <c r="V286" s="41">
        <v>1023456789</v>
      </c>
      <c r="W286" s="88">
        <v>16000</v>
      </c>
      <c r="X286" s="88">
        <f t="shared" si="32"/>
        <v>8000</v>
      </c>
      <c r="Y286" s="88">
        <f t="shared" si="33"/>
        <v>3200</v>
      </c>
      <c r="Z286" s="88">
        <v>2083</v>
      </c>
      <c r="AA286" s="88">
        <v>2083</v>
      </c>
      <c r="AB286" s="88">
        <f t="shared" si="34"/>
        <v>634</v>
      </c>
      <c r="AC286" s="88">
        <f t="shared" si="35"/>
        <v>16000</v>
      </c>
      <c r="AD286" s="87">
        <f t="shared" si="36"/>
        <v>2080</v>
      </c>
      <c r="AE286" s="87">
        <f t="shared" si="37"/>
        <v>520</v>
      </c>
      <c r="AF286" s="88">
        <v>6</v>
      </c>
      <c r="AG286" s="87">
        <f t="shared" si="38"/>
        <v>384.79999999999995</v>
      </c>
      <c r="AH286" s="87">
        <f t="shared" si="39"/>
        <v>18990.8</v>
      </c>
      <c r="AI286" s="88" t="s">
        <v>76</v>
      </c>
      <c r="AJ286" s="40"/>
      <c r="AK286" s="40"/>
      <c r="AL286" s="40" t="s">
        <v>52</v>
      </c>
      <c r="AM286" s="40">
        <v>283</v>
      </c>
      <c r="AN286" s="33">
        <v>18990.8</v>
      </c>
      <c r="AO286" s="44">
        <v>8000</v>
      </c>
      <c r="AP286" s="33">
        <v>3200</v>
      </c>
    </row>
    <row r="287" spans="1:42" ht="15" customHeight="1">
      <c r="A287" s="40">
        <v>284</v>
      </c>
      <c r="B287" s="42" t="s">
        <v>1210</v>
      </c>
      <c r="C287" s="38"/>
      <c r="D287" s="97" t="s">
        <v>1211</v>
      </c>
      <c r="E287" s="97" t="s">
        <v>1212</v>
      </c>
      <c r="F287" s="40" t="s">
        <v>41</v>
      </c>
      <c r="G287" s="40" t="s">
        <v>1213</v>
      </c>
      <c r="H287" s="96" t="s">
        <v>1192</v>
      </c>
      <c r="I287" s="96" t="s">
        <v>1192</v>
      </c>
      <c r="J287" s="96" t="s">
        <v>44</v>
      </c>
      <c r="K287" s="96" t="s">
        <v>131</v>
      </c>
      <c r="L287" s="96" t="s">
        <v>95</v>
      </c>
      <c r="M287" s="39" t="s">
        <v>47</v>
      </c>
      <c r="N287" s="40"/>
      <c r="O287" s="40"/>
      <c r="P287" s="41">
        <v>123456789012</v>
      </c>
      <c r="Q287" s="33" t="s">
        <v>48</v>
      </c>
      <c r="R287" s="41">
        <v>9876543212345</v>
      </c>
      <c r="S287" s="40" t="s">
        <v>49</v>
      </c>
      <c r="T287" s="38">
        <v>3349947378</v>
      </c>
      <c r="U287" s="40" t="s">
        <v>50</v>
      </c>
      <c r="V287" s="41">
        <v>1023456789</v>
      </c>
      <c r="W287" s="88">
        <v>31000</v>
      </c>
      <c r="X287" s="88">
        <f t="shared" si="32"/>
        <v>15500</v>
      </c>
      <c r="Y287" s="88">
        <f t="shared" si="33"/>
        <v>6200</v>
      </c>
      <c r="Z287" s="88">
        <v>2083</v>
      </c>
      <c r="AA287" s="88">
        <v>2083</v>
      </c>
      <c r="AB287" s="88">
        <f t="shared" si="34"/>
        <v>5134</v>
      </c>
      <c r="AC287" s="88">
        <f t="shared" si="35"/>
        <v>31000</v>
      </c>
      <c r="AD287" s="87">
        <f t="shared" si="36"/>
        <v>1950</v>
      </c>
      <c r="AE287" s="87">
        <f t="shared" si="37"/>
        <v>0</v>
      </c>
      <c r="AF287" s="88">
        <v>6</v>
      </c>
      <c r="AG287" s="87">
        <f t="shared" si="38"/>
        <v>745.55</v>
      </c>
      <c r="AH287" s="87">
        <f t="shared" si="39"/>
        <v>33701.550000000003</v>
      </c>
      <c r="AI287" s="88" t="s">
        <v>61</v>
      </c>
      <c r="AJ287" s="40"/>
      <c r="AK287" s="40"/>
      <c r="AL287" s="40" t="s">
        <v>52</v>
      </c>
      <c r="AM287" s="40">
        <v>284</v>
      </c>
      <c r="AN287" s="33">
        <v>33701.550000000003</v>
      </c>
      <c r="AO287" s="44">
        <v>15500</v>
      </c>
      <c r="AP287" s="33">
        <v>6200</v>
      </c>
    </row>
    <row r="288" spans="1:42" ht="15" customHeight="1">
      <c r="A288" s="40">
        <v>285</v>
      </c>
      <c r="B288" s="42" t="s">
        <v>1214</v>
      </c>
      <c r="C288" s="38"/>
      <c r="D288" s="97" t="s">
        <v>1215</v>
      </c>
      <c r="E288" s="97" t="s">
        <v>626</v>
      </c>
      <c r="F288" s="40" t="s">
        <v>41</v>
      </c>
      <c r="G288" s="40" t="s">
        <v>1216</v>
      </c>
      <c r="H288" s="96" t="s">
        <v>1192</v>
      </c>
      <c r="I288" s="96" t="s">
        <v>1192</v>
      </c>
      <c r="J288" s="96" t="s">
        <v>58</v>
      </c>
      <c r="K288" s="96" t="s">
        <v>131</v>
      </c>
      <c r="L288" s="96" t="s">
        <v>390</v>
      </c>
      <c r="M288" s="39" t="s">
        <v>47</v>
      </c>
      <c r="N288" s="40"/>
      <c r="O288" s="40"/>
      <c r="P288" s="41">
        <v>123456789012</v>
      </c>
      <c r="Q288" s="33" t="s">
        <v>48</v>
      </c>
      <c r="R288" s="41">
        <v>9876543212345</v>
      </c>
      <c r="S288" s="40" t="s">
        <v>49</v>
      </c>
      <c r="T288" s="38">
        <v>3349947378</v>
      </c>
      <c r="U288" s="40" t="s">
        <v>50</v>
      </c>
      <c r="V288" s="41">
        <v>1023456789</v>
      </c>
      <c r="W288" s="88">
        <v>24000</v>
      </c>
      <c r="X288" s="88">
        <f t="shared" si="32"/>
        <v>12000</v>
      </c>
      <c r="Y288" s="88">
        <f t="shared" si="33"/>
        <v>4800</v>
      </c>
      <c r="Z288" s="88">
        <v>2083</v>
      </c>
      <c r="AA288" s="88">
        <v>2083</v>
      </c>
      <c r="AB288" s="88">
        <f t="shared" si="34"/>
        <v>3034</v>
      </c>
      <c r="AC288" s="88">
        <f t="shared" si="35"/>
        <v>24000</v>
      </c>
      <c r="AD288" s="87">
        <f t="shared" si="36"/>
        <v>1950</v>
      </c>
      <c r="AE288" s="87">
        <f t="shared" si="37"/>
        <v>0</v>
      </c>
      <c r="AF288" s="88">
        <v>6</v>
      </c>
      <c r="AG288" s="87">
        <f t="shared" si="38"/>
        <v>577.19999999999993</v>
      </c>
      <c r="AH288" s="87">
        <f t="shared" si="39"/>
        <v>26533.200000000001</v>
      </c>
      <c r="AI288" s="88" t="s">
        <v>51</v>
      </c>
      <c r="AJ288" s="40"/>
      <c r="AK288" s="40"/>
      <c r="AL288" s="40" t="s">
        <v>52</v>
      </c>
      <c r="AM288" s="40">
        <v>285</v>
      </c>
      <c r="AN288" s="33">
        <v>26533.200000000001</v>
      </c>
      <c r="AO288" s="44">
        <v>12000</v>
      </c>
      <c r="AP288" s="33">
        <v>4800</v>
      </c>
    </row>
    <row r="289" spans="1:42" ht="15" customHeight="1">
      <c r="A289" s="40">
        <v>286</v>
      </c>
      <c r="B289" s="42" t="s">
        <v>1217</v>
      </c>
      <c r="C289" s="38"/>
      <c r="D289" s="97" t="s">
        <v>1218</v>
      </c>
      <c r="E289" s="97" t="s">
        <v>242</v>
      </c>
      <c r="F289" s="40" t="s">
        <v>41</v>
      </c>
      <c r="G289" s="40" t="s">
        <v>1219</v>
      </c>
      <c r="H289" s="96" t="s">
        <v>1192</v>
      </c>
      <c r="I289" s="96" t="s">
        <v>1192</v>
      </c>
      <c r="J289" s="96" t="s">
        <v>58</v>
      </c>
      <c r="K289" s="96" t="s">
        <v>131</v>
      </c>
      <c r="L289" s="96" t="s">
        <v>214</v>
      </c>
      <c r="M289" s="39" t="s">
        <v>47</v>
      </c>
      <c r="N289" s="40"/>
      <c r="O289" s="40"/>
      <c r="P289" s="41">
        <v>123456789012</v>
      </c>
      <c r="Q289" s="33" t="s">
        <v>48</v>
      </c>
      <c r="R289" s="41">
        <v>9876543212345</v>
      </c>
      <c r="S289" s="40" t="s">
        <v>49</v>
      </c>
      <c r="T289" s="38">
        <v>3349947378</v>
      </c>
      <c r="U289" s="40" t="s">
        <v>50</v>
      </c>
      <c r="V289" s="41">
        <v>1023456789</v>
      </c>
      <c r="W289" s="88">
        <v>31000</v>
      </c>
      <c r="X289" s="88">
        <f t="shared" si="32"/>
        <v>15500</v>
      </c>
      <c r="Y289" s="88">
        <f t="shared" si="33"/>
        <v>6200</v>
      </c>
      <c r="Z289" s="88">
        <v>2083</v>
      </c>
      <c r="AA289" s="88">
        <v>2083</v>
      </c>
      <c r="AB289" s="88">
        <f t="shared" si="34"/>
        <v>5134</v>
      </c>
      <c r="AC289" s="88">
        <f t="shared" si="35"/>
        <v>31000</v>
      </c>
      <c r="AD289" s="87">
        <f t="shared" si="36"/>
        <v>1950</v>
      </c>
      <c r="AE289" s="87">
        <f t="shared" si="37"/>
        <v>0</v>
      </c>
      <c r="AF289" s="88">
        <v>6</v>
      </c>
      <c r="AG289" s="87">
        <f t="shared" si="38"/>
        <v>745.55</v>
      </c>
      <c r="AH289" s="87">
        <f t="shared" si="39"/>
        <v>33701.550000000003</v>
      </c>
      <c r="AI289" s="88" t="s">
        <v>61</v>
      </c>
      <c r="AJ289" s="40"/>
      <c r="AK289" s="40"/>
      <c r="AL289" s="40" t="s">
        <v>52</v>
      </c>
      <c r="AM289" s="40">
        <v>286</v>
      </c>
      <c r="AN289" s="33">
        <v>33701.550000000003</v>
      </c>
      <c r="AO289" s="44">
        <v>15500</v>
      </c>
      <c r="AP289" s="33">
        <v>6200</v>
      </c>
    </row>
    <row r="290" spans="1:42" ht="15" customHeight="1">
      <c r="A290" s="40">
        <v>287</v>
      </c>
      <c r="B290" s="42" t="s">
        <v>1220</v>
      </c>
      <c r="C290" s="38"/>
      <c r="D290" s="97" t="s">
        <v>1221</v>
      </c>
      <c r="E290" s="97" t="s">
        <v>1222</v>
      </c>
      <c r="F290" s="40" t="s">
        <v>41</v>
      </c>
      <c r="G290" s="40" t="s">
        <v>1223</v>
      </c>
      <c r="H290" s="96" t="s">
        <v>1192</v>
      </c>
      <c r="I290" s="96" t="s">
        <v>1192</v>
      </c>
      <c r="J290" s="96" t="s">
        <v>58</v>
      </c>
      <c r="K290" s="96" t="s">
        <v>265</v>
      </c>
      <c r="L290" s="96" t="s">
        <v>214</v>
      </c>
      <c r="M290" s="39" t="s">
        <v>47</v>
      </c>
      <c r="N290" s="40"/>
      <c r="O290" s="40"/>
      <c r="P290" s="41">
        <v>123456789012</v>
      </c>
      <c r="Q290" s="33" t="s">
        <v>48</v>
      </c>
      <c r="R290" s="41">
        <v>9876543212345</v>
      </c>
      <c r="S290" s="40" t="s">
        <v>49</v>
      </c>
      <c r="T290" s="38">
        <v>3349947378</v>
      </c>
      <c r="U290" s="40" t="s">
        <v>50</v>
      </c>
      <c r="V290" s="41">
        <v>1023456789</v>
      </c>
      <c r="W290" s="88">
        <v>16000</v>
      </c>
      <c r="X290" s="88">
        <f t="shared" si="32"/>
        <v>8000</v>
      </c>
      <c r="Y290" s="88">
        <f t="shared" si="33"/>
        <v>3200</v>
      </c>
      <c r="Z290" s="88">
        <v>2083</v>
      </c>
      <c r="AA290" s="88">
        <v>2083</v>
      </c>
      <c r="AB290" s="88">
        <f t="shared" si="34"/>
        <v>634</v>
      </c>
      <c r="AC290" s="88">
        <f t="shared" si="35"/>
        <v>16000</v>
      </c>
      <c r="AD290" s="87">
        <f t="shared" si="36"/>
        <v>2080</v>
      </c>
      <c r="AE290" s="87">
        <f t="shared" si="37"/>
        <v>520</v>
      </c>
      <c r="AF290" s="88">
        <v>6</v>
      </c>
      <c r="AG290" s="87">
        <f t="shared" si="38"/>
        <v>384.79999999999995</v>
      </c>
      <c r="AH290" s="87">
        <f t="shared" si="39"/>
        <v>18990.8</v>
      </c>
      <c r="AI290" s="88" t="s">
        <v>76</v>
      </c>
      <c r="AJ290" s="40"/>
      <c r="AK290" s="40"/>
      <c r="AL290" s="40" t="s">
        <v>52</v>
      </c>
      <c r="AM290" s="40">
        <v>287</v>
      </c>
      <c r="AN290" s="33">
        <v>18990.8</v>
      </c>
      <c r="AO290" s="44">
        <v>8000</v>
      </c>
      <c r="AP290" s="33">
        <v>3200</v>
      </c>
    </row>
    <row r="291" spans="1:42" ht="15" customHeight="1">
      <c r="A291" s="40">
        <v>288</v>
      </c>
      <c r="B291" s="42" t="s">
        <v>1224</v>
      </c>
      <c r="C291" s="38"/>
      <c r="D291" s="97" t="s">
        <v>1225</v>
      </c>
      <c r="E291" s="97" t="s">
        <v>242</v>
      </c>
      <c r="F291" s="40" t="s">
        <v>41</v>
      </c>
      <c r="G291" s="40" t="s">
        <v>1226</v>
      </c>
      <c r="H291" s="96" t="s">
        <v>1192</v>
      </c>
      <c r="I291" s="96" t="s">
        <v>1192</v>
      </c>
      <c r="J291" s="96" t="s">
        <v>58</v>
      </c>
      <c r="K291" s="96" t="s">
        <v>265</v>
      </c>
      <c r="L291" s="96" t="s">
        <v>214</v>
      </c>
      <c r="M291" s="39" t="s">
        <v>47</v>
      </c>
      <c r="N291" s="40"/>
      <c r="O291" s="40"/>
      <c r="P291" s="41">
        <v>123456789012</v>
      </c>
      <c r="Q291" s="33" t="s">
        <v>48</v>
      </c>
      <c r="R291" s="41">
        <v>9876543212345</v>
      </c>
      <c r="S291" s="40" t="s">
        <v>49</v>
      </c>
      <c r="T291" s="38">
        <v>3349947378</v>
      </c>
      <c r="U291" s="40" t="s">
        <v>50</v>
      </c>
      <c r="V291" s="41">
        <v>1023456789</v>
      </c>
      <c r="W291" s="88">
        <v>40000</v>
      </c>
      <c r="X291" s="88">
        <f t="shared" si="32"/>
        <v>20000</v>
      </c>
      <c r="Y291" s="88">
        <f t="shared" si="33"/>
        <v>8000</v>
      </c>
      <c r="Z291" s="88">
        <v>2083</v>
      </c>
      <c r="AA291" s="88">
        <v>2083</v>
      </c>
      <c r="AB291" s="88">
        <f t="shared" si="34"/>
        <v>7834</v>
      </c>
      <c r="AC291" s="88">
        <f t="shared" si="35"/>
        <v>40000</v>
      </c>
      <c r="AD291" s="87">
        <f t="shared" si="36"/>
        <v>1950</v>
      </c>
      <c r="AE291" s="87">
        <f t="shared" si="37"/>
        <v>0</v>
      </c>
      <c r="AF291" s="88">
        <v>6</v>
      </c>
      <c r="AG291" s="87">
        <f t="shared" si="38"/>
        <v>961.99999999999989</v>
      </c>
      <c r="AH291" s="87">
        <f t="shared" si="39"/>
        <v>42918</v>
      </c>
      <c r="AI291" s="88" t="s">
        <v>61</v>
      </c>
      <c r="AJ291" s="40"/>
      <c r="AK291" s="40"/>
      <c r="AL291" s="40" t="s">
        <v>52</v>
      </c>
      <c r="AM291" s="40">
        <v>288</v>
      </c>
      <c r="AN291" s="33">
        <v>42918</v>
      </c>
      <c r="AO291" s="44">
        <v>20000</v>
      </c>
      <c r="AP291" s="33">
        <v>8000</v>
      </c>
    </row>
    <row r="292" spans="1:42" ht="15" customHeight="1">
      <c r="A292" s="40">
        <v>289</v>
      </c>
      <c r="B292" s="42" t="s">
        <v>1227</v>
      </c>
      <c r="C292" s="38"/>
      <c r="D292" s="97" t="s">
        <v>1228</v>
      </c>
      <c r="E292" s="97" t="s">
        <v>1229</v>
      </c>
      <c r="F292" s="40" t="s">
        <v>41</v>
      </c>
      <c r="G292" s="40" t="s">
        <v>1230</v>
      </c>
      <c r="H292" s="96" t="s">
        <v>1192</v>
      </c>
      <c r="I292" s="96" t="s">
        <v>1192</v>
      </c>
      <c r="J292" s="96" t="s">
        <v>58</v>
      </c>
      <c r="K292" s="96" t="s">
        <v>265</v>
      </c>
      <c r="L292" s="96" t="s">
        <v>214</v>
      </c>
      <c r="M292" s="39" t="s">
        <v>47</v>
      </c>
      <c r="N292" s="40"/>
      <c r="O292" s="40"/>
      <c r="P292" s="41">
        <v>123456789012</v>
      </c>
      <c r="Q292" s="33" t="s">
        <v>48</v>
      </c>
      <c r="R292" s="41">
        <v>9876543212345</v>
      </c>
      <c r="S292" s="40" t="s">
        <v>49</v>
      </c>
      <c r="T292" s="38">
        <v>3349947378</v>
      </c>
      <c r="U292" s="40" t="s">
        <v>50</v>
      </c>
      <c r="V292" s="41">
        <v>1023456789</v>
      </c>
      <c r="W292" s="87">
        <v>20000</v>
      </c>
      <c r="X292" s="88">
        <f t="shared" si="32"/>
        <v>10000</v>
      </c>
      <c r="Y292" s="88">
        <f t="shared" si="33"/>
        <v>4000</v>
      </c>
      <c r="Z292" s="88">
        <v>2083</v>
      </c>
      <c r="AA292" s="88">
        <v>2083</v>
      </c>
      <c r="AB292" s="88">
        <f t="shared" si="34"/>
        <v>1834</v>
      </c>
      <c r="AC292" s="88">
        <f t="shared" si="35"/>
        <v>20000</v>
      </c>
      <c r="AD292" s="87">
        <f t="shared" si="36"/>
        <v>1950</v>
      </c>
      <c r="AE292" s="87">
        <f t="shared" si="37"/>
        <v>650</v>
      </c>
      <c r="AF292" s="88">
        <v>6</v>
      </c>
      <c r="AG292" s="87">
        <f t="shared" si="38"/>
        <v>480.99999999999994</v>
      </c>
      <c r="AH292" s="87">
        <f t="shared" si="39"/>
        <v>23087</v>
      </c>
      <c r="AI292" s="88" t="s">
        <v>51</v>
      </c>
      <c r="AJ292" s="40"/>
      <c r="AK292" s="40"/>
      <c r="AL292" s="40" t="s">
        <v>52</v>
      </c>
      <c r="AM292" s="40">
        <v>289</v>
      </c>
      <c r="AN292" s="33">
        <v>23087</v>
      </c>
      <c r="AO292" s="44">
        <v>10000</v>
      </c>
      <c r="AP292" s="33">
        <v>4000</v>
      </c>
    </row>
    <row r="293" spans="1:42" ht="15" customHeight="1">
      <c r="A293" s="40">
        <v>290</v>
      </c>
      <c r="B293" s="42" t="s">
        <v>1231</v>
      </c>
      <c r="C293" s="38"/>
      <c r="D293" s="97" t="s">
        <v>1232</v>
      </c>
      <c r="E293" s="97" t="s">
        <v>1233</v>
      </c>
      <c r="F293" s="40" t="s">
        <v>41</v>
      </c>
      <c r="G293" s="40" t="s">
        <v>1234</v>
      </c>
      <c r="H293" s="96" t="s">
        <v>1192</v>
      </c>
      <c r="I293" s="96" t="s">
        <v>1192</v>
      </c>
      <c r="J293" s="96" t="s">
        <v>58</v>
      </c>
      <c r="K293" s="96" t="s">
        <v>265</v>
      </c>
      <c r="L293" s="96" t="s">
        <v>95</v>
      </c>
      <c r="M293" s="39" t="s">
        <v>47</v>
      </c>
      <c r="N293" s="40"/>
      <c r="O293" s="40"/>
      <c r="P293" s="41">
        <v>123456789012</v>
      </c>
      <c r="Q293" s="33" t="s">
        <v>48</v>
      </c>
      <c r="R293" s="41">
        <v>9876543212345</v>
      </c>
      <c r="S293" s="40" t="s">
        <v>49</v>
      </c>
      <c r="T293" s="38">
        <v>3349947378</v>
      </c>
      <c r="U293" s="40" t="s">
        <v>50</v>
      </c>
      <c r="V293" s="41">
        <v>1023456789</v>
      </c>
      <c r="W293" s="88">
        <v>50000</v>
      </c>
      <c r="X293" s="88">
        <f t="shared" si="32"/>
        <v>25000</v>
      </c>
      <c r="Y293" s="88">
        <f t="shared" si="33"/>
        <v>10000</v>
      </c>
      <c r="Z293" s="88">
        <v>2083</v>
      </c>
      <c r="AA293" s="88">
        <v>2083</v>
      </c>
      <c r="AB293" s="88">
        <f t="shared" si="34"/>
        <v>10834</v>
      </c>
      <c r="AC293" s="88">
        <f t="shared" si="35"/>
        <v>50000</v>
      </c>
      <c r="AD293" s="87">
        <f t="shared" si="36"/>
        <v>1950</v>
      </c>
      <c r="AE293" s="87">
        <f t="shared" si="37"/>
        <v>0</v>
      </c>
      <c r="AF293" s="88">
        <v>6</v>
      </c>
      <c r="AG293" s="87">
        <f t="shared" si="38"/>
        <v>1202.5</v>
      </c>
      <c r="AH293" s="87">
        <f t="shared" si="39"/>
        <v>53158.5</v>
      </c>
      <c r="AI293" s="88" t="s">
        <v>61</v>
      </c>
      <c r="AJ293" s="40"/>
      <c r="AK293" s="40"/>
      <c r="AL293" s="40" t="s">
        <v>52</v>
      </c>
      <c r="AM293" s="40">
        <v>290</v>
      </c>
      <c r="AN293" s="33">
        <v>53158.5</v>
      </c>
      <c r="AO293" s="44">
        <v>25000</v>
      </c>
      <c r="AP293" s="33">
        <v>10000</v>
      </c>
    </row>
    <row r="294" spans="1:42" ht="15" customHeight="1">
      <c r="A294" s="40">
        <v>291</v>
      </c>
      <c r="B294" s="42" t="s">
        <v>1235</v>
      </c>
      <c r="C294" s="38"/>
      <c r="D294" s="97" t="s">
        <v>1236</v>
      </c>
      <c r="E294" s="97" t="s">
        <v>393</v>
      </c>
      <c r="F294" s="40" t="s">
        <v>41</v>
      </c>
      <c r="G294" s="40" t="s">
        <v>1237</v>
      </c>
      <c r="H294" s="96" t="s">
        <v>1192</v>
      </c>
      <c r="I294" s="96" t="s">
        <v>1192</v>
      </c>
      <c r="J294" s="96" t="s">
        <v>58</v>
      </c>
      <c r="K294" s="96" t="s">
        <v>254</v>
      </c>
      <c r="L294" s="96" t="s">
        <v>142</v>
      </c>
      <c r="M294" s="39" t="s">
        <v>47</v>
      </c>
      <c r="N294" s="40"/>
      <c r="O294" s="40"/>
      <c r="P294" s="41">
        <v>123456789012</v>
      </c>
      <c r="Q294" s="33" t="s">
        <v>48</v>
      </c>
      <c r="R294" s="41">
        <v>9876543212345</v>
      </c>
      <c r="S294" s="40" t="s">
        <v>49</v>
      </c>
      <c r="T294" s="38">
        <v>3349947378</v>
      </c>
      <c r="U294" s="40" t="s">
        <v>50</v>
      </c>
      <c r="V294" s="41">
        <v>1023456789</v>
      </c>
      <c r="W294" s="88">
        <v>40000</v>
      </c>
      <c r="X294" s="88">
        <f t="shared" si="32"/>
        <v>20000</v>
      </c>
      <c r="Y294" s="88">
        <f t="shared" si="33"/>
        <v>8000</v>
      </c>
      <c r="Z294" s="88">
        <v>2083</v>
      </c>
      <c r="AA294" s="88">
        <v>2083</v>
      </c>
      <c r="AB294" s="88">
        <f t="shared" si="34"/>
        <v>7834</v>
      </c>
      <c r="AC294" s="88">
        <f t="shared" si="35"/>
        <v>40000</v>
      </c>
      <c r="AD294" s="87">
        <f t="shared" si="36"/>
        <v>1950</v>
      </c>
      <c r="AE294" s="87">
        <f t="shared" si="37"/>
        <v>0</v>
      </c>
      <c r="AF294" s="88">
        <v>6</v>
      </c>
      <c r="AG294" s="87">
        <f t="shared" si="38"/>
        <v>961.99999999999989</v>
      </c>
      <c r="AH294" s="87">
        <f t="shared" si="39"/>
        <v>42918</v>
      </c>
      <c r="AI294" s="88" t="s">
        <v>61</v>
      </c>
      <c r="AJ294" s="40"/>
      <c r="AK294" s="40"/>
      <c r="AL294" s="40" t="s">
        <v>52</v>
      </c>
      <c r="AM294" s="40">
        <v>291</v>
      </c>
      <c r="AN294" s="33">
        <v>42918</v>
      </c>
      <c r="AO294" s="44">
        <v>20000</v>
      </c>
      <c r="AP294" s="33">
        <v>8000</v>
      </c>
    </row>
    <row r="295" spans="1:42" ht="15" customHeight="1">
      <c r="A295" s="40">
        <v>292</v>
      </c>
      <c r="B295" s="42" t="s">
        <v>1238</v>
      </c>
      <c r="C295" s="38"/>
      <c r="D295" s="97" t="s">
        <v>1239</v>
      </c>
      <c r="E295" s="97" t="s">
        <v>626</v>
      </c>
      <c r="F295" s="40" t="s">
        <v>41</v>
      </c>
      <c r="G295" s="40" t="s">
        <v>1240</v>
      </c>
      <c r="H295" s="96" t="s">
        <v>1192</v>
      </c>
      <c r="I295" s="96" t="s">
        <v>1192</v>
      </c>
      <c r="J295" s="96" t="s">
        <v>58</v>
      </c>
      <c r="K295" s="96" t="s">
        <v>131</v>
      </c>
      <c r="L295" s="96" t="s">
        <v>214</v>
      </c>
      <c r="M295" s="39" t="s">
        <v>47</v>
      </c>
      <c r="N295" s="40"/>
      <c r="O295" s="40"/>
      <c r="P295" s="41">
        <v>123456789012</v>
      </c>
      <c r="Q295" s="33" t="s">
        <v>48</v>
      </c>
      <c r="R295" s="41">
        <v>9876543212345</v>
      </c>
      <c r="S295" s="40" t="s">
        <v>49</v>
      </c>
      <c r="T295" s="38">
        <v>3349947378</v>
      </c>
      <c r="U295" s="40" t="s">
        <v>50</v>
      </c>
      <c r="V295" s="41">
        <v>1023456789</v>
      </c>
      <c r="W295" s="88">
        <v>15000</v>
      </c>
      <c r="X295" s="88">
        <f t="shared" si="32"/>
        <v>7500</v>
      </c>
      <c r="Y295" s="88">
        <f t="shared" si="33"/>
        <v>3000</v>
      </c>
      <c r="Z295" s="88">
        <v>2083</v>
      </c>
      <c r="AA295" s="88">
        <v>2083</v>
      </c>
      <c r="AB295" s="88">
        <f t="shared" si="34"/>
        <v>334</v>
      </c>
      <c r="AC295" s="88">
        <f t="shared" si="35"/>
        <v>15000</v>
      </c>
      <c r="AD295" s="87">
        <f t="shared" si="36"/>
        <v>1950</v>
      </c>
      <c r="AE295" s="87">
        <f t="shared" si="37"/>
        <v>487.5</v>
      </c>
      <c r="AF295" s="88">
        <v>6</v>
      </c>
      <c r="AG295" s="87">
        <f t="shared" si="38"/>
        <v>360.75</v>
      </c>
      <c r="AH295" s="87">
        <f t="shared" si="39"/>
        <v>17804.25</v>
      </c>
      <c r="AI295" s="88" t="s">
        <v>76</v>
      </c>
      <c r="AJ295" s="40"/>
      <c r="AK295" s="40"/>
      <c r="AL295" s="40" t="s">
        <v>52</v>
      </c>
      <c r="AM295" s="40">
        <v>292</v>
      </c>
      <c r="AN295" s="33">
        <v>17804.25</v>
      </c>
      <c r="AO295" s="44">
        <v>7500</v>
      </c>
      <c r="AP295" s="33">
        <v>3000</v>
      </c>
    </row>
    <row r="296" spans="1:42" ht="15" customHeight="1">
      <c r="A296" s="40">
        <v>293</v>
      </c>
      <c r="B296" s="42" t="s">
        <v>1241</v>
      </c>
      <c r="C296" s="38"/>
      <c r="D296" s="97" t="s">
        <v>1242</v>
      </c>
      <c r="E296" s="97" t="s">
        <v>393</v>
      </c>
      <c r="F296" s="40" t="s">
        <v>41</v>
      </c>
      <c r="G296" s="40" t="s">
        <v>775</v>
      </c>
      <c r="H296" s="96" t="s">
        <v>1192</v>
      </c>
      <c r="I296" s="96" t="s">
        <v>1192</v>
      </c>
      <c r="J296" s="96" t="s">
        <v>44</v>
      </c>
      <c r="K296" s="96" t="s">
        <v>676</v>
      </c>
      <c r="L296" s="96" t="s">
        <v>214</v>
      </c>
      <c r="M296" s="39" t="s">
        <v>47</v>
      </c>
      <c r="N296" s="40"/>
      <c r="O296" s="40"/>
      <c r="P296" s="41">
        <v>123456789012</v>
      </c>
      <c r="Q296" s="33" t="s">
        <v>48</v>
      </c>
      <c r="R296" s="41">
        <v>9876543212345</v>
      </c>
      <c r="S296" s="40" t="s">
        <v>49</v>
      </c>
      <c r="T296" s="38">
        <v>3349947378</v>
      </c>
      <c r="U296" s="40" t="s">
        <v>50</v>
      </c>
      <c r="V296" s="41">
        <v>1023456789</v>
      </c>
      <c r="W296" s="88">
        <v>18000</v>
      </c>
      <c r="X296" s="88">
        <f t="shared" si="32"/>
        <v>9000</v>
      </c>
      <c r="Y296" s="88">
        <f t="shared" si="33"/>
        <v>3600</v>
      </c>
      <c r="Z296" s="88">
        <v>2083</v>
      </c>
      <c r="AA296" s="88">
        <v>2083</v>
      </c>
      <c r="AB296" s="88">
        <f t="shared" si="34"/>
        <v>1234</v>
      </c>
      <c r="AC296" s="88">
        <f t="shared" si="35"/>
        <v>18000</v>
      </c>
      <c r="AD296" s="87">
        <f t="shared" si="36"/>
        <v>2340</v>
      </c>
      <c r="AE296" s="87">
        <f t="shared" si="37"/>
        <v>585</v>
      </c>
      <c r="AF296" s="88">
        <v>6</v>
      </c>
      <c r="AG296" s="87">
        <f t="shared" si="38"/>
        <v>432.9</v>
      </c>
      <c r="AH296" s="87">
        <f t="shared" si="39"/>
        <v>21363.9</v>
      </c>
      <c r="AI296" s="88" t="s">
        <v>76</v>
      </c>
      <c r="AJ296" s="40"/>
      <c r="AK296" s="40"/>
      <c r="AL296" s="40" t="s">
        <v>52</v>
      </c>
      <c r="AM296" s="40">
        <v>293</v>
      </c>
      <c r="AN296" s="33">
        <v>21363.9</v>
      </c>
      <c r="AO296" s="44">
        <v>9000</v>
      </c>
      <c r="AP296" s="33">
        <v>3600</v>
      </c>
    </row>
    <row r="297" spans="1:42" ht="15" customHeight="1">
      <c r="A297" s="40">
        <v>294</v>
      </c>
      <c r="B297" s="42" t="s">
        <v>1243</v>
      </c>
      <c r="C297" s="38"/>
      <c r="D297" s="97" t="s">
        <v>1244</v>
      </c>
      <c r="E297" s="97" t="s">
        <v>1245</v>
      </c>
      <c r="F297" s="40" t="s">
        <v>41</v>
      </c>
      <c r="G297" s="40" t="s">
        <v>1246</v>
      </c>
      <c r="H297" s="96" t="s">
        <v>1192</v>
      </c>
      <c r="I297" s="96" t="s">
        <v>1192</v>
      </c>
      <c r="J297" s="96" t="s">
        <v>58</v>
      </c>
      <c r="K297" s="96" t="s">
        <v>265</v>
      </c>
      <c r="L297" s="96" t="s">
        <v>214</v>
      </c>
      <c r="M297" s="39" t="s">
        <v>47</v>
      </c>
      <c r="N297" s="40"/>
      <c r="O297" s="40"/>
      <c r="P297" s="41">
        <v>123456789012</v>
      </c>
      <c r="Q297" s="33" t="s">
        <v>48</v>
      </c>
      <c r="R297" s="41">
        <v>9876543212345</v>
      </c>
      <c r="S297" s="40" t="s">
        <v>49</v>
      </c>
      <c r="T297" s="38">
        <v>3349947378</v>
      </c>
      <c r="U297" s="40" t="s">
        <v>50</v>
      </c>
      <c r="V297" s="41">
        <v>1023456789</v>
      </c>
      <c r="W297" s="88">
        <v>19000</v>
      </c>
      <c r="X297" s="88">
        <f t="shared" si="32"/>
        <v>9500</v>
      </c>
      <c r="Y297" s="88">
        <f t="shared" si="33"/>
        <v>3800</v>
      </c>
      <c r="Z297" s="88">
        <v>2083</v>
      </c>
      <c r="AA297" s="88">
        <v>2083</v>
      </c>
      <c r="AB297" s="88">
        <f t="shared" si="34"/>
        <v>1534</v>
      </c>
      <c r="AC297" s="88">
        <f t="shared" si="35"/>
        <v>19000</v>
      </c>
      <c r="AD297" s="87">
        <f t="shared" si="36"/>
        <v>1950</v>
      </c>
      <c r="AE297" s="87">
        <f t="shared" si="37"/>
        <v>617.5</v>
      </c>
      <c r="AF297" s="88">
        <v>6</v>
      </c>
      <c r="AG297" s="87">
        <f t="shared" si="38"/>
        <v>456.95</v>
      </c>
      <c r="AH297" s="87">
        <f t="shared" si="39"/>
        <v>22030.45</v>
      </c>
      <c r="AI297" s="88" t="s">
        <v>76</v>
      </c>
      <c r="AJ297" s="40"/>
      <c r="AK297" s="40"/>
      <c r="AL297" s="40" t="s">
        <v>52</v>
      </c>
      <c r="AM297" s="40">
        <v>294</v>
      </c>
      <c r="AN297" s="33">
        <v>22030.45</v>
      </c>
      <c r="AO297" s="44">
        <v>9500</v>
      </c>
      <c r="AP297" s="33">
        <v>3800</v>
      </c>
    </row>
    <row r="298" spans="1:42" ht="15" customHeight="1">
      <c r="A298" s="40">
        <v>295</v>
      </c>
      <c r="B298" s="42" t="s">
        <v>1247</v>
      </c>
      <c r="C298" s="38"/>
      <c r="D298" s="97" t="s">
        <v>1248</v>
      </c>
      <c r="E298" s="97" t="s">
        <v>736</v>
      </c>
      <c r="F298" s="40" t="s">
        <v>41</v>
      </c>
      <c r="G298" s="40" t="s">
        <v>1249</v>
      </c>
      <c r="H298" s="96" t="s">
        <v>1192</v>
      </c>
      <c r="I298" s="96" t="s">
        <v>1192</v>
      </c>
      <c r="J298" s="96" t="s">
        <v>58</v>
      </c>
      <c r="K298" s="96" t="s">
        <v>684</v>
      </c>
      <c r="L298" s="96" t="s">
        <v>95</v>
      </c>
      <c r="M298" s="39" t="s">
        <v>47</v>
      </c>
      <c r="N298" s="40"/>
      <c r="O298" s="40"/>
      <c r="P298" s="41">
        <v>123456789012</v>
      </c>
      <c r="Q298" s="33" t="s">
        <v>48</v>
      </c>
      <c r="R298" s="41">
        <v>9876543212345</v>
      </c>
      <c r="S298" s="40" t="s">
        <v>49</v>
      </c>
      <c r="T298" s="38">
        <v>3349947378</v>
      </c>
      <c r="U298" s="40" t="s">
        <v>50</v>
      </c>
      <c r="V298" s="41">
        <v>1023456789</v>
      </c>
      <c r="W298" s="88">
        <v>21000</v>
      </c>
      <c r="X298" s="88">
        <f t="shared" si="32"/>
        <v>10500</v>
      </c>
      <c r="Y298" s="88">
        <f t="shared" si="33"/>
        <v>4200</v>
      </c>
      <c r="Z298" s="88">
        <v>2083</v>
      </c>
      <c r="AA298" s="88">
        <v>2083</v>
      </c>
      <c r="AB298" s="88">
        <f t="shared" si="34"/>
        <v>2134</v>
      </c>
      <c r="AC298" s="88">
        <f t="shared" si="35"/>
        <v>21000</v>
      </c>
      <c r="AD298" s="87">
        <f t="shared" si="36"/>
        <v>1950</v>
      </c>
      <c r="AE298" s="87">
        <f t="shared" si="37"/>
        <v>682.5</v>
      </c>
      <c r="AF298" s="88">
        <v>6</v>
      </c>
      <c r="AG298" s="87">
        <f t="shared" si="38"/>
        <v>505.04999999999995</v>
      </c>
      <c r="AH298" s="87">
        <f t="shared" si="39"/>
        <v>24143.55</v>
      </c>
      <c r="AI298" s="88" t="s">
        <v>51</v>
      </c>
      <c r="AJ298" s="40"/>
      <c r="AK298" s="40"/>
      <c r="AL298" s="40" t="s">
        <v>52</v>
      </c>
      <c r="AM298" s="40">
        <v>295</v>
      </c>
      <c r="AN298" s="33">
        <v>24143.55</v>
      </c>
      <c r="AO298" s="44">
        <v>10500</v>
      </c>
      <c r="AP298" s="33">
        <v>4200</v>
      </c>
    </row>
    <row r="299" spans="1:42" ht="15" customHeight="1">
      <c r="A299" s="40">
        <v>296</v>
      </c>
      <c r="B299" s="42" t="s">
        <v>1250</v>
      </c>
      <c r="C299" s="38"/>
      <c r="D299" s="97" t="s">
        <v>1251</v>
      </c>
      <c r="E299" s="97" t="s">
        <v>1252</v>
      </c>
      <c r="F299" s="40" t="s">
        <v>41</v>
      </c>
      <c r="G299" s="40" t="s">
        <v>1253</v>
      </c>
      <c r="H299" s="96" t="s">
        <v>1254</v>
      </c>
      <c r="I299" s="96" t="s">
        <v>1254</v>
      </c>
      <c r="J299" s="96" t="s">
        <v>44</v>
      </c>
      <c r="K299" s="96" t="s">
        <v>137</v>
      </c>
      <c r="L299" s="96" t="s">
        <v>352</v>
      </c>
      <c r="M299" s="39" t="s">
        <v>47</v>
      </c>
      <c r="N299" s="40"/>
      <c r="O299" s="40"/>
      <c r="P299" s="41">
        <v>123456789012</v>
      </c>
      <c r="Q299" s="33" t="s">
        <v>48</v>
      </c>
      <c r="R299" s="41">
        <v>9876543212345</v>
      </c>
      <c r="S299" s="40" t="s">
        <v>49</v>
      </c>
      <c r="T299" s="38">
        <v>3349947378</v>
      </c>
      <c r="U299" s="40" t="s">
        <v>50</v>
      </c>
      <c r="V299" s="41">
        <v>1023456789</v>
      </c>
      <c r="W299" s="88">
        <v>20000</v>
      </c>
      <c r="X299" s="88">
        <f t="shared" si="32"/>
        <v>10000</v>
      </c>
      <c r="Y299" s="88">
        <f t="shared" si="33"/>
        <v>4000</v>
      </c>
      <c r="Z299" s="88">
        <v>2083</v>
      </c>
      <c r="AA299" s="88">
        <v>2083</v>
      </c>
      <c r="AB299" s="88">
        <f t="shared" si="34"/>
        <v>1834</v>
      </c>
      <c r="AC299" s="88">
        <f t="shared" si="35"/>
        <v>20000</v>
      </c>
      <c r="AD299" s="87">
        <f t="shared" si="36"/>
        <v>1950</v>
      </c>
      <c r="AE299" s="87">
        <f t="shared" si="37"/>
        <v>650</v>
      </c>
      <c r="AF299" s="88">
        <v>6</v>
      </c>
      <c r="AG299" s="87">
        <f t="shared" si="38"/>
        <v>480.99999999999994</v>
      </c>
      <c r="AH299" s="87">
        <f t="shared" si="39"/>
        <v>23087</v>
      </c>
      <c r="AI299" s="88" t="s">
        <v>51</v>
      </c>
      <c r="AJ299" s="40"/>
      <c r="AK299" s="40"/>
      <c r="AL299" s="40" t="s">
        <v>52</v>
      </c>
      <c r="AM299" s="40">
        <v>296</v>
      </c>
      <c r="AN299" s="33">
        <v>23087</v>
      </c>
      <c r="AO299" s="44">
        <v>10000</v>
      </c>
      <c r="AP299" s="33">
        <v>4000</v>
      </c>
    </row>
    <row r="300" spans="1:42" ht="15" customHeight="1">
      <c r="A300" s="40">
        <v>297</v>
      </c>
      <c r="B300" s="42" t="s">
        <v>1255</v>
      </c>
      <c r="C300" s="38"/>
      <c r="D300" s="97" t="s">
        <v>1256</v>
      </c>
      <c r="E300" s="97" t="s">
        <v>626</v>
      </c>
      <c r="F300" s="40" t="s">
        <v>52</v>
      </c>
      <c r="G300" s="40" t="s">
        <v>411</v>
      </c>
      <c r="H300" s="96" t="s">
        <v>1254</v>
      </c>
      <c r="I300" s="96" t="s">
        <v>1254</v>
      </c>
      <c r="J300" s="96" t="s">
        <v>44</v>
      </c>
      <c r="K300" s="96" t="s">
        <v>694</v>
      </c>
      <c r="L300" s="96" t="s">
        <v>214</v>
      </c>
      <c r="M300" s="39" t="s">
        <v>47</v>
      </c>
      <c r="N300" s="40"/>
      <c r="O300" s="40"/>
      <c r="P300" s="41">
        <v>123456789012</v>
      </c>
      <c r="Q300" s="33" t="s">
        <v>48</v>
      </c>
      <c r="R300" s="41">
        <v>9876543212345</v>
      </c>
      <c r="S300" s="40" t="s">
        <v>49</v>
      </c>
      <c r="T300" s="38">
        <v>3349947378</v>
      </c>
      <c r="U300" s="40" t="s">
        <v>50</v>
      </c>
      <c r="V300" s="41">
        <v>1023456789</v>
      </c>
      <c r="W300" s="88">
        <v>20000</v>
      </c>
      <c r="X300" s="88">
        <f t="shared" si="32"/>
        <v>10000</v>
      </c>
      <c r="Y300" s="88">
        <f t="shared" si="33"/>
        <v>4000</v>
      </c>
      <c r="Z300" s="88">
        <v>2083</v>
      </c>
      <c r="AA300" s="88">
        <v>2083</v>
      </c>
      <c r="AB300" s="88">
        <f t="shared" si="34"/>
        <v>1834</v>
      </c>
      <c r="AC300" s="88">
        <f t="shared" si="35"/>
        <v>20000</v>
      </c>
      <c r="AD300" s="87">
        <f t="shared" si="36"/>
        <v>1950</v>
      </c>
      <c r="AE300" s="87">
        <f t="shared" si="37"/>
        <v>650</v>
      </c>
      <c r="AF300" s="88">
        <v>6</v>
      </c>
      <c r="AG300" s="87">
        <f t="shared" si="38"/>
        <v>480.99999999999994</v>
      </c>
      <c r="AH300" s="87">
        <f t="shared" si="39"/>
        <v>23087</v>
      </c>
      <c r="AI300" s="88" t="s">
        <v>51</v>
      </c>
      <c r="AJ300" s="40"/>
      <c r="AK300" s="40"/>
      <c r="AL300" s="40" t="s">
        <v>52</v>
      </c>
      <c r="AM300" s="40">
        <v>297</v>
      </c>
      <c r="AN300" s="33">
        <v>23087</v>
      </c>
      <c r="AO300" s="44">
        <v>10000</v>
      </c>
      <c r="AP300" s="33">
        <v>4000</v>
      </c>
    </row>
    <row r="301" spans="1:42" ht="15" customHeight="1">
      <c r="A301" s="40">
        <v>298</v>
      </c>
      <c r="B301" s="42" t="s">
        <v>1257</v>
      </c>
      <c r="C301" s="38"/>
      <c r="D301" s="97" t="s">
        <v>1258</v>
      </c>
      <c r="E301" s="97" t="s">
        <v>1259</v>
      </c>
      <c r="F301" s="40" t="s">
        <v>41</v>
      </c>
      <c r="G301" s="40" t="s">
        <v>1260</v>
      </c>
      <c r="H301" s="96" t="s">
        <v>1254</v>
      </c>
      <c r="I301" s="96" t="s">
        <v>1254</v>
      </c>
      <c r="J301" s="96" t="s">
        <v>44</v>
      </c>
      <c r="K301" s="96" t="s">
        <v>694</v>
      </c>
      <c r="L301" s="96" t="s">
        <v>113</v>
      </c>
      <c r="M301" s="39" t="s">
        <v>47</v>
      </c>
      <c r="N301" s="40"/>
      <c r="O301" s="40"/>
      <c r="P301" s="41">
        <v>123456789012</v>
      </c>
      <c r="Q301" s="33" t="s">
        <v>48</v>
      </c>
      <c r="R301" s="41">
        <v>9876543212345</v>
      </c>
      <c r="S301" s="40" t="s">
        <v>49</v>
      </c>
      <c r="T301" s="38">
        <v>3349947378</v>
      </c>
      <c r="U301" s="40" t="s">
        <v>50</v>
      </c>
      <c r="V301" s="41">
        <v>1023456789</v>
      </c>
      <c r="W301" s="88">
        <v>20000</v>
      </c>
      <c r="X301" s="88">
        <f t="shared" si="32"/>
        <v>10000</v>
      </c>
      <c r="Y301" s="88">
        <f t="shared" si="33"/>
        <v>4000</v>
      </c>
      <c r="Z301" s="88">
        <v>2083</v>
      </c>
      <c r="AA301" s="88">
        <v>2083</v>
      </c>
      <c r="AB301" s="88">
        <f t="shared" si="34"/>
        <v>1834</v>
      </c>
      <c r="AC301" s="88">
        <f t="shared" si="35"/>
        <v>20000</v>
      </c>
      <c r="AD301" s="87">
        <f t="shared" si="36"/>
        <v>1950</v>
      </c>
      <c r="AE301" s="87">
        <f t="shared" si="37"/>
        <v>650</v>
      </c>
      <c r="AF301" s="88">
        <v>6</v>
      </c>
      <c r="AG301" s="87">
        <f t="shared" si="38"/>
        <v>480.99999999999994</v>
      </c>
      <c r="AH301" s="87">
        <f t="shared" si="39"/>
        <v>23087</v>
      </c>
      <c r="AI301" s="88" t="s">
        <v>51</v>
      </c>
      <c r="AJ301" s="40"/>
      <c r="AK301" s="40"/>
      <c r="AL301" s="40" t="s">
        <v>52</v>
      </c>
      <c r="AM301" s="40">
        <v>298</v>
      </c>
      <c r="AN301" s="33">
        <v>23087</v>
      </c>
      <c r="AO301" s="44">
        <v>10000</v>
      </c>
      <c r="AP301" s="33">
        <v>4000</v>
      </c>
    </row>
    <row r="302" spans="1:42" ht="15" customHeight="1">
      <c r="A302" s="40">
        <v>299</v>
      </c>
      <c r="B302" s="42" t="s">
        <v>1261</v>
      </c>
      <c r="C302" s="38"/>
      <c r="D302" s="97" t="s">
        <v>1262</v>
      </c>
      <c r="E302" s="97" t="s">
        <v>1263</v>
      </c>
      <c r="F302" s="40" t="s">
        <v>41</v>
      </c>
      <c r="G302" s="40" t="s">
        <v>1264</v>
      </c>
      <c r="H302" s="96" t="s">
        <v>1265</v>
      </c>
      <c r="I302" s="96" t="s">
        <v>1265</v>
      </c>
      <c r="J302" s="96" t="s">
        <v>44</v>
      </c>
      <c r="K302" s="96" t="s">
        <v>694</v>
      </c>
      <c r="L302" s="96" t="s">
        <v>214</v>
      </c>
      <c r="M302" s="39" t="s">
        <v>47</v>
      </c>
      <c r="N302" s="40"/>
      <c r="O302" s="40"/>
      <c r="P302" s="41">
        <v>123456789012</v>
      </c>
      <c r="Q302" s="33" t="s">
        <v>48</v>
      </c>
      <c r="R302" s="41">
        <v>9876543212345</v>
      </c>
      <c r="S302" s="40" t="s">
        <v>49</v>
      </c>
      <c r="T302" s="38">
        <v>3349947378</v>
      </c>
      <c r="U302" s="40" t="s">
        <v>50</v>
      </c>
      <c r="V302" s="41">
        <v>1023456789</v>
      </c>
      <c r="W302" s="88">
        <v>20000</v>
      </c>
      <c r="X302" s="88">
        <f t="shared" si="32"/>
        <v>10000</v>
      </c>
      <c r="Y302" s="88">
        <f t="shared" si="33"/>
        <v>4000</v>
      </c>
      <c r="Z302" s="88">
        <v>2083</v>
      </c>
      <c r="AA302" s="88">
        <v>2083</v>
      </c>
      <c r="AB302" s="88">
        <f t="shared" si="34"/>
        <v>1834</v>
      </c>
      <c r="AC302" s="88">
        <f t="shared" si="35"/>
        <v>20000</v>
      </c>
      <c r="AD302" s="87">
        <f t="shared" si="36"/>
        <v>1950</v>
      </c>
      <c r="AE302" s="87">
        <f t="shared" si="37"/>
        <v>650</v>
      </c>
      <c r="AF302" s="88">
        <v>6</v>
      </c>
      <c r="AG302" s="87">
        <f t="shared" si="38"/>
        <v>480.99999999999994</v>
      </c>
      <c r="AH302" s="87">
        <f t="shared" si="39"/>
        <v>23087</v>
      </c>
      <c r="AI302" s="88" t="s">
        <v>51</v>
      </c>
      <c r="AJ302" s="40"/>
      <c r="AK302" s="40"/>
      <c r="AL302" s="40" t="s">
        <v>52</v>
      </c>
      <c r="AM302" s="40">
        <v>299</v>
      </c>
      <c r="AN302" s="33">
        <v>23087</v>
      </c>
      <c r="AO302" s="44">
        <v>10000</v>
      </c>
      <c r="AP302" s="33">
        <v>4000</v>
      </c>
    </row>
    <row r="303" spans="1:42" ht="15" customHeight="1">
      <c r="A303" s="40">
        <v>300</v>
      </c>
      <c r="B303" s="42" t="s">
        <v>1266</v>
      </c>
      <c r="C303" s="38"/>
      <c r="D303" s="97" t="s">
        <v>1267</v>
      </c>
      <c r="E303" s="97" t="s">
        <v>1268</v>
      </c>
      <c r="F303" s="40" t="s">
        <v>41</v>
      </c>
      <c r="G303" s="40" t="s">
        <v>1269</v>
      </c>
      <c r="H303" s="96" t="s">
        <v>1265</v>
      </c>
      <c r="I303" s="96" t="s">
        <v>1265</v>
      </c>
      <c r="J303" s="96" t="s">
        <v>58</v>
      </c>
      <c r="K303" s="96" t="s">
        <v>694</v>
      </c>
      <c r="L303" s="96" t="s">
        <v>352</v>
      </c>
      <c r="M303" s="39" t="s">
        <v>47</v>
      </c>
      <c r="N303" s="40"/>
      <c r="O303" s="40"/>
      <c r="P303" s="41">
        <v>123456789012</v>
      </c>
      <c r="Q303" s="33" t="s">
        <v>48</v>
      </c>
      <c r="R303" s="41">
        <v>9876543212345</v>
      </c>
      <c r="S303" s="40" t="s">
        <v>49</v>
      </c>
      <c r="T303" s="38">
        <v>3349947378</v>
      </c>
      <c r="U303" s="40" t="s">
        <v>50</v>
      </c>
      <c r="V303" s="41">
        <v>1023456789</v>
      </c>
      <c r="W303" s="88">
        <v>40000</v>
      </c>
      <c r="X303" s="88">
        <f t="shared" si="32"/>
        <v>20000</v>
      </c>
      <c r="Y303" s="88">
        <f t="shared" si="33"/>
        <v>8000</v>
      </c>
      <c r="Z303" s="88">
        <v>2083</v>
      </c>
      <c r="AA303" s="88">
        <v>2083</v>
      </c>
      <c r="AB303" s="88">
        <f t="shared" si="34"/>
        <v>7834</v>
      </c>
      <c r="AC303" s="88">
        <f t="shared" si="35"/>
        <v>40000</v>
      </c>
      <c r="AD303" s="87">
        <f t="shared" si="36"/>
        <v>1950</v>
      </c>
      <c r="AE303" s="87">
        <f t="shared" si="37"/>
        <v>0</v>
      </c>
      <c r="AF303" s="88">
        <v>6</v>
      </c>
      <c r="AG303" s="87">
        <f t="shared" si="38"/>
        <v>961.99999999999989</v>
      </c>
      <c r="AH303" s="87">
        <f t="shared" si="39"/>
        <v>42918</v>
      </c>
      <c r="AI303" s="88" t="s">
        <v>61</v>
      </c>
      <c r="AJ303" s="40"/>
      <c r="AK303" s="40"/>
      <c r="AL303" s="40" t="s">
        <v>52</v>
      </c>
      <c r="AM303" s="40">
        <v>300</v>
      </c>
      <c r="AN303" s="33">
        <v>42918</v>
      </c>
      <c r="AO303" s="44">
        <v>20000</v>
      </c>
      <c r="AP303" s="33">
        <v>8000</v>
      </c>
    </row>
    <row r="304" spans="1:42" ht="15" customHeight="1">
      <c r="A304" s="40">
        <v>301</v>
      </c>
      <c r="B304" s="42" t="s">
        <v>1270</v>
      </c>
      <c r="C304" s="38"/>
      <c r="D304" s="97" t="s">
        <v>1271</v>
      </c>
      <c r="E304" s="97" t="s">
        <v>182</v>
      </c>
      <c r="F304" s="40" t="s">
        <v>41</v>
      </c>
      <c r="G304" s="40" t="s">
        <v>1272</v>
      </c>
      <c r="H304" s="96" t="s">
        <v>1265</v>
      </c>
      <c r="I304" s="96" t="s">
        <v>1265</v>
      </c>
      <c r="J304" s="96" t="s">
        <v>44</v>
      </c>
      <c r="K304" s="96" t="s">
        <v>694</v>
      </c>
      <c r="L304" s="96" t="s">
        <v>390</v>
      </c>
      <c r="M304" s="39" t="s">
        <v>47</v>
      </c>
      <c r="N304" s="40"/>
      <c r="O304" s="40"/>
      <c r="P304" s="41">
        <v>123456789012</v>
      </c>
      <c r="Q304" s="33" t="s">
        <v>48</v>
      </c>
      <c r="R304" s="41">
        <v>9876543212345</v>
      </c>
      <c r="S304" s="40" t="s">
        <v>49</v>
      </c>
      <c r="T304" s="38">
        <v>3349947378</v>
      </c>
      <c r="U304" s="40" t="s">
        <v>50</v>
      </c>
      <c r="V304" s="41">
        <v>1023456789</v>
      </c>
      <c r="W304" s="88">
        <v>30000</v>
      </c>
      <c r="X304" s="88">
        <f t="shared" si="32"/>
        <v>15000</v>
      </c>
      <c r="Y304" s="88">
        <f t="shared" si="33"/>
        <v>6000</v>
      </c>
      <c r="Z304" s="88">
        <v>2083</v>
      </c>
      <c r="AA304" s="88">
        <v>2083</v>
      </c>
      <c r="AB304" s="88">
        <f t="shared" si="34"/>
        <v>4834</v>
      </c>
      <c r="AC304" s="88">
        <f t="shared" si="35"/>
        <v>30000</v>
      </c>
      <c r="AD304" s="87">
        <f t="shared" si="36"/>
        <v>1950</v>
      </c>
      <c r="AE304" s="87">
        <f t="shared" si="37"/>
        <v>0</v>
      </c>
      <c r="AF304" s="88">
        <v>6</v>
      </c>
      <c r="AG304" s="87">
        <f t="shared" si="38"/>
        <v>721.5</v>
      </c>
      <c r="AH304" s="87">
        <f t="shared" si="39"/>
        <v>32677.5</v>
      </c>
      <c r="AI304" s="88" t="s">
        <v>61</v>
      </c>
      <c r="AJ304" s="40"/>
      <c r="AK304" s="40"/>
      <c r="AL304" s="40" t="s">
        <v>52</v>
      </c>
      <c r="AM304" s="40">
        <v>301</v>
      </c>
      <c r="AN304" s="33">
        <v>32677.5</v>
      </c>
      <c r="AO304" s="44">
        <v>15000</v>
      </c>
      <c r="AP304" s="33">
        <v>6000</v>
      </c>
    </row>
    <row r="305" spans="1:42" ht="15" customHeight="1">
      <c r="A305" s="40">
        <v>302</v>
      </c>
      <c r="B305" s="42" t="s">
        <v>1273</v>
      </c>
      <c r="C305" s="38"/>
      <c r="D305" s="97" t="s">
        <v>1274</v>
      </c>
      <c r="E305" s="97" t="s">
        <v>1275</v>
      </c>
      <c r="F305" s="40" t="s">
        <v>41</v>
      </c>
      <c r="G305" s="40" t="s">
        <v>1276</v>
      </c>
      <c r="H305" s="96" t="s">
        <v>1265</v>
      </c>
      <c r="I305" s="96" t="s">
        <v>1265</v>
      </c>
      <c r="J305" s="96" t="s">
        <v>58</v>
      </c>
      <c r="K305" s="96" t="s">
        <v>694</v>
      </c>
      <c r="L305" s="96" t="s">
        <v>214</v>
      </c>
      <c r="M305" s="39" t="s">
        <v>47</v>
      </c>
      <c r="N305" s="40"/>
      <c r="O305" s="40"/>
      <c r="P305" s="41">
        <v>123456789012</v>
      </c>
      <c r="Q305" s="33" t="s">
        <v>48</v>
      </c>
      <c r="R305" s="41">
        <v>9876543212345</v>
      </c>
      <c r="S305" s="40" t="s">
        <v>49</v>
      </c>
      <c r="T305" s="38">
        <v>3349947378</v>
      </c>
      <c r="U305" s="40" t="s">
        <v>50</v>
      </c>
      <c r="V305" s="41">
        <v>1023456789</v>
      </c>
      <c r="W305" s="88">
        <v>16000</v>
      </c>
      <c r="X305" s="88">
        <f t="shared" si="32"/>
        <v>8000</v>
      </c>
      <c r="Y305" s="88">
        <f t="shared" si="33"/>
        <v>3200</v>
      </c>
      <c r="Z305" s="88">
        <v>2083</v>
      </c>
      <c r="AA305" s="88">
        <v>2083</v>
      </c>
      <c r="AB305" s="88">
        <f t="shared" si="34"/>
        <v>634</v>
      </c>
      <c r="AC305" s="88">
        <f t="shared" si="35"/>
        <v>16000</v>
      </c>
      <c r="AD305" s="87">
        <f t="shared" si="36"/>
        <v>2080</v>
      </c>
      <c r="AE305" s="87">
        <f t="shared" si="37"/>
        <v>520</v>
      </c>
      <c r="AF305" s="88">
        <v>6</v>
      </c>
      <c r="AG305" s="87">
        <f t="shared" si="38"/>
        <v>384.79999999999995</v>
      </c>
      <c r="AH305" s="87">
        <f t="shared" si="39"/>
        <v>18990.8</v>
      </c>
      <c r="AI305" s="88" t="s">
        <v>76</v>
      </c>
      <c r="AJ305" s="40"/>
      <c r="AK305" s="40"/>
      <c r="AL305" s="40" t="s">
        <v>52</v>
      </c>
      <c r="AM305" s="40">
        <v>302</v>
      </c>
      <c r="AN305" s="33">
        <v>18990.8</v>
      </c>
      <c r="AO305" s="44">
        <v>8000</v>
      </c>
      <c r="AP305" s="33">
        <v>3200</v>
      </c>
    </row>
    <row r="306" spans="1:42" ht="15" customHeight="1">
      <c r="A306" s="40">
        <v>303</v>
      </c>
      <c r="B306" s="42" t="s">
        <v>1277</v>
      </c>
      <c r="C306" s="38"/>
      <c r="D306" s="97" t="s">
        <v>1278</v>
      </c>
      <c r="E306" s="97" t="s">
        <v>1279</v>
      </c>
      <c r="F306" s="40" t="s">
        <v>41</v>
      </c>
      <c r="G306" s="40" t="s">
        <v>1280</v>
      </c>
      <c r="H306" s="96" t="s">
        <v>1265</v>
      </c>
      <c r="I306" s="96" t="s">
        <v>1265</v>
      </c>
      <c r="J306" s="96" t="s">
        <v>58</v>
      </c>
      <c r="K306" s="96" t="s">
        <v>694</v>
      </c>
      <c r="L306" s="96" t="s">
        <v>95</v>
      </c>
      <c r="M306" s="39" t="s">
        <v>47</v>
      </c>
      <c r="N306" s="40"/>
      <c r="O306" s="40"/>
      <c r="P306" s="41">
        <v>123456789012</v>
      </c>
      <c r="Q306" s="33" t="s">
        <v>48</v>
      </c>
      <c r="R306" s="41">
        <v>9876543212345</v>
      </c>
      <c r="S306" s="40" t="s">
        <v>49</v>
      </c>
      <c r="T306" s="38">
        <v>3349947378</v>
      </c>
      <c r="U306" s="40" t="s">
        <v>50</v>
      </c>
      <c r="V306" s="41">
        <v>1023456789</v>
      </c>
      <c r="W306" s="88">
        <v>25000</v>
      </c>
      <c r="X306" s="88">
        <f t="shared" si="32"/>
        <v>12500</v>
      </c>
      <c r="Y306" s="88">
        <f t="shared" si="33"/>
        <v>5000</v>
      </c>
      <c r="Z306" s="88">
        <v>2083</v>
      </c>
      <c r="AA306" s="88">
        <v>2083</v>
      </c>
      <c r="AB306" s="88">
        <f t="shared" si="34"/>
        <v>3334</v>
      </c>
      <c r="AC306" s="88">
        <f t="shared" si="35"/>
        <v>25000</v>
      </c>
      <c r="AD306" s="87">
        <f t="shared" si="36"/>
        <v>1950</v>
      </c>
      <c r="AE306" s="87">
        <f t="shared" si="37"/>
        <v>0</v>
      </c>
      <c r="AF306" s="88">
        <v>6</v>
      </c>
      <c r="AG306" s="87">
        <f t="shared" si="38"/>
        <v>601.25</v>
      </c>
      <c r="AH306" s="87">
        <f t="shared" si="39"/>
        <v>27557.25</v>
      </c>
      <c r="AI306" s="88" t="s">
        <v>51</v>
      </c>
      <c r="AJ306" s="40"/>
      <c r="AK306" s="40"/>
      <c r="AL306" s="40" t="s">
        <v>52</v>
      </c>
      <c r="AM306" s="40">
        <v>303</v>
      </c>
      <c r="AN306" s="33">
        <v>27557.25</v>
      </c>
      <c r="AO306" s="44">
        <v>12500</v>
      </c>
      <c r="AP306" s="33">
        <v>5000</v>
      </c>
    </row>
    <row r="307" spans="1:42" ht="15" customHeight="1">
      <c r="A307" s="40">
        <v>304</v>
      </c>
      <c r="B307" s="42" t="s">
        <v>1281</v>
      </c>
      <c r="C307" s="38"/>
      <c r="D307" s="97" t="s">
        <v>1282</v>
      </c>
      <c r="E307" s="97" t="s">
        <v>1233</v>
      </c>
      <c r="F307" s="40" t="s">
        <v>41</v>
      </c>
      <c r="G307" s="40" t="s">
        <v>1283</v>
      </c>
      <c r="H307" s="96" t="s">
        <v>1265</v>
      </c>
      <c r="I307" s="96" t="s">
        <v>1265</v>
      </c>
      <c r="J307" s="96" t="s">
        <v>58</v>
      </c>
      <c r="K307" s="96" t="s">
        <v>694</v>
      </c>
      <c r="L307" s="96" t="s">
        <v>83</v>
      </c>
      <c r="M307" s="39" t="s">
        <v>47</v>
      </c>
      <c r="N307" s="40"/>
      <c r="O307" s="40"/>
      <c r="P307" s="41">
        <v>123456789012</v>
      </c>
      <c r="Q307" s="33" t="s">
        <v>48</v>
      </c>
      <c r="R307" s="41">
        <v>9876543212345</v>
      </c>
      <c r="S307" s="40" t="s">
        <v>49</v>
      </c>
      <c r="T307" s="38">
        <v>3349947378</v>
      </c>
      <c r="U307" s="40" t="s">
        <v>50</v>
      </c>
      <c r="V307" s="41">
        <v>1023456789</v>
      </c>
      <c r="W307" s="88">
        <v>27000</v>
      </c>
      <c r="X307" s="88">
        <f t="shared" si="32"/>
        <v>13500</v>
      </c>
      <c r="Y307" s="88">
        <f t="shared" si="33"/>
        <v>5400</v>
      </c>
      <c r="Z307" s="88">
        <v>2083</v>
      </c>
      <c r="AA307" s="88">
        <v>2083</v>
      </c>
      <c r="AB307" s="88">
        <f t="shared" si="34"/>
        <v>3934</v>
      </c>
      <c r="AC307" s="88">
        <f t="shared" si="35"/>
        <v>27000</v>
      </c>
      <c r="AD307" s="87">
        <f t="shared" si="36"/>
        <v>1950</v>
      </c>
      <c r="AE307" s="87">
        <f t="shared" si="37"/>
        <v>0</v>
      </c>
      <c r="AF307" s="88">
        <v>6</v>
      </c>
      <c r="AG307" s="87">
        <f t="shared" si="38"/>
        <v>649.34999999999991</v>
      </c>
      <c r="AH307" s="87">
        <f t="shared" si="39"/>
        <v>29605.35</v>
      </c>
      <c r="AI307" s="88" t="s">
        <v>51</v>
      </c>
      <c r="AJ307" s="40"/>
      <c r="AK307" s="40"/>
      <c r="AL307" s="40" t="s">
        <v>52</v>
      </c>
      <c r="AM307" s="40">
        <v>304</v>
      </c>
      <c r="AN307" s="33">
        <v>29605.35</v>
      </c>
      <c r="AO307" s="44">
        <v>13500</v>
      </c>
      <c r="AP307" s="33">
        <v>5400</v>
      </c>
    </row>
    <row r="308" spans="1:42" ht="15" customHeight="1">
      <c r="A308" s="40">
        <v>305</v>
      </c>
      <c r="B308" s="42" t="s">
        <v>1284</v>
      </c>
      <c r="C308" s="38"/>
      <c r="D308" s="97" t="s">
        <v>1285</v>
      </c>
      <c r="E308" s="97" t="s">
        <v>1286</v>
      </c>
      <c r="F308" s="40" t="s">
        <v>41</v>
      </c>
      <c r="G308" s="40" t="s">
        <v>1287</v>
      </c>
      <c r="H308" s="96" t="s">
        <v>1288</v>
      </c>
      <c r="I308" s="96" t="s">
        <v>1288</v>
      </c>
      <c r="J308" s="96" t="s">
        <v>44</v>
      </c>
      <c r="K308" s="96" t="s">
        <v>694</v>
      </c>
      <c r="L308" s="96" t="s">
        <v>95</v>
      </c>
      <c r="M308" s="39" t="s">
        <v>47</v>
      </c>
      <c r="N308" s="40"/>
      <c r="O308" s="40"/>
      <c r="P308" s="41">
        <v>123456789012</v>
      </c>
      <c r="Q308" s="33" t="s">
        <v>48</v>
      </c>
      <c r="R308" s="41">
        <v>9876543212345</v>
      </c>
      <c r="S308" s="40" t="s">
        <v>49</v>
      </c>
      <c r="T308" s="38">
        <v>3349947378</v>
      </c>
      <c r="U308" s="40" t="s">
        <v>50</v>
      </c>
      <c r="V308" s="41">
        <v>1023456789</v>
      </c>
      <c r="W308" s="88">
        <v>43000</v>
      </c>
      <c r="X308" s="88">
        <f t="shared" si="32"/>
        <v>21500</v>
      </c>
      <c r="Y308" s="88">
        <f t="shared" si="33"/>
        <v>8600</v>
      </c>
      <c r="Z308" s="88">
        <v>2083</v>
      </c>
      <c r="AA308" s="88">
        <v>2083</v>
      </c>
      <c r="AB308" s="88">
        <f t="shared" si="34"/>
        <v>8734</v>
      </c>
      <c r="AC308" s="88">
        <f t="shared" si="35"/>
        <v>43000</v>
      </c>
      <c r="AD308" s="87">
        <f t="shared" si="36"/>
        <v>1950</v>
      </c>
      <c r="AE308" s="87">
        <f t="shared" si="37"/>
        <v>0</v>
      </c>
      <c r="AF308" s="88">
        <v>6</v>
      </c>
      <c r="AG308" s="87">
        <f t="shared" si="38"/>
        <v>1034.1499999999999</v>
      </c>
      <c r="AH308" s="87">
        <f t="shared" si="39"/>
        <v>45990.15</v>
      </c>
      <c r="AI308" s="88" t="s">
        <v>61</v>
      </c>
      <c r="AJ308" s="40"/>
      <c r="AK308" s="40"/>
      <c r="AL308" s="40" t="s">
        <v>52</v>
      </c>
      <c r="AM308" s="40">
        <v>305</v>
      </c>
      <c r="AN308" s="33">
        <v>45990.15</v>
      </c>
      <c r="AO308" s="44">
        <v>21500</v>
      </c>
      <c r="AP308" s="33">
        <v>8600</v>
      </c>
    </row>
    <row r="309" spans="1:42" ht="15" customHeight="1">
      <c r="A309" s="40">
        <v>306</v>
      </c>
      <c r="B309" s="42" t="s">
        <v>1289</v>
      </c>
      <c r="C309" s="38"/>
      <c r="D309" s="97" t="s">
        <v>1290</v>
      </c>
      <c r="E309" s="97" t="s">
        <v>1291</v>
      </c>
      <c r="F309" s="40" t="s">
        <v>41</v>
      </c>
      <c r="G309" s="40" t="s">
        <v>1292</v>
      </c>
      <c r="H309" s="96" t="s">
        <v>1288</v>
      </c>
      <c r="I309" s="96" t="s">
        <v>1288</v>
      </c>
      <c r="J309" s="96" t="s">
        <v>58</v>
      </c>
      <c r="K309" s="96" t="s">
        <v>694</v>
      </c>
      <c r="L309" s="96" t="s">
        <v>95</v>
      </c>
      <c r="M309" s="39" t="s">
        <v>47</v>
      </c>
      <c r="N309" s="40"/>
      <c r="O309" s="40"/>
      <c r="P309" s="41">
        <v>123456789012</v>
      </c>
      <c r="Q309" s="33" t="s">
        <v>48</v>
      </c>
      <c r="R309" s="41">
        <v>9876543212345</v>
      </c>
      <c r="S309" s="40" t="s">
        <v>49</v>
      </c>
      <c r="T309" s="38">
        <v>3349947378</v>
      </c>
      <c r="U309" s="40" t="s">
        <v>50</v>
      </c>
      <c r="V309" s="41">
        <v>1023456789</v>
      </c>
      <c r="W309" s="88">
        <v>32000</v>
      </c>
      <c r="X309" s="88">
        <f t="shared" si="32"/>
        <v>16000</v>
      </c>
      <c r="Y309" s="88">
        <f t="shared" si="33"/>
        <v>6400</v>
      </c>
      <c r="Z309" s="88">
        <v>2083</v>
      </c>
      <c r="AA309" s="88">
        <v>2083</v>
      </c>
      <c r="AB309" s="88">
        <f t="shared" si="34"/>
        <v>5434</v>
      </c>
      <c r="AC309" s="88">
        <f t="shared" si="35"/>
        <v>32000</v>
      </c>
      <c r="AD309" s="87">
        <f t="shared" si="36"/>
        <v>1950</v>
      </c>
      <c r="AE309" s="87">
        <f t="shared" si="37"/>
        <v>0</v>
      </c>
      <c r="AF309" s="88">
        <v>6</v>
      </c>
      <c r="AG309" s="87">
        <f t="shared" si="38"/>
        <v>769.59999999999991</v>
      </c>
      <c r="AH309" s="87">
        <f t="shared" si="39"/>
        <v>34725.599999999999</v>
      </c>
      <c r="AI309" s="88" t="s">
        <v>61</v>
      </c>
      <c r="AJ309" s="40"/>
      <c r="AK309" s="40"/>
      <c r="AL309" s="40" t="s">
        <v>52</v>
      </c>
      <c r="AM309" s="40">
        <v>306</v>
      </c>
      <c r="AN309" s="33">
        <v>34725.599999999999</v>
      </c>
      <c r="AO309" s="44">
        <v>16000</v>
      </c>
      <c r="AP309" s="33">
        <v>6400</v>
      </c>
    </row>
    <row r="310" spans="1:42" ht="15" customHeight="1">
      <c r="A310" s="40">
        <v>307</v>
      </c>
      <c r="B310" s="42" t="s">
        <v>1293</v>
      </c>
      <c r="C310" s="38"/>
      <c r="D310" s="97" t="s">
        <v>1294</v>
      </c>
      <c r="E310" s="97" t="s">
        <v>626</v>
      </c>
      <c r="F310" s="40" t="s">
        <v>41</v>
      </c>
      <c r="G310" s="40" t="s">
        <v>1295</v>
      </c>
      <c r="H310" s="96" t="s">
        <v>1296</v>
      </c>
      <c r="I310" s="96" t="s">
        <v>1296</v>
      </c>
      <c r="J310" s="96" t="s">
        <v>58</v>
      </c>
      <c r="K310" s="96" t="s">
        <v>694</v>
      </c>
      <c r="L310" s="96" t="s">
        <v>1182</v>
      </c>
      <c r="M310" s="39" t="s">
        <v>47</v>
      </c>
      <c r="N310" s="40"/>
      <c r="O310" s="40"/>
      <c r="P310" s="41">
        <v>123456789012</v>
      </c>
      <c r="Q310" s="33" t="s">
        <v>48</v>
      </c>
      <c r="R310" s="41">
        <v>9876543212345</v>
      </c>
      <c r="S310" s="40" t="s">
        <v>49</v>
      </c>
      <c r="T310" s="38">
        <v>3349947378</v>
      </c>
      <c r="U310" s="40" t="s">
        <v>50</v>
      </c>
      <c r="V310" s="41">
        <v>1023456789</v>
      </c>
      <c r="W310" s="88">
        <v>16000</v>
      </c>
      <c r="X310" s="88">
        <f t="shared" si="32"/>
        <v>8000</v>
      </c>
      <c r="Y310" s="88">
        <f t="shared" si="33"/>
        <v>3200</v>
      </c>
      <c r="Z310" s="88">
        <v>2083</v>
      </c>
      <c r="AA310" s="88">
        <v>2083</v>
      </c>
      <c r="AB310" s="88">
        <f t="shared" si="34"/>
        <v>634</v>
      </c>
      <c r="AC310" s="88">
        <f t="shared" si="35"/>
        <v>16000</v>
      </c>
      <c r="AD310" s="87">
        <f t="shared" si="36"/>
        <v>2080</v>
      </c>
      <c r="AE310" s="87">
        <f t="shared" si="37"/>
        <v>520</v>
      </c>
      <c r="AF310" s="88">
        <v>6</v>
      </c>
      <c r="AG310" s="87">
        <f t="shared" si="38"/>
        <v>384.79999999999995</v>
      </c>
      <c r="AH310" s="87">
        <f t="shared" si="39"/>
        <v>18990.8</v>
      </c>
      <c r="AI310" s="88" t="s">
        <v>76</v>
      </c>
      <c r="AJ310" s="40"/>
      <c r="AK310" s="40"/>
      <c r="AL310" s="40" t="s">
        <v>52</v>
      </c>
      <c r="AM310" s="40">
        <v>307</v>
      </c>
      <c r="AN310" s="33">
        <v>18990.8</v>
      </c>
      <c r="AO310" s="44">
        <v>8000</v>
      </c>
      <c r="AP310" s="33">
        <v>3200</v>
      </c>
    </row>
    <row r="311" spans="1:42" ht="15" customHeight="1">
      <c r="A311" s="40">
        <v>308</v>
      </c>
      <c r="B311" s="42" t="s">
        <v>1297</v>
      </c>
      <c r="C311" s="38"/>
      <c r="D311" s="97" t="s">
        <v>1298</v>
      </c>
      <c r="E311" s="97" t="s">
        <v>110</v>
      </c>
      <c r="F311" s="40" t="s">
        <v>41</v>
      </c>
      <c r="G311" s="40" t="s">
        <v>1299</v>
      </c>
      <c r="H311" s="96" t="s">
        <v>1296</v>
      </c>
      <c r="I311" s="96" t="s">
        <v>1296</v>
      </c>
      <c r="J311" s="96" t="s">
        <v>58</v>
      </c>
      <c r="K311" s="96" t="s">
        <v>694</v>
      </c>
      <c r="L311" s="96" t="s">
        <v>312</v>
      </c>
      <c r="M311" s="39" t="s">
        <v>47</v>
      </c>
      <c r="N311" s="40"/>
      <c r="O311" s="40"/>
      <c r="P311" s="41">
        <v>123456789012</v>
      </c>
      <c r="Q311" s="33" t="s">
        <v>48</v>
      </c>
      <c r="R311" s="41">
        <v>9876543212345</v>
      </c>
      <c r="S311" s="40" t="s">
        <v>49</v>
      </c>
      <c r="T311" s="38">
        <v>3349947378</v>
      </c>
      <c r="U311" s="40" t="s">
        <v>50</v>
      </c>
      <c r="V311" s="41">
        <v>1023456789</v>
      </c>
      <c r="W311" s="88">
        <v>31000</v>
      </c>
      <c r="X311" s="88">
        <f t="shared" si="32"/>
        <v>15500</v>
      </c>
      <c r="Y311" s="88">
        <f t="shared" si="33"/>
        <v>6200</v>
      </c>
      <c r="Z311" s="88">
        <v>2083</v>
      </c>
      <c r="AA311" s="88">
        <v>2083</v>
      </c>
      <c r="AB311" s="88">
        <f t="shared" si="34"/>
        <v>5134</v>
      </c>
      <c r="AC311" s="88">
        <f t="shared" si="35"/>
        <v>31000</v>
      </c>
      <c r="AD311" s="87">
        <f t="shared" si="36"/>
        <v>1950</v>
      </c>
      <c r="AE311" s="87">
        <f t="shared" si="37"/>
        <v>0</v>
      </c>
      <c r="AF311" s="88">
        <v>6</v>
      </c>
      <c r="AG311" s="87">
        <f t="shared" si="38"/>
        <v>745.55</v>
      </c>
      <c r="AH311" s="87">
        <f t="shared" si="39"/>
        <v>33701.550000000003</v>
      </c>
      <c r="AI311" s="88" t="s">
        <v>61</v>
      </c>
      <c r="AJ311" s="40"/>
      <c r="AK311" s="40"/>
      <c r="AL311" s="40" t="s">
        <v>52</v>
      </c>
      <c r="AM311" s="40">
        <v>308</v>
      </c>
      <c r="AN311" s="33">
        <v>33701.550000000003</v>
      </c>
      <c r="AO311" s="44">
        <v>15500</v>
      </c>
      <c r="AP311" s="33">
        <v>6200</v>
      </c>
    </row>
    <row r="312" spans="1:42" ht="15" customHeight="1">
      <c r="A312" s="40">
        <v>309</v>
      </c>
      <c r="B312" s="42" t="s">
        <v>1300</v>
      </c>
      <c r="C312" s="38"/>
      <c r="D312" s="97" t="s">
        <v>1301</v>
      </c>
      <c r="E312" s="97" t="s">
        <v>687</v>
      </c>
      <c r="F312" s="40" t="s">
        <v>41</v>
      </c>
      <c r="G312" s="40" t="s">
        <v>1302</v>
      </c>
      <c r="H312" s="96" t="s">
        <v>1296</v>
      </c>
      <c r="I312" s="96" t="s">
        <v>1296</v>
      </c>
      <c r="J312" s="96" t="s">
        <v>58</v>
      </c>
      <c r="K312" s="96" t="s">
        <v>694</v>
      </c>
      <c r="L312" s="96" t="s">
        <v>95</v>
      </c>
      <c r="M312" s="39" t="s">
        <v>47</v>
      </c>
      <c r="N312" s="40"/>
      <c r="O312" s="40"/>
      <c r="P312" s="41">
        <v>123456789012</v>
      </c>
      <c r="Q312" s="33" t="s">
        <v>48</v>
      </c>
      <c r="R312" s="41">
        <v>9876543212345</v>
      </c>
      <c r="S312" s="40" t="s">
        <v>49</v>
      </c>
      <c r="T312" s="38">
        <v>3349947378</v>
      </c>
      <c r="U312" s="40" t="s">
        <v>50</v>
      </c>
      <c r="V312" s="41">
        <v>1023456789</v>
      </c>
      <c r="W312" s="88">
        <v>24000</v>
      </c>
      <c r="X312" s="88">
        <f t="shared" si="32"/>
        <v>12000</v>
      </c>
      <c r="Y312" s="88">
        <f t="shared" si="33"/>
        <v>4800</v>
      </c>
      <c r="Z312" s="88">
        <v>2083</v>
      </c>
      <c r="AA312" s="88">
        <v>2083</v>
      </c>
      <c r="AB312" s="88">
        <f t="shared" si="34"/>
        <v>3034</v>
      </c>
      <c r="AC312" s="88">
        <f t="shared" si="35"/>
        <v>24000</v>
      </c>
      <c r="AD312" s="87">
        <f t="shared" si="36"/>
        <v>1950</v>
      </c>
      <c r="AE312" s="87">
        <f t="shared" si="37"/>
        <v>0</v>
      </c>
      <c r="AF312" s="88">
        <v>6</v>
      </c>
      <c r="AG312" s="87">
        <f t="shared" si="38"/>
        <v>577.19999999999993</v>
      </c>
      <c r="AH312" s="87">
        <f t="shared" si="39"/>
        <v>26533.200000000001</v>
      </c>
      <c r="AI312" s="88" t="s">
        <v>51</v>
      </c>
      <c r="AJ312" s="40"/>
      <c r="AK312" s="40"/>
      <c r="AL312" s="40" t="s">
        <v>52</v>
      </c>
      <c r="AM312" s="40">
        <v>309</v>
      </c>
      <c r="AN312" s="33">
        <v>26533.200000000001</v>
      </c>
      <c r="AO312" s="44">
        <v>12000</v>
      </c>
      <c r="AP312" s="33">
        <v>4800</v>
      </c>
    </row>
    <row r="313" spans="1:42" ht="15" customHeight="1">
      <c r="A313" s="40">
        <v>310</v>
      </c>
      <c r="B313" s="42" t="s">
        <v>1303</v>
      </c>
      <c r="C313" s="38"/>
      <c r="D313" s="97" t="s">
        <v>1304</v>
      </c>
      <c r="E313" s="97" t="s">
        <v>626</v>
      </c>
      <c r="F313" s="40" t="s">
        <v>52</v>
      </c>
      <c r="G313" s="40" t="s">
        <v>1305</v>
      </c>
      <c r="H313" s="96" t="s">
        <v>1296</v>
      </c>
      <c r="I313" s="96" t="s">
        <v>1296</v>
      </c>
      <c r="J313" s="96" t="s">
        <v>58</v>
      </c>
      <c r="K313" s="96" t="s">
        <v>694</v>
      </c>
      <c r="L313" s="96" t="s">
        <v>95</v>
      </c>
      <c r="M313" s="39" t="s">
        <v>47</v>
      </c>
      <c r="N313" s="40"/>
      <c r="O313" s="40"/>
      <c r="P313" s="41">
        <v>123456789012</v>
      </c>
      <c r="Q313" s="33" t="s">
        <v>48</v>
      </c>
      <c r="R313" s="41">
        <v>9876543212345</v>
      </c>
      <c r="S313" s="40" t="s">
        <v>49</v>
      </c>
      <c r="T313" s="38">
        <v>3349947378</v>
      </c>
      <c r="U313" s="40" t="s">
        <v>50</v>
      </c>
      <c r="V313" s="41">
        <v>1023456789</v>
      </c>
      <c r="W313" s="88">
        <v>31000</v>
      </c>
      <c r="X313" s="88">
        <f t="shared" si="32"/>
        <v>15500</v>
      </c>
      <c r="Y313" s="88">
        <f t="shared" si="33"/>
        <v>6200</v>
      </c>
      <c r="Z313" s="88">
        <v>2083</v>
      </c>
      <c r="AA313" s="88">
        <v>2083</v>
      </c>
      <c r="AB313" s="88">
        <f t="shared" si="34"/>
        <v>5134</v>
      </c>
      <c r="AC313" s="88">
        <f t="shared" si="35"/>
        <v>31000</v>
      </c>
      <c r="AD313" s="87">
        <f t="shared" si="36"/>
        <v>1950</v>
      </c>
      <c r="AE313" s="87">
        <f t="shared" si="37"/>
        <v>0</v>
      </c>
      <c r="AF313" s="88">
        <v>6</v>
      </c>
      <c r="AG313" s="87">
        <f t="shared" si="38"/>
        <v>745.55</v>
      </c>
      <c r="AH313" s="87">
        <f t="shared" si="39"/>
        <v>33701.550000000003</v>
      </c>
      <c r="AI313" s="88" t="s">
        <v>61</v>
      </c>
      <c r="AJ313" s="40"/>
      <c r="AK313" s="40"/>
      <c r="AL313" s="40" t="s">
        <v>52</v>
      </c>
      <c r="AM313" s="40">
        <v>310</v>
      </c>
      <c r="AN313" s="33">
        <v>33701.550000000003</v>
      </c>
      <c r="AO313" s="44">
        <v>15500</v>
      </c>
      <c r="AP313" s="33">
        <v>6200</v>
      </c>
    </row>
    <row r="314" spans="1:42" ht="15" customHeight="1">
      <c r="A314" s="40">
        <v>311</v>
      </c>
      <c r="B314" s="42" t="s">
        <v>1306</v>
      </c>
      <c r="C314" s="38"/>
      <c r="D314" s="97" t="s">
        <v>1307</v>
      </c>
      <c r="E314" s="97" t="s">
        <v>1308</v>
      </c>
      <c r="F314" s="40" t="s">
        <v>41</v>
      </c>
      <c r="G314" s="40" t="s">
        <v>1309</v>
      </c>
      <c r="H314" s="96" t="s">
        <v>1296</v>
      </c>
      <c r="I314" s="96" t="s">
        <v>1296</v>
      </c>
      <c r="J314" s="96" t="s">
        <v>58</v>
      </c>
      <c r="K314" s="96" t="s">
        <v>694</v>
      </c>
      <c r="L314" s="96" t="s">
        <v>390</v>
      </c>
      <c r="M314" s="39" t="s">
        <v>47</v>
      </c>
      <c r="N314" s="40"/>
      <c r="O314" s="40"/>
      <c r="P314" s="41">
        <v>123456789012</v>
      </c>
      <c r="Q314" s="33" t="s">
        <v>48</v>
      </c>
      <c r="R314" s="41">
        <v>9876543212345</v>
      </c>
      <c r="S314" s="40" t="s">
        <v>49</v>
      </c>
      <c r="T314" s="38">
        <v>3349947378</v>
      </c>
      <c r="U314" s="40" t="s">
        <v>50</v>
      </c>
      <c r="V314" s="41">
        <v>1023456789</v>
      </c>
      <c r="W314" s="88">
        <v>16000</v>
      </c>
      <c r="X314" s="88">
        <f t="shared" si="32"/>
        <v>8000</v>
      </c>
      <c r="Y314" s="88">
        <f t="shared" si="33"/>
        <v>3200</v>
      </c>
      <c r="Z314" s="88">
        <v>2083</v>
      </c>
      <c r="AA314" s="88">
        <v>2083</v>
      </c>
      <c r="AB314" s="88">
        <f t="shared" si="34"/>
        <v>634</v>
      </c>
      <c r="AC314" s="88">
        <f t="shared" si="35"/>
        <v>16000</v>
      </c>
      <c r="AD314" s="87">
        <f t="shared" si="36"/>
        <v>2080</v>
      </c>
      <c r="AE314" s="87">
        <f t="shared" si="37"/>
        <v>520</v>
      </c>
      <c r="AF314" s="88">
        <v>6</v>
      </c>
      <c r="AG314" s="87">
        <f t="shared" si="38"/>
        <v>384.79999999999995</v>
      </c>
      <c r="AH314" s="87">
        <f t="shared" si="39"/>
        <v>18990.8</v>
      </c>
      <c r="AI314" s="88" t="s">
        <v>76</v>
      </c>
      <c r="AJ314" s="40"/>
      <c r="AK314" s="40"/>
      <c r="AL314" s="40" t="s">
        <v>52</v>
      </c>
      <c r="AM314" s="40">
        <v>311</v>
      </c>
      <c r="AN314" s="33">
        <v>18990.8</v>
      </c>
      <c r="AO314" s="44">
        <v>8000</v>
      </c>
      <c r="AP314" s="33">
        <v>3200</v>
      </c>
    </row>
    <row r="315" spans="1:42" ht="15" customHeight="1">
      <c r="A315" s="40">
        <v>312</v>
      </c>
      <c r="B315" s="42" t="s">
        <v>1310</v>
      </c>
      <c r="C315" s="38"/>
      <c r="D315" s="97" t="s">
        <v>1311</v>
      </c>
      <c r="E315" s="97" t="s">
        <v>1312</v>
      </c>
      <c r="F315" s="40" t="s">
        <v>41</v>
      </c>
      <c r="G315" s="40" t="s">
        <v>1313</v>
      </c>
      <c r="H315" s="96" t="s">
        <v>1296</v>
      </c>
      <c r="I315" s="96" t="s">
        <v>1296</v>
      </c>
      <c r="J315" s="96" t="s">
        <v>58</v>
      </c>
      <c r="K315" s="96" t="s">
        <v>694</v>
      </c>
      <c r="L315" s="96" t="s">
        <v>142</v>
      </c>
      <c r="M315" s="39" t="s">
        <v>47</v>
      </c>
      <c r="N315" s="40"/>
      <c r="O315" s="40"/>
      <c r="P315" s="41">
        <v>123456789012</v>
      </c>
      <c r="Q315" s="33" t="s">
        <v>48</v>
      </c>
      <c r="R315" s="41">
        <v>9876543212345</v>
      </c>
      <c r="S315" s="40" t="s">
        <v>49</v>
      </c>
      <c r="T315" s="38">
        <v>3349947378</v>
      </c>
      <c r="U315" s="40" t="s">
        <v>50</v>
      </c>
      <c r="V315" s="41">
        <v>1023456789</v>
      </c>
      <c r="W315" s="88">
        <v>40000</v>
      </c>
      <c r="X315" s="88">
        <f t="shared" si="32"/>
        <v>20000</v>
      </c>
      <c r="Y315" s="88">
        <f t="shared" si="33"/>
        <v>8000</v>
      </c>
      <c r="Z315" s="88">
        <v>2083</v>
      </c>
      <c r="AA315" s="88">
        <v>2083</v>
      </c>
      <c r="AB315" s="88">
        <f t="shared" si="34"/>
        <v>7834</v>
      </c>
      <c r="AC315" s="88">
        <f t="shared" si="35"/>
        <v>40000</v>
      </c>
      <c r="AD315" s="87">
        <f t="shared" si="36"/>
        <v>1950</v>
      </c>
      <c r="AE315" s="87">
        <f t="shared" si="37"/>
        <v>0</v>
      </c>
      <c r="AF315" s="88">
        <v>6</v>
      </c>
      <c r="AG315" s="87">
        <f t="shared" si="38"/>
        <v>961.99999999999989</v>
      </c>
      <c r="AH315" s="87">
        <f t="shared" si="39"/>
        <v>42918</v>
      </c>
      <c r="AI315" s="88" t="s">
        <v>61</v>
      </c>
      <c r="AJ315" s="40"/>
      <c r="AK315" s="40"/>
      <c r="AL315" s="40" t="s">
        <v>52</v>
      </c>
      <c r="AM315" s="40">
        <v>312</v>
      </c>
      <c r="AN315" s="33">
        <v>42918</v>
      </c>
      <c r="AO315" s="44">
        <v>20000</v>
      </c>
      <c r="AP315" s="33">
        <v>8000</v>
      </c>
    </row>
    <row r="316" spans="1:42" ht="15" customHeight="1">
      <c r="A316" s="40">
        <v>313</v>
      </c>
      <c r="B316" s="42" t="s">
        <v>1314</v>
      </c>
      <c r="C316" s="38"/>
      <c r="D316" s="97" t="s">
        <v>1315</v>
      </c>
      <c r="E316" s="97" t="s">
        <v>626</v>
      </c>
      <c r="F316" s="40" t="s">
        <v>41</v>
      </c>
      <c r="G316" s="40" t="s">
        <v>1316</v>
      </c>
      <c r="H316" s="96" t="s">
        <v>1296</v>
      </c>
      <c r="I316" s="96" t="s">
        <v>1296</v>
      </c>
      <c r="J316" s="96" t="s">
        <v>58</v>
      </c>
      <c r="K316" s="96" t="s">
        <v>694</v>
      </c>
      <c r="L316" s="96" t="s">
        <v>142</v>
      </c>
      <c r="M316" s="39" t="s">
        <v>47</v>
      </c>
      <c r="N316" s="40"/>
      <c r="O316" s="40"/>
      <c r="P316" s="41">
        <v>123456789012</v>
      </c>
      <c r="Q316" s="33" t="s">
        <v>48</v>
      </c>
      <c r="R316" s="41">
        <v>9876543212345</v>
      </c>
      <c r="S316" s="40" t="s">
        <v>49</v>
      </c>
      <c r="T316" s="38">
        <v>3349947378</v>
      </c>
      <c r="U316" s="40" t="s">
        <v>50</v>
      </c>
      <c r="V316" s="41">
        <v>1023456789</v>
      </c>
      <c r="W316" s="87">
        <v>20000</v>
      </c>
      <c r="X316" s="88">
        <f t="shared" si="32"/>
        <v>10000</v>
      </c>
      <c r="Y316" s="88">
        <f t="shared" si="33"/>
        <v>4000</v>
      </c>
      <c r="Z316" s="88">
        <v>2083</v>
      </c>
      <c r="AA316" s="88">
        <v>2083</v>
      </c>
      <c r="AB316" s="88">
        <f t="shared" si="34"/>
        <v>1834</v>
      </c>
      <c r="AC316" s="88">
        <f t="shared" si="35"/>
        <v>20000</v>
      </c>
      <c r="AD316" s="87">
        <f t="shared" si="36"/>
        <v>1950</v>
      </c>
      <c r="AE316" s="87">
        <f t="shared" si="37"/>
        <v>650</v>
      </c>
      <c r="AF316" s="88">
        <v>6</v>
      </c>
      <c r="AG316" s="87">
        <f t="shared" si="38"/>
        <v>480.99999999999994</v>
      </c>
      <c r="AH316" s="87">
        <f t="shared" si="39"/>
        <v>23087</v>
      </c>
      <c r="AI316" s="88" t="s">
        <v>51</v>
      </c>
      <c r="AJ316" s="40"/>
      <c r="AK316" s="40"/>
      <c r="AL316" s="40" t="s">
        <v>52</v>
      </c>
      <c r="AM316" s="40">
        <v>313</v>
      </c>
      <c r="AN316" s="33">
        <v>23087</v>
      </c>
      <c r="AO316" s="44">
        <v>10000</v>
      </c>
      <c r="AP316" s="33">
        <v>4000</v>
      </c>
    </row>
    <row r="317" spans="1:42" ht="15" customHeight="1">
      <c r="A317" s="40">
        <v>314</v>
      </c>
      <c r="B317" s="42" t="s">
        <v>1317</v>
      </c>
      <c r="C317" s="38"/>
      <c r="D317" s="97" t="s">
        <v>1318</v>
      </c>
      <c r="E317" s="97" t="s">
        <v>1319</v>
      </c>
      <c r="F317" s="40" t="s">
        <v>41</v>
      </c>
      <c r="G317" s="40" t="s">
        <v>1320</v>
      </c>
      <c r="H317" s="96" t="s">
        <v>1296</v>
      </c>
      <c r="I317" s="96" t="s">
        <v>1296</v>
      </c>
      <c r="J317" s="96" t="s">
        <v>58</v>
      </c>
      <c r="K317" s="96" t="s">
        <v>694</v>
      </c>
      <c r="L317" s="96" t="s">
        <v>142</v>
      </c>
      <c r="M317" s="39" t="s">
        <v>47</v>
      </c>
      <c r="N317" s="40"/>
      <c r="O317" s="40"/>
      <c r="P317" s="41">
        <v>123456789012</v>
      </c>
      <c r="Q317" s="33" t="s">
        <v>48</v>
      </c>
      <c r="R317" s="41">
        <v>9876543212345</v>
      </c>
      <c r="S317" s="40" t="s">
        <v>49</v>
      </c>
      <c r="T317" s="38">
        <v>3349947378</v>
      </c>
      <c r="U317" s="40" t="s">
        <v>50</v>
      </c>
      <c r="V317" s="41">
        <v>1023456789</v>
      </c>
      <c r="W317" s="88">
        <v>50000</v>
      </c>
      <c r="X317" s="88">
        <f t="shared" si="32"/>
        <v>25000</v>
      </c>
      <c r="Y317" s="88">
        <f t="shared" si="33"/>
        <v>10000</v>
      </c>
      <c r="Z317" s="88">
        <v>2083</v>
      </c>
      <c r="AA317" s="88">
        <v>2083</v>
      </c>
      <c r="AB317" s="88">
        <f t="shared" si="34"/>
        <v>10834</v>
      </c>
      <c r="AC317" s="88">
        <f t="shared" si="35"/>
        <v>50000</v>
      </c>
      <c r="AD317" s="87">
        <f t="shared" si="36"/>
        <v>1950</v>
      </c>
      <c r="AE317" s="87">
        <f t="shared" si="37"/>
        <v>0</v>
      </c>
      <c r="AF317" s="88">
        <v>6</v>
      </c>
      <c r="AG317" s="87">
        <f t="shared" si="38"/>
        <v>1202.5</v>
      </c>
      <c r="AH317" s="87">
        <f t="shared" si="39"/>
        <v>53158.5</v>
      </c>
      <c r="AI317" s="88" t="s">
        <v>61</v>
      </c>
      <c r="AJ317" s="40"/>
      <c r="AK317" s="40"/>
      <c r="AL317" s="40" t="s">
        <v>52</v>
      </c>
      <c r="AM317" s="40">
        <v>314</v>
      </c>
      <c r="AN317" s="33">
        <v>53158.5</v>
      </c>
      <c r="AO317" s="44">
        <v>25000</v>
      </c>
      <c r="AP317" s="33">
        <v>10000</v>
      </c>
    </row>
    <row r="318" spans="1:42" ht="15" customHeight="1">
      <c r="A318" s="40">
        <v>315</v>
      </c>
      <c r="B318" s="42" t="s">
        <v>1321</v>
      </c>
      <c r="C318" s="38"/>
      <c r="D318" s="97" t="s">
        <v>1322</v>
      </c>
      <c r="E318" s="97" t="s">
        <v>438</v>
      </c>
      <c r="F318" s="40" t="s">
        <v>41</v>
      </c>
      <c r="G318" s="40" t="s">
        <v>1323</v>
      </c>
      <c r="H318" s="96" t="s">
        <v>1296</v>
      </c>
      <c r="I318" s="96" t="s">
        <v>1296</v>
      </c>
      <c r="J318" s="96" t="s">
        <v>58</v>
      </c>
      <c r="K318" s="96" t="s">
        <v>67</v>
      </c>
      <c r="L318" s="96" t="s">
        <v>95</v>
      </c>
      <c r="M318" s="39" t="s">
        <v>47</v>
      </c>
      <c r="N318" s="40"/>
      <c r="O318" s="40"/>
      <c r="P318" s="41">
        <v>123456789012</v>
      </c>
      <c r="Q318" s="33" t="s">
        <v>48</v>
      </c>
      <c r="R318" s="41">
        <v>9876543212345</v>
      </c>
      <c r="S318" s="40" t="s">
        <v>49</v>
      </c>
      <c r="T318" s="38">
        <v>3349947378</v>
      </c>
      <c r="U318" s="40" t="s">
        <v>50</v>
      </c>
      <c r="V318" s="41">
        <v>1023456789</v>
      </c>
      <c r="W318" s="88">
        <v>40000</v>
      </c>
      <c r="X318" s="88">
        <f t="shared" si="32"/>
        <v>20000</v>
      </c>
      <c r="Y318" s="88">
        <f t="shared" si="33"/>
        <v>8000</v>
      </c>
      <c r="Z318" s="88">
        <v>2083</v>
      </c>
      <c r="AA318" s="88">
        <v>2083</v>
      </c>
      <c r="AB318" s="88">
        <f t="shared" si="34"/>
        <v>7834</v>
      </c>
      <c r="AC318" s="88">
        <f t="shared" si="35"/>
        <v>40000</v>
      </c>
      <c r="AD318" s="87">
        <f t="shared" si="36"/>
        <v>1950</v>
      </c>
      <c r="AE318" s="87">
        <f t="shared" si="37"/>
        <v>0</v>
      </c>
      <c r="AF318" s="88">
        <v>6</v>
      </c>
      <c r="AG318" s="87">
        <f t="shared" si="38"/>
        <v>961.99999999999989</v>
      </c>
      <c r="AH318" s="87">
        <f t="shared" si="39"/>
        <v>42918</v>
      </c>
      <c r="AI318" s="88" t="s">
        <v>61</v>
      </c>
      <c r="AJ318" s="40"/>
      <c r="AK318" s="40"/>
      <c r="AL318" s="40" t="s">
        <v>52</v>
      </c>
      <c r="AM318" s="40">
        <v>315</v>
      </c>
      <c r="AN318" s="33">
        <v>42918</v>
      </c>
      <c r="AO318" s="44">
        <v>20000</v>
      </c>
      <c r="AP318" s="33">
        <v>8000</v>
      </c>
    </row>
    <row r="319" spans="1:42" ht="15" customHeight="1">
      <c r="A319" s="40">
        <v>316</v>
      </c>
      <c r="B319" s="42" t="s">
        <v>1324</v>
      </c>
      <c r="C319" s="38"/>
      <c r="D319" s="97" t="s">
        <v>1325</v>
      </c>
      <c r="E319" s="97" t="s">
        <v>1326</v>
      </c>
      <c r="F319" s="40" t="s">
        <v>41</v>
      </c>
      <c r="G319" s="40" t="s">
        <v>1327</v>
      </c>
      <c r="H319" s="96" t="s">
        <v>1296</v>
      </c>
      <c r="I319" s="96" t="s">
        <v>1296</v>
      </c>
      <c r="J319" s="96" t="s">
        <v>44</v>
      </c>
      <c r="K319" s="96" t="s">
        <v>74</v>
      </c>
      <c r="L319" s="96" t="s">
        <v>75</v>
      </c>
      <c r="M319" s="39" t="s">
        <v>47</v>
      </c>
      <c r="N319" s="40"/>
      <c r="O319" s="40"/>
      <c r="P319" s="41">
        <v>123456789012</v>
      </c>
      <c r="Q319" s="33" t="s">
        <v>48</v>
      </c>
      <c r="R319" s="41">
        <v>9876543212345</v>
      </c>
      <c r="S319" s="40" t="s">
        <v>49</v>
      </c>
      <c r="T319" s="38">
        <v>3349947378</v>
      </c>
      <c r="U319" s="40" t="s">
        <v>50</v>
      </c>
      <c r="V319" s="41">
        <v>1023456789</v>
      </c>
      <c r="W319" s="88">
        <v>15000</v>
      </c>
      <c r="X319" s="88">
        <f t="shared" si="32"/>
        <v>7500</v>
      </c>
      <c r="Y319" s="88">
        <f t="shared" si="33"/>
        <v>3000</v>
      </c>
      <c r="Z319" s="88">
        <v>2083</v>
      </c>
      <c r="AA319" s="88">
        <v>2083</v>
      </c>
      <c r="AB319" s="88">
        <f t="shared" si="34"/>
        <v>334</v>
      </c>
      <c r="AC319" s="88">
        <f t="shared" si="35"/>
        <v>15000</v>
      </c>
      <c r="AD319" s="87">
        <f t="shared" si="36"/>
        <v>1950</v>
      </c>
      <c r="AE319" s="87">
        <f t="shared" si="37"/>
        <v>487.5</v>
      </c>
      <c r="AF319" s="88">
        <v>6</v>
      </c>
      <c r="AG319" s="87">
        <f t="shared" si="38"/>
        <v>360.75</v>
      </c>
      <c r="AH319" s="87">
        <f t="shared" si="39"/>
        <v>17804.25</v>
      </c>
      <c r="AI319" s="88" t="s">
        <v>76</v>
      </c>
      <c r="AJ319" s="40"/>
      <c r="AK319" s="40"/>
      <c r="AL319" s="40" t="s">
        <v>52</v>
      </c>
      <c r="AM319" s="40">
        <v>316</v>
      </c>
      <c r="AN319" s="33">
        <v>17804.25</v>
      </c>
      <c r="AO319" s="44">
        <v>7500</v>
      </c>
      <c r="AP319" s="33">
        <v>3000</v>
      </c>
    </row>
    <row r="320" spans="1:42" ht="15" customHeight="1">
      <c r="A320" s="40">
        <v>317</v>
      </c>
      <c r="B320" s="42" t="s">
        <v>1328</v>
      </c>
      <c r="C320" s="38"/>
      <c r="D320" s="97" t="s">
        <v>1329</v>
      </c>
      <c r="E320" s="97" t="s">
        <v>1330</v>
      </c>
      <c r="F320" s="40" t="s">
        <v>41</v>
      </c>
      <c r="G320" s="40" t="s">
        <v>1331</v>
      </c>
      <c r="H320" s="96" t="s">
        <v>1296</v>
      </c>
      <c r="I320" s="96" t="s">
        <v>1296</v>
      </c>
      <c r="J320" s="96" t="s">
        <v>58</v>
      </c>
      <c r="K320" s="96" t="s">
        <v>82</v>
      </c>
      <c r="L320" s="96" t="s">
        <v>352</v>
      </c>
      <c r="M320" s="39" t="s">
        <v>47</v>
      </c>
      <c r="N320" s="40"/>
      <c r="O320" s="40"/>
      <c r="P320" s="41">
        <v>123456789012</v>
      </c>
      <c r="Q320" s="33" t="s">
        <v>48</v>
      </c>
      <c r="R320" s="41">
        <v>9876543212345</v>
      </c>
      <c r="S320" s="40" t="s">
        <v>49</v>
      </c>
      <c r="T320" s="38">
        <v>3349947378</v>
      </c>
      <c r="U320" s="40" t="s">
        <v>50</v>
      </c>
      <c r="V320" s="41">
        <v>1023456789</v>
      </c>
      <c r="W320" s="88">
        <v>18000</v>
      </c>
      <c r="X320" s="88">
        <f t="shared" si="32"/>
        <v>9000</v>
      </c>
      <c r="Y320" s="88">
        <f t="shared" si="33"/>
        <v>3600</v>
      </c>
      <c r="Z320" s="88">
        <v>2083</v>
      </c>
      <c r="AA320" s="88">
        <v>2083</v>
      </c>
      <c r="AB320" s="88">
        <f t="shared" si="34"/>
        <v>1234</v>
      </c>
      <c r="AC320" s="88">
        <f t="shared" si="35"/>
        <v>18000</v>
      </c>
      <c r="AD320" s="87">
        <f t="shared" si="36"/>
        <v>2340</v>
      </c>
      <c r="AE320" s="87">
        <f t="shared" si="37"/>
        <v>585</v>
      </c>
      <c r="AF320" s="88">
        <v>6</v>
      </c>
      <c r="AG320" s="87">
        <f t="shared" si="38"/>
        <v>432.9</v>
      </c>
      <c r="AH320" s="87">
        <f t="shared" si="39"/>
        <v>21363.9</v>
      </c>
      <c r="AI320" s="88" t="s">
        <v>76</v>
      </c>
      <c r="AJ320" s="40"/>
      <c r="AK320" s="40"/>
      <c r="AL320" s="40" t="s">
        <v>52</v>
      </c>
      <c r="AM320" s="40">
        <v>317</v>
      </c>
      <c r="AN320" s="33">
        <v>21363.9</v>
      </c>
      <c r="AO320" s="44">
        <v>9000</v>
      </c>
      <c r="AP320" s="33">
        <v>3600</v>
      </c>
    </row>
    <row r="321" spans="1:42" ht="15" customHeight="1">
      <c r="A321" s="40">
        <v>318</v>
      </c>
      <c r="B321" s="42" t="s">
        <v>1332</v>
      </c>
      <c r="C321" s="38"/>
      <c r="D321" s="97" t="s">
        <v>1333</v>
      </c>
      <c r="E321" s="97" t="s">
        <v>393</v>
      </c>
      <c r="F321" s="40" t="s">
        <v>41</v>
      </c>
      <c r="G321" s="40" t="s">
        <v>1334</v>
      </c>
      <c r="H321" s="96" t="s">
        <v>1296</v>
      </c>
      <c r="I321" s="96" t="s">
        <v>1296</v>
      </c>
      <c r="J321" s="96" t="s">
        <v>58</v>
      </c>
      <c r="K321" s="96" t="s">
        <v>89</v>
      </c>
      <c r="L321" s="96" t="s">
        <v>95</v>
      </c>
      <c r="M321" s="39" t="s">
        <v>47</v>
      </c>
      <c r="N321" s="40"/>
      <c r="O321" s="40"/>
      <c r="P321" s="41">
        <v>123456789012</v>
      </c>
      <c r="Q321" s="33" t="s">
        <v>48</v>
      </c>
      <c r="R321" s="41">
        <v>9876543212345</v>
      </c>
      <c r="S321" s="40" t="s">
        <v>49</v>
      </c>
      <c r="T321" s="38">
        <v>3349947378</v>
      </c>
      <c r="U321" s="40" t="s">
        <v>50</v>
      </c>
      <c r="V321" s="41">
        <v>1023456789</v>
      </c>
      <c r="W321" s="88">
        <v>19000</v>
      </c>
      <c r="X321" s="88">
        <f t="shared" si="32"/>
        <v>9500</v>
      </c>
      <c r="Y321" s="88">
        <f t="shared" si="33"/>
        <v>3800</v>
      </c>
      <c r="Z321" s="88">
        <v>2083</v>
      </c>
      <c r="AA321" s="88">
        <v>2083</v>
      </c>
      <c r="AB321" s="88">
        <f t="shared" si="34"/>
        <v>1534</v>
      </c>
      <c r="AC321" s="88">
        <f t="shared" si="35"/>
        <v>19000</v>
      </c>
      <c r="AD321" s="87">
        <f t="shared" si="36"/>
        <v>1950</v>
      </c>
      <c r="AE321" s="87">
        <f t="shared" si="37"/>
        <v>617.5</v>
      </c>
      <c r="AF321" s="88">
        <v>6</v>
      </c>
      <c r="AG321" s="87">
        <f t="shared" si="38"/>
        <v>456.95</v>
      </c>
      <c r="AH321" s="87">
        <f t="shared" si="39"/>
        <v>22030.45</v>
      </c>
      <c r="AI321" s="88" t="s">
        <v>76</v>
      </c>
      <c r="AJ321" s="40"/>
      <c r="AK321" s="40"/>
      <c r="AL321" s="40" t="s">
        <v>52</v>
      </c>
      <c r="AM321" s="40">
        <v>318</v>
      </c>
      <c r="AN321" s="33">
        <v>22030.45</v>
      </c>
      <c r="AO321" s="44">
        <v>9500</v>
      </c>
      <c r="AP321" s="33">
        <v>3800</v>
      </c>
    </row>
    <row r="322" spans="1:42" ht="15" customHeight="1">
      <c r="A322" s="40">
        <v>319</v>
      </c>
      <c r="B322" s="42" t="s">
        <v>1335</v>
      </c>
      <c r="C322" s="38"/>
      <c r="D322" s="97" t="s">
        <v>1336</v>
      </c>
      <c r="E322" s="97" t="s">
        <v>482</v>
      </c>
      <c r="F322" s="40" t="s">
        <v>41</v>
      </c>
      <c r="G322" s="40" t="s">
        <v>1337</v>
      </c>
      <c r="H322" s="96" t="s">
        <v>1296</v>
      </c>
      <c r="I322" s="96" t="s">
        <v>1296</v>
      </c>
      <c r="J322" s="96" t="s">
        <v>58</v>
      </c>
      <c r="K322" s="96" t="s">
        <v>74</v>
      </c>
      <c r="L322" s="96" t="s">
        <v>95</v>
      </c>
      <c r="M322" s="39" t="s">
        <v>47</v>
      </c>
      <c r="N322" s="40"/>
      <c r="O322" s="40"/>
      <c r="P322" s="41">
        <v>123456789012</v>
      </c>
      <c r="Q322" s="33" t="s">
        <v>48</v>
      </c>
      <c r="R322" s="41">
        <v>9876543212345</v>
      </c>
      <c r="S322" s="40" t="s">
        <v>49</v>
      </c>
      <c r="T322" s="38">
        <v>3349947378</v>
      </c>
      <c r="U322" s="40" t="s">
        <v>50</v>
      </c>
      <c r="V322" s="41">
        <v>1023456789</v>
      </c>
      <c r="W322" s="88">
        <v>21000</v>
      </c>
      <c r="X322" s="88">
        <f t="shared" si="32"/>
        <v>10500</v>
      </c>
      <c r="Y322" s="88">
        <f t="shared" si="33"/>
        <v>4200</v>
      </c>
      <c r="Z322" s="88">
        <v>2083</v>
      </c>
      <c r="AA322" s="88">
        <v>2083</v>
      </c>
      <c r="AB322" s="88">
        <f t="shared" si="34"/>
        <v>2134</v>
      </c>
      <c r="AC322" s="88">
        <f t="shared" si="35"/>
        <v>21000</v>
      </c>
      <c r="AD322" s="87">
        <f t="shared" si="36"/>
        <v>1950</v>
      </c>
      <c r="AE322" s="87">
        <f t="shared" si="37"/>
        <v>682.5</v>
      </c>
      <c r="AF322" s="88">
        <v>6</v>
      </c>
      <c r="AG322" s="87">
        <f t="shared" si="38"/>
        <v>505.04999999999995</v>
      </c>
      <c r="AH322" s="87">
        <f t="shared" si="39"/>
        <v>24143.55</v>
      </c>
      <c r="AI322" s="88" t="s">
        <v>51</v>
      </c>
      <c r="AJ322" s="40"/>
      <c r="AK322" s="40"/>
      <c r="AL322" s="40" t="s">
        <v>52</v>
      </c>
      <c r="AM322" s="40">
        <v>319</v>
      </c>
      <c r="AN322" s="33">
        <v>24143.55</v>
      </c>
      <c r="AO322" s="44">
        <v>10500</v>
      </c>
      <c r="AP322" s="33">
        <v>4200</v>
      </c>
    </row>
    <row r="323" spans="1:42" ht="15" customHeight="1">
      <c r="A323" s="40">
        <v>320</v>
      </c>
      <c r="B323" s="42" t="s">
        <v>1338</v>
      </c>
      <c r="C323" s="38"/>
      <c r="D323" s="97" t="s">
        <v>1339</v>
      </c>
      <c r="E323" s="97" t="s">
        <v>1340</v>
      </c>
      <c r="F323" s="40" t="s">
        <v>41</v>
      </c>
      <c r="G323" s="40" t="s">
        <v>1341</v>
      </c>
      <c r="H323" s="96" t="s">
        <v>1296</v>
      </c>
      <c r="I323" s="96" t="s">
        <v>1296</v>
      </c>
      <c r="J323" s="96" t="s">
        <v>58</v>
      </c>
      <c r="K323" s="96" t="s">
        <v>101</v>
      </c>
      <c r="L323" s="96" t="s">
        <v>102</v>
      </c>
      <c r="M323" s="39" t="s">
        <v>47</v>
      </c>
      <c r="N323" s="40"/>
      <c r="O323" s="40"/>
      <c r="P323" s="41">
        <v>123456789012</v>
      </c>
      <c r="Q323" s="33" t="s">
        <v>48</v>
      </c>
      <c r="R323" s="41">
        <v>9876543212345</v>
      </c>
      <c r="S323" s="40" t="s">
        <v>49</v>
      </c>
      <c r="T323" s="38">
        <v>3349947378</v>
      </c>
      <c r="U323" s="40" t="s">
        <v>50</v>
      </c>
      <c r="V323" s="41">
        <v>1023456789</v>
      </c>
      <c r="W323" s="88">
        <v>20000</v>
      </c>
      <c r="X323" s="88">
        <f t="shared" si="32"/>
        <v>10000</v>
      </c>
      <c r="Y323" s="88">
        <f t="shared" si="33"/>
        <v>4000</v>
      </c>
      <c r="Z323" s="88">
        <v>2083</v>
      </c>
      <c r="AA323" s="88">
        <v>2083</v>
      </c>
      <c r="AB323" s="88">
        <f t="shared" si="34"/>
        <v>1834</v>
      </c>
      <c r="AC323" s="88">
        <f t="shared" si="35"/>
        <v>20000</v>
      </c>
      <c r="AD323" s="87">
        <f t="shared" si="36"/>
        <v>1950</v>
      </c>
      <c r="AE323" s="87">
        <f t="shared" si="37"/>
        <v>650</v>
      </c>
      <c r="AF323" s="88">
        <v>6</v>
      </c>
      <c r="AG323" s="87">
        <f t="shared" si="38"/>
        <v>480.99999999999994</v>
      </c>
      <c r="AH323" s="87">
        <f t="shared" si="39"/>
        <v>23087</v>
      </c>
      <c r="AI323" s="88" t="s">
        <v>51</v>
      </c>
      <c r="AJ323" s="40"/>
      <c r="AK323" s="40"/>
      <c r="AL323" s="40" t="s">
        <v>52</v>
      </c>
      <c r="AM323" s="40">
        <v>320</v>
      </c>
      <c r="AN323" s="33">
        <v>23087</v>
      </c>
      <c r="AO323" s="44">
        <v>10000</v>
      </c>
      <c r="AP323" s="33">
        <v>4000</v>
      </c>
    </row>
    <row r="324" spans="1:42" ht="15" customHeight="1">
      <c r="A324" s="40">
        <v>321</v>
      </c>
      <c r="B324" s="42" t="s">
        <v>1342</v>
      </c>
      <c r="C324" s="38"/>
      <c r="D324" s="97" t="s">
        <v>1343</v>
      </c>
      <c r="E324" s="97" t="s">
        <v>1344</v>
      </c>
      <c r="F324" s="40" t="s">
        <v>41</v>
      </c>
      <c r="G324" s="40" t="s">
        <v>1345</v>
      </c>
      <c r="H324" s="96" t="s">
        <v>1296</v>
      </c>
      <c r="I324" s="96" t="s">
        <v>1296</v>
      </c>
      <c r="J324" s="96" t="s">
        <v>58</v>
      </c>
      <c r="K324" s="96" t="s">
        <v>74</v>
      </c>
      <c r="L324" s="96" t="s">
        <v>102</v>
      </c>
      <c r="M324" s="39" t="s">
        <v>47</v>
      </c>
      <c r="N324" s="40"/>
      <c r="O324" s="40"/>
      <c r="P324" s="41">
        <v>123456789012</v>
      </c>
      <c r="Q324" s="33" t="s">
        <v>48</v>
      </c>
      <c r="R324" s="41">
        <v>9876543212345</v>
      </c>
      <c r="S324" s="40" t="s">
        <v>49</v>
      </c>
      <c r="T324" s="38">
        <v>3349947378</v>
      </c>
      <c r="U324" s="40" t="s">
        <v>50</v>
      </c>
      <c r="V324" s="41">
        <v>1023456789</v>
      </c>
      <c r="W324" s="88">
        <v>20000</v>
      </c>
      <c r="X324" s="88">
        <f t="shared" ref="X324:X387" si="40">W324*50%</f>
        <v>10000</v>
      </c>
      <c r="Y324" s="88">
        <f t="shared" ref="Y324:Y387" si="41">X324*40%</f>
        <v>4000</v>
      </c>
      <c r="Z324" s="88">
        <v>2083</v>
      </c>
      <c r="AA324" s="88">
        <v>2083</v>
      </c>
      <c r="AB324" s="88">
        <f t="shared" ref="AB324:AB387" si="42">W324-X324-Y324-Z324-AA324</f>
        <v>1834</v>
      </c>
      <c r="AC324" s="88">
        <f t="shared" ref="AC324:AC387" si="43">SUM(X324:AB324)</f>
        <v>20000</v>
      </c>
      <c r="AD324" s="87">
        <f t="shared" ref="AD324:AD387" si="44">((IF((X324+Z324+AA324+AB324)&gt;15000,15000,W324))*13%)</f>
        <v>1950</v>
      </c>
      <c r="AE324" s="87">
        <f t="shared" ref="AE324:AE387" si="45">(IF((W324)&lt;21001,W324,0))*3.25%</f>
        <v>650</v>
      </c>
      <c r="AF324" s="88">
        <v>6</v>
      </c>
      <c r="AG324" s="87">
        <f t="shared" ref="AG324:AG387" si="46">X324*4.81%</f>
        <v>480.99999999999994</v>
      </c>
      <c r="AH324" s="87">
        <f t="shared" ref="AH324:AH387" si="47">SUM(AC324:AG324)</f>
        <v>23087</v>
      </c>
      <c r="AI324" s="88" t="s">
        <v>51</v>
      </c>
      <c r="AJ324" s="40"/>
      <c r="AK324" s="40"/>
      <c r="AL324" s="40" t="s">
        <v>52</v>
      </c>
      <c r="AM324" s="40">
        <v>321</v>
      </c>
      <c r="AN324" s="33">
        <v>23087</v>
      </c>
      <c r="AO324" s="44">
        <v>10000</v>
      </c>
      <c r="AP324" s="33">
        <v>4000</v>
      </c>
    </row>
    <row r="325" spans="1:42" ht="15" customHeight="1">
      <c r="A325" s="40">
        <v>322</v>
      </c>
      <c r="B325" s="42" t="s">
        <v>1346</v>
      </c>
      <c r="C325" s="38"/>
      <c r="D325" s="97" t="s">
        <v>1347</v>
      </c>
      <c r="E325" s="97" t="s">
        <v>1348</v>
      </c>
      <c r="F325" s="40" t="s">
        <v>41</v>
      </c>
      <c r="G325" s="40" t="s">
        <v>1349</v>
      </c>
      <c r="H325" s="96" t="s">
        <v>1296</v>
      </c>
      <c r="I325" s="96" t="s">
        <v>1296</v>
      </c>
      <c r="J325" s="96" t="s">
        <v>58</v>
      </c>
      <c r="K325" s="96" t="s">
        <v>101</v>
      </c>
      <c r="L325" s="96" t="s">
        <v>352</v>
      </c>
      <c r="M325" s="39" t="s">
        <v>47</v>
      </c>
      <c r="N325" s="40"/>
      <c r="O325" s="40"/>
      <c r="P325" s="41">
        <v>123456789012</v>
      </c>
      <c r="Q325" s="33" t="s">
        <v>48</v>
      </c>
      <c r="R325" s="41">
        <v>9876543212345</v>
      </c>
      <c r="S325" s="40" t="s">
        <v>49</v>
      </c>
      <c r="T325" s="38">
        <v>3349947378</v>
      </c>
      <c r="U325" s="40" t="s">
        <v>50</v>
      </c>
      <c r="V325" s="41">
        <v>1023456789</v>
      </c>
      <c r="W325" s="88">
        <v>20000</v>
      </c>
      <c r="X325" s="88">
        <f t="shared" si="40"/>
        <v>10000</v>
      </c>
      <c r="Y325" s="88">
        <f t="shared" si="41"/>
        <v>4000</v>
      </c>
      <c r="Z325" s="88">
        <v>2083</v>
      </c>
      <c r="AA325" s="88">
        <v>2083</v>
      </c>
      <c r="AB325" s="88">
        <f t="shared" si="42"/>
        <v>1834</v>
      </c>
      <c r="AC325" s="88">
        <f t="shared" si="43"/>
        <v>20000</v>
      </c>
      <c r="AD325" s="87">
        <f t="shared" si="44"/>
        <v>1950</v>
      </c>
      <c r="AE325" s="87">
        <f t="shared" si="45"/>
        <v>650</v>
      </c>
      <c r="AF325" s="88">
        <v>6</v>
      </c>
      <c r="AG325" s="87">
        <f t="shared" si="46"/>
        <v>480.99999999999994</v>
      </c>
      <c r="AH325" s="87">
        <f t="shared" si="47"/>
        <v>23087</v>
      </c>
      <c r="AI325" s="88" t="s">
        <v>51</v>
      </c>
      <c r="AJ325" s="40"/>
      <c r="AK325" s="40"/>
      <c r="AL325" s="40" t="s">
        <v>52</v>
      </c>
      <c r="AM325" s="40">
        <v>322</v>
      </c>
      <c r="AN325" s="33">
        <v>23087</v>
      </c>
      <c r="AO325" s="44">
        <v>10000</v>
      </c>
      <c r="AP325" s="33">
        <v>4000</v>
      </c>
    </row>
    <row r="326" spans="1:42" ht="15" customHeight="1">
      <c r="A326" s="40">
        <v>323</v>
      </c>
      <c r="B326" s="42" t="s">
        <v>1350</v>
      </c>
      <c r="C326" s="38"/>
      <c r="D326" s="97" t="s">
        <v>1351</v>
      </c>
      <c r="E326" s="97" t="s">
        <v>86</v>
      </c>
      <c r="F326" s="40" t="s">
        <v>41</v>
      </c>
      <c r="G326" s="40" t="s">
        <v>1352</v>
      </c>
      <c r="H326" s="96" t="s">
        <v>1296</v>
      </c>
      <c r="I326" s="96" t="s">
        <v>1296</v>
      </c>
      <c r="J326" s="96" t="s">
        <v>58</v>
      </c>
      <c r="K326" s="96" t="s">
        <v>119</v>
      </c>
      <c r="L326" s="96" t="s">
        <v>352</v>
      </c>
      <c r="M326" s="39" t="s">
        <v>47</v>
      </c>
      <c r="N326" s="40"/>
      <c r="O326" s="40"/>
      <c r="P326" s="41">
        <v>123456789012</v>
      </c>
      <c r="Q326" s="33" t="s">
        <v>48</v>
      </c>
      <c r="R326" s="41">
        <v>9876543212345</v>
      </c>
      <c r="S326" s="40" t="s">
        <v>49</v>
      </c>
      <c r="T326" s="38">
        <v>3349947378</v>
      </c>
      <c r="U326" s="40" t="s">
        <v>50</v>
      </c>
      <c r="V326" s="41">
        <v>1023456789</v>
      </c>
      <c r="W326" s="88">
        <v>20000</v>
      </c>
      <c r="X326" s="88">
        <f t="shared" si="40"/>
        <v>10000</v>
      </c>
      <c r="Y326" s="88">
        <f t="shared" si="41"/>
        <v>4000</v>
      </c>
      <c r="Z326" s="88">
        <v>2083</v>
      </c>
      <c r="AA326" s="88">
        <v>2083</v>
      </c>
      <c r="AB326" s="88">
        <f t="shared" si="42"/>
        <v>1834</v>
      </c>
      <c r="AC326" s="88">
        <f t="shared" si="43"/>
        <v>20000</v>
      </c>
      <c r="AD326" s="87">
        <f t="shared" si="44"/>
        <v>1950</v>
      </c>
      <c r="AE326" s="87">
        <f t="shared" si="45"/>
        <v>650</v>
      </c>
      <c r="AF326" s="88">
        <v>6</v>
      </c>
      <c r="AG326" s="87">
        <f t="shared" si="46"/>
        <v>480.99999999999994</v>
      </c>
      <c r="AH326" s="87">
        <f t="shared" si="47"/>
        <v>23087</v>
      </c>
      <c r="AI326" s="88" t="s">
        <v>51</v>
      </c>
      <c r="AJ326" s="40"/>
      <c r="AK326" s="40"/>
      <c r="AL326" s="40" t="s">
        <v>52</v>
      </c>
      <c r="AM326" s="40">
        <v>323</v>
      </c>
      <c r="AN326" s="33">
        <v>23087</v>
      </c>
      <c r="AO326" s="44">
        <v>10000</v>
      </c>
      <c r="AP326" s="33">
        <v>4000</v>
      </c>
    </row>
    <row r="327" spans="1:42" ht="15" customHeight="1">
      <c r="A327" s="40">
        <v>324</v>
      </c>
      <c r="B327" s="42" t="s">
        <v>1353</v>
      </c>
      <c r="C327" s="38"/>
      <c r="D327" s="97" t="s">
        <v>1354</v>
      </c>
      <c r="E327" s="97" t="s">
        <v>1286</v>
      </c>
      <c r="F327" s="40" t="s">
        <v>41</v>
      </c>
      <c r="G327" s="40" t="s">
        <v>1355</v>
      </c>
      <c r="H327" s="96" t="s">
        <v>1356</v>
      </c>
      <c r="I327" s="96" t="s">
        <v>1356</v>
      </c>
      <c r="J327" s="96" t="s">
        <v>44</v>
      </c>
      <c r="K327" s="96" t="s">
        <v>126</v>
      </c>
      <c r="L327" s="96" t="s">
        <v>707</v>
      </c>
      <c r="M327" s="39" t="s">
        <v>47</v>
      </c>
      <c r="N327" s="40"/>
      <c r="O327" s="40"/>
      <c r="P327" s="41">
        <v>123456789012</v>
      </c>
      <c r="Q327" s="33" t="s">
        <v>48</v>
      </c>
      <c r="R327" s="41">
        <v>9876543212345</v>
      </c>
      <c r="S327" s="40" t="s">
        <v>49</v>
      </c>
      <c r="T327" s="38">
        <v>3349947378</v>
      </c>
      <c r="U327" s="40" t="s">
        <v>50</v>
      </c>
      <c r="V327" s="41">
        <v>1023456789</v>
      </c>
      <c r="W327" s="88">
        <v>40000</v>
      </c>
      <c r="X327" s="88">
        <f t="shared" si="40"/>
        <v>20000</v>
      </c>
      <c r="Y327" s="88">
        <f t="shared" si="41"/>
        <v>8000</v>
      </c>
      <c r="Z327" s="88">
        <v>2083</v>
      </c>
      <c r="AA327" s="88">
        <v>2083</v>
      </c>
      <c r="AB327" s="88">
        <f t="shared" si="42"/>
        <v>7834</v>
      </c>
      <c r="AC327" s="88">
        <f t="shared" si="43"/>
        <v>40000</v>
      </c>
      <c r="AD327" s="87">
        <f t="shared" si="44"/>
        <v>1950</v>
      </c>
      <c r="AE327" s="87">
        <f t="shared" si="45"/>
        <v>0</v>
      </c>
      <c r="AF327" s="88">
        <v>6</v>
      </c>
      <c r="AG327" s="87">
        <f t="shared" si="46"/>
        <v>961.99999999999989</v>
      </c>
      <c r="AH327" s="87">
        <f t="shared" si="47"/>
        <v>42918</v>
      </c>
      <c r="AI327" s="88" t="s">
        <v>61</v>
      </c>
      <c r="AJ327" s="40"/>
      <c r="AK327" s="40"/>
      <c r="AL327" s="40" t="s">
        <v>52</v>
      </c>
      <c r="AM327" s="40">
        <v>324</v>
      </c>
      <c r="AN327" s="33">
        <v>42918</v>
      </c>
      <c r="AO327" s="44">
        <v>20000</v>
      </c>
      <c r="AP327" s="33">
        <v>8000</v>
      </c>
    </row>
    <row r="328" spans="1:42" ht="15" customHeight="1">
      <c r="A328" s="40">
        <v>325</v>
      </c>
      <c r="B328" s="42" t="s">
        <v>1357</v>
      </c>
      <c r="C328" s="38"/>
      <c r="D328" s="97" t="s">
        <v>1358</v>
      </c>
      <c r="E328" s="97" t="s">
        <v>1359</v>
      </c>
      <c r="F328" s="40" t="s">
        <v>41</v>
      </c>
      <c r="G328" s="40" t="s">
        <v>1360</v>
      </c>
      <c r="H328" s="96" t="s">
        <v>1361</v>
      </c>
      <c r="I328" s="96" t="s">
        <v>1361</v>
      </c>
      <c r="J328" s="96" t="s">
        <v>58</v>
      </c>
      <c r="K328" s="96" t="s">
        <v>131</v>
      </c>
      <c r="L328" s="96" t="s">
        <v>95</v>
      </c>
      <c r="M328" s="39" t="s">
        <v>47</v>
      </c>
      <c r="N328" s="40"/>
      <c r="O328" s="40"/>
      <c r="P328" s="41">
        <v>123456789012</v>
      </c>
      <c r="Q328" s="33" t="s">
        <v>48</v>
      </c>
      <c r="R328" s="41">
        <v>9876543212345</v>
      </c>
      <c r="S328" s="40" t="s">
        <v>49</v>
      </c>
      <c r="T328" s="38">
        <v>3349947378</v>
      </c>
      <c r="U328" s="40" t="s">
        <v>50</v>
      </c>
      <c r="V328" s="41">
        <v>1023456789</v>
      </c>
      <c r="W328" s="88">
        <v>30000</v>
      </c>
      <c r="X328" s="88">
        <f t="shared" si="40"/>
        <v>15000</v>
      </c>
      <c r="Y328" s="88">
        <f t="shared" si="41"/>
        <v>6000</v>
      </c>
      <c r="Z328" s="88">
        <v>2083</v>
      </c>
      <c r="AA328" s="88">
        <v>2083</v>
      </c>
      <c r="AB328" s="88">
        <f t="shared" si="42"/>
        <v>4834</v>
      </c>
      <c r="AC328" s="88">
        <f t="shared" si="43"/>
        <v>30000</v>
      </c>
      <c r="AD328" s="87">
        <f t="shared" si="44"/>
        <v>1950</v>
      </c>
      <c r="AE328" s="87">
        <f t="shared" si="45"/>
        <v>0</v>
      </c>
      <c r="AF328" s="88">
        <v>6</v>
      </c>
      <c r="AG328" s="87">
        <f t="shared" si="46"/>
        <v>721.5</v>
      </c>
      <c r="AH328" s="87">
        <f t="shared" si="47"/>
        <v>32677.5</v>
      </c>
      <c r="AI328" s="88" t="s">
        <v>61</v>
      </c>
      <c r="AJ328" s="40"/>
      <c r="AK328" s="40"/>
      <c r="AL328" s="40" t="s">
        <v>52</v>
      </c>
      <c r="AM328" s="40">
        <v>325</v>
      </c>
      <c r="AN328" s="33">
        <v>32677.5</v>
      </c>
      <c r="AO328" s="44">
        <v>15000</v>
      </c>
      <c r="AP328" s="33">
        <v>6000</v>
      </c>
    </row>
    <row r="329" spans="1:42" ht="15" customHeight="1">
      <c r="A329" s="40">
        <v>326</v>
      </c>
      <c r="B329" s="42" t="s">
        <v>1362</v>
      </c>
      <c r="C329" s="38"/>
      <c r="D329" s="97" t="s">
        <v>1363</v>
      </c>
      <c r="E329" s="97" t="s">
        <v>217</v>
      </c>
      <c r="F329" s="40" t="s">
        <v>41</v>
      </c>
      <c r="G329" s="40" t="s">
        <v>1364</v>
      </c>
      <c r="H329" s="96" t="s">
        <v>1365</v>
      </c>
      <c r="I329" s="96" t="s">
        <v>1365</v>
      </c>
      <c r="J329" s="96" t="s">
        <v>58</v>
      </c>
      <c r="K329" s="96" t="s">
        <v>137</v>
      </c>
      <c r="L329" s="96" t="s">
        <v>95</v>
      </c>
      <c r="M329" s="39" t="s">
        <v>47</v>
      </c>
      <c r="N329" s="40"/>
      <c r="O329" s="40"/>
      <c r="P329" s="41">
        <v>123456789012</v>
      </c>
      <c r="Q329" s="33" t="s">
        <v>48</v>
      </c>
      <c r="R329" s="41">
        <v>9876543212345</v>
      </c>
      <c r="S329" s="40" t="s">
        <v>49</v>
      </c>
      <c r="T329" s="38">
        <v>3349947378</v>
      </c>
      <c r="U329" s="40" t="s">
        <v>50</v>
      </c>
      <c r="V329" s="41">
        <v>1023456789</v>
      </c>
      <c r="W329" s="88">
        <v>16000</v>
      </c>
      <c r="X329" s="88">
        <f t="shared" si="40"/>
        <v>8000</v>
      </c>
      <c r="Y329" s="88">
        <f t="shared" si="41"/>
        <v>3200</v>
      </c>
      <c r="Z329" s="88">
        <v>2083</v>
      </c>
      <c r="AA329" s="88">
        <v>2083</v>
      </c>
      <c r="AB329" s="88">
        <f t="shared" si="42"/>
        <v>634</v>
      </c>
      <c r="AC329" s="88">
        <f t="shared" si="43"/>
        <v>16000</v>
      </c>
      <c r="AD329" s="87">
        <f t="shared" si="44"/>
        <v>2080</v>
      </c>
      <c r="AE329" s="87">
        <f t="shared" si="45"/>
        <v>520</v>
      </c>
      <c r="AF329" s="88">
        <v>6</v>
      </c>
      <c r="AG329" s="87">
        <f t="shared" si="46"/>
        <v>384.79999999999995</v>
      </c>
      <c r="AH329" s="87">
        <f t="shared" si="47"/>
        <v>18990.8</v>
      </c>
      <c r="AI329" s="88" t="s">
        <v>76</v>
      </c>
      <c r="AJ329" s="40"/>
      <c r="AK329" s="40"/>
      <c r="AL329" s="40" t="s">
        <v>52</v>
      </c>
      <c r="AM329" s="40">
        <v>326</v>
      </c>
      <c r="AN329" s="33">
        <v>18990.8</v>
      </c>
      <c r="AO329" s="44">
        <v>8000</v>
      </c>
      <c r="AP329" s="33">
        <v>3200</v>
      </c>
    </row>
    <row r="330" spans="1:42" ht="15" customHeight="1">
      <c r="A330" s="40">
        <v>327</v>
      </c>
      <c r="B330" s="42" t="s">
        <v>1366</v>
      </c>
      <c r="C330" s="38"/>
      <c r="D330" s="97" t="s">
        <v>1367</v>
      </c>
      <c r="E330" s="97" t="s">
        <v>110</v>
      </c>
      <c r="F330" s="40" t="s">
        <v>41</v>
      </c>
      <c r="G330" s="40" t="s">
        <v>1368</v>
      </c>
      <c r="H330" s="96" t="s">
        <v>1365</v>
      </c>
      <c r="I330" s="96" t="s">
        <v>1365</v>
      </c>
      <c r="J330" s="96" t="s">
        <v>58</v>
      </c>
      <c r="K330" s="96" t="s">
        <v>67</v>
      </c>
      <c r="L330" s="96" t="s">
        <v>102</v>
      </c>
      <c r="M330" s="39" t="s">
        <v>47</v>
      </c>
      <c r="N330" s="40"/>
      <c r="O330" s="40"/>
      <c r="P330" s="41">
        <v>123456789012</v>
      </c>
      <c r="Q330" s="33" t="s">
        <v>48</v>
      </c>
      <c r="R330" s="41">
        <v>9876543212345</v>
      </c>
      <c r="S330" s="40" t="s">
        <v>49</v>
      </c>
      <c r="T330" s="38">
        <v>3349947378</v>
      </c>
      <c r="U330" s="40" t="s">
        <v>50</v>
      </c>
      <c r="V330" s="41">
        <v>1023456789</v>
      </c>
      <c r="W330" s="88">
        <v>25000</v>
      </c>
      <c r="X330" s="88">
        <f t="shared" si="40"/>
        <v>12500</v>
      </c>
      <c r="Y330" s="88">
        <f t="shared" si="41"/>
        <v>5000</v>
      </c>
      <c r="Z330" s="88">
        <v>2083</v>
      </c>
      <c r="AA330" s="88">
        <v>2083</v>
      </c>
      <c r="AB330" s="88">
        <f t="shared" si="42"/>
        <v>3334</v>
      </c>
      <c r="AC330" s="88">
        <f t="shared" si="43"/>
        <v>25000</v>
      </c>
      <c r="AD330" s="87">
        <f t="shared" si="44"/>
        <v>1950</v>
      </c>
      <c r="AE330" s="87">
        <f t="shared" si="45"/>
        <v>0</v>
      </c>
      <c r="AF330" s="88">
        <v>6</v>
      </c>
      <c r="AG330" s="87">
        <f t="shared" si="46"/>
        <v>601.25</v>
      </c>
      <c r="AH330" s="87">
        <f t="shared" si="47"/>
        <v>27557.25</v>
      </c>
      <c r="AI330" s="88" t="s">
        <v>51</v>
      </c>
      <c r="AJ330" s="40"/>
      <c r="AK330" s="40"/>
      <c r="AL330" s="40" t="s">
        <v>52</v>
      </c>
      <c r="AM330" s="40">
        <v>327</v>
      </c>
      <c r="AN330" s="33">
        <v>27557.25</v>
      </c>
      <c r="AO330" s="44">
        <v>12500</v>
      </c>
      <c r="AP330" s="33">
        <v>5000</v>
      </c>
    </row>
    <row r="331" spans="1:42" ht="15" customHeight="1">
      <c r="A331" s="40">
        <v>328</v>
      </c>
      <c r="B331" s="42" t="s">
        <v>1369</v>
      </c>
      <c r="C331" s="38"/>
      <c r="D331" s="97" t="s">
        <v>1370</v>
      </c>
      <c r="E331" s="97" t="s">
        <v>134</v>
      </c>
      <c r="F331" s="40" t="s">
        <v>52</v>
      </c>
      <c r="G331" s="40" t="s">
        <v>1371</v>
      </c>
      <c r="H331" s="96" t="s">
        <v>1365</v>
      </c>
      <c r="I331" s="96" t="s">
        <v>1365</v>
      </c>
      <c r="J331" s="96" t="s">
        <v>58</v>
      </c>
      <c r="K331" s="96" t="s">
        <v>131</v>
      </c>
      <c r="L331" s="96" t="s">
        <v>46</v>
      </c>
      <c r="M331" s="39" t="s">
        <v>47</v>
      </c>
      <c r="N331" s="40"/>
      <c r="O331" s="40"/>
      <c r="P331" s="41">
        <v>123456789012</v>
      </c>
      <c r="Q331" s="33" t="s">
        <v>48</v>
      </c>
      <c r="R331" s="41">
        <v>9876543212345</v>
      </c>
      <c r="S331" s="40" t="s">
        <v>49</v>
      </c>
      <c r="T331" s="38">
        <v>3349947378</v>
      </c>
      <c r="U331" s="40" t="s">
        <v>50</v>
      </c>
      <c r="V331" s="41">
        <v>1023456789</v>
      </c>
      <c r="W331" s="88">
        <v>27000</v>
      </c>
      <c r="X331" s="88">
        <f t="shared" si="40"/>
        <v>13500</v>
      </c>
      <c r="Y331" s="88">
        <f t="shared" si="41"/>
        <v>5400</v>
      </c>
      <c r="Z331" s="88">
        <v>2083</v>
      </c>
      <c r="AA331" s="88">
        <v>2083</v>
      </c>
      <c r="AB331" s="88">
        <f t="shared" si="42"/>
        <v>3934</v>
      </c>
      <c r="AC331" s="88">
        <f t="shared" si="43"/>
        <v>27000</v>
      </c>
      <c r="AD331" s="87">
        <f t="shared" si="44"/>
        <v>1950</v>
      </c>
      <c r="AE331" s="87">
        <f t="shared" si="45"/>
        <v>0</v>
      </c>
      <c r="AF331" s="88">
        <v>6</v>
      </c>
      <c r="AG331" s="87">
        <f t="shared" si="46"/>
        <v>649.34999999999991</v>
      </c>
      <c r="AH331" s="87">
        <f t="shared" si="47"/>
        <v>29605.35</v>
      </c>
      <c r="AI331" s="88" t="s">
        <v>51</v>
      </c>
      <c r="AJ331" s="40"/>
      <c r="AK331" s="40"/>
      <c r="AL331" s="40" t="s">
        <v>52</v>
      </c>
      <c r="AM331" s="40">
        <v>328</v>
      </c>
      <c r="AN331" s="33">
        <v>29605.35</v>
      </c>
      <c r="AO331" s="44">
        <v>13500</v>
      </c>
      <c r="AP331" s="33">
        <v>5400</v>
      </c>
    </row>
    <row r="332" spans="1:42" ht="15" customHeight="1">
      <c r="A332" s="40">
        <v>329</v>
      </c>
      <c r="B332" s="42" t="s">
        <v>1372</v>
      </c>
      <c r="C332" s="38"/>
      <c r="D332" s="97" t="s">
        <v>1373</v>
      </c>
      <c r="E332" s="97" t="s">
        <v>177</v>
      </c>
      <c r="F332" s="40" t="s">
        <v>41</v>
      </c>
      <c r="G332" s="40" t="s">
        <v>1374</v>
      </c>
      <c r="H332" s="96" t="s">
        <v>1375</v>
      </c>
      <c r="I332" s="96" t="s">
        <v>1375</v>
      </c>
      <c r="J332" s="96" t="s">
        <v>58</v>
      </c>
      <c r="K332" s="96" t="s">
        <v>153</v>
      </c>
      <c r="L332" s="96" t="s">
        <v>95</v>
      </c>
      <c r="M332" s="39" t="s">
        <v>47</v>
      </c>
      <c r="N332" s="40"/>
      <c r="O332" s="40"/>
      <c r="P332" s="41">
        <v>123456789012</v>
      </c>
      <c r="Q332" s="33" t="s">
        <v>48</v>
      </c>
      <c r="R332" s="41">
        <v>9876543212345</v>
      </c>
      <c r="S332" s="40" t="s">
        <v>49</v>
      </c>
      <c r="T332" s="38">
        <v>3349947378</v>
      </c>
      <c r="U332" s="40" t="s">
        <v>50</v>
      </c>
      <c r="V332" s="41">
        <v>1023456789</v>
      </c>
      <c r="W332" s="88">
        <v>43000</v>
      </c>
      <c r="X332" s="88">
        <f t="shared" si="40"/>
        <v>21500</v>
      </c>
      <c r="Y332" s="88">
        <f t="shared" si="41"/>
        <v>8600</v>
      </c>
      <c r="Z332" s="88">
        <v>2083</v>
      </c>
      <c r="AA332" s="88">
        <v>2083</v>
      </c>
      <c r="AB332" s="88">
        <f t="shared" si="42"/>
        <v>8734</v>
      </c>
      <c r="AC332" s="88">
        <f t="shared" si="43"/>
        <v>43000</v>
      </c>
      <c r="AD332" s="87">
        <f t="shared" si="44"/>
        <v>1950</v>
      </c>
      <c r="AE332" s="87">
        <f t="shared" si="45"/>
        <v>0</v>
      </c>
      <c r="AF332" s="88">
        <v>6</v>
      </c>
      <c r="AG332" s="87">
        <f t="shared" si="46"/>
        <v>1034.1499999999999</v>
      </c>
      <c r="AH332" s="87">
        <f t="shared" si="47"/>
        <v>45990.15</v>
      </c>
      <c r="AI332" s="88" t="s">
        <v>61</v>
      </c>
      <c r="AJ332" s="40"/>
      <c r="AK332" s="40"/>
      <c r="AL332" s="40" t="s">
        <v>52</v>
      </c>
      <c r="AM332" s="40">
        <v>329</v>
      </c>
      <c r="AN332" s="33">
        <v>45990.15</v>
      </c>
      <c r="AO332" s="44">
        <v>21500</v>
      </c>
      <c r="AP332" s="33">
        <v>8600</v>
      </c>
    </row>
    <row r="333" spans="1:42" ht="15" customHeight="1">
      <c r="A333" s="40">
        <v>330</v>
      </c>
      <c r="B333" s="42" t="s">
        <v>1376</v>
      </c>
      <c r="C333" s="38"/>
      <c r="D333" s="97" t="s">
        <v>1377</v>
      </c>
      <c r="E333" s="97" t="s">
        <v>431</v>
      </c>
      <c r="F333" s="40" t="s">
        <v>41</v>
      </c>
      <c r="G333" s="40" t="s">
        <v>1378</v>
      </c>
      <c r="H333" s="96" t="s">
        <v>1379</v>
      </c>
      <c r="I333" s="96" t="s">
        <v>1379</v>
      </c>
      <c r="J333" s="96" t="s">
        <v>58</v>
      </c>
      <c r="K333" s="96" t="s">
        <v>131</v>
      </c>
      <c r="L333" s="96" t="s">
        <v>214</v>
      </c>
      <c r="M333" s="39" t="s">
        <v>47</v>
      </c>
      <c r="N333" s="40"/>
      <c r="O333" s="40"/>
      <c r="P333" s="41">
        <v>123456789012</v>
      </c>
      <c r="Q333" s="33" t="s">
        <v>48</v>
      </c>
      <c r="R333" s="41">
        <v>9876543212345</v>
      </c>
      <c r="S333" s="40" t="s">
        <v>49</v>
      </c>
      <c r="T333" s="38">
        <v>3349947378</v>
      </c>
      <c r="U333" s="40" t="s">
        <v>50</v>
      </c>
      <c r="V333" s="41">
        <v>1023456789</v>
      </c>
      <c r="W333" s="88">
        <v>32000</v>
      </c>
      <c r="X333" s="88">
        <f t="shared" si="40"/>
        <v>16000</v>
      </c>
      <c r="Y333" s="88">
        <f t="shared" si="41"/>
        <v>6400</v>
      </c>
      <c r="Z333" s="88">
        <v>2083</v>
      </c>
      <c r="AA333" s="88">
        <v>2083</v>
      </c>
      <c r="AB333" s="88">
        <f t="shared" si="42"/>
        <v>5434</v>
      </c>
      <c r="AC333" s="88">
        <f t="shared" si="43"/>
        <v>32000</v>
      </c>
      <c r="AD333" s="87">
        <f t="shared" si="44"/>
        <v>1950</v>
      </c>
      <c r="AE333" s="87">
        <f t="shared" si="45"/>
        <v>0</v>
      </c>
      <c r="AF333" s="88">
        <v>6</v>
      </c>
      <c r="AG333" s="87">
        <f t="shared" si="46"/>
        <v>769.59999999999991</v>
      </c>
      <c r="AH333" s="87">
        <f t="shared" si="47"/>
        <v>34725.599999999999</v>
      </c>
      <c r="AI333" s="88" t="s">
        <v>61</v>
      </c>
      <c r="AJ333" s="40"/>
      <c r="AK333" s="40"/>
      <c r="AL333" s="40" t="s">
        <v>52</v>
      </c>
      <c r="AM333" s="40">
        <v>330</v>
      </c>
      <c r="AN333" s="33">
        <v>34725.599999999999</v>
      </c>
      <c r="AO333" s="44">
        <v>16000</v>
      </c>
      <c r="AP333" s="33">
        <v>6400</v>
      </c>
    </row>
    <row r="334" spans="1:42" ht="15" customHeight="1">
      <c r="A334" s="40">
        <v>331</v>
      </c>
      <c r="B334" s="42" t="s">
        <v>1380</v>
      </c>
      <c r="C334" s="38"/>
      <c r="D334" s="97" t="s">
        <v>1381</v>
      </c>
      <c r="E334" s="97" t="s">
        <v>1382</v>
      </c>
      <c r="F334" s="40" t="s">
        <v>41</v>
      </c>
      <c r="G334" s="40" t="s">
        <v>1383</v>
      </c>
      <c r="H334" s="96" t="s">
        <v>1379</v>
      </c>
      <c r="I334" s="96" t="s">
        <v>1379</v>
      </c>
      <c r="J334" s="96" t="s">
        <v>58</v>
      </c>
      <c r="K334" s="96" t="s">
        <v>67</v>
      </c>
      <c r="L334" s="96" t="s">
        <v>83</v>
      </c>
      <c r="M334" s="39" t="s">
        <v>47</v>
      </c>
      <c r="N334" s="40"/>
      <c r="O334" s="40"/>
      <c r="P334" s="41">
        <v>123456789012</v>
      </c>
      <c r="Q334" s="33" t="s">
        <v>48</v>
      </c>
      <c r="R334" s="41">
        <v>9876543212345</v>
      </c>
      <c r="S334" s="40" t="s">
        <v>49</v>
      </c>
      <c r="T334" s="38">
        <v>3349947378</v>
      </c>
      <c r="U334" s="40" t="s">
        <v>50</v>
      </c>
      <c r="V334" s="41">
        <v>1023456789</v>
      </c>
      <c r="W334" s="88">
        <v>16000</v>
      </c>
      <c r="X334" s="88">
        <f t="shared" si="40"/>
        <v>8000</v>
      </c>
      <c r="Y334" s="88">
        <f t="shared" si="41"/>
        <v>3200</v>
      </c>
      <c r="Z334" s="88">
        <v>2083</v>
      </c>
      <c r="AA334" s="88">
        <v>2083</v>
      </c>
      <c r="AB334" s="88">
        <f t="shared" si="42"/>
        <v>634</v>
      </c>
      <c r="AC334" s="88">
        <f t="shared" si="43"/>
        <v>16000</v>
      </c>
      <c r="AD334" s="87">
        <f t="shared" si="44"/>
        <v>2080</v>
      </c>
      <c r="AE334" s="87">
        <f t="shared" si="45"/>
        <v>520</v>
      </c>
      <c r="AF334" s="88">
        <v>6</v>
      </c>
      <c r="AG334" s="87">
        <f t="shared" si="46"/>
        <v>384.79999999999995</v>
      </c>
      <c r="AH334" s="87">
        <f t="shared" si="47"/>
        <v>18990.8</v>
      </c>
      <c r="AI334" s="88" t="s">
        <v>76</v>
      </c>
      <c r="AJ334" s="40"/>
      <c r="AK334" s="40"/>
      <c r="AL334" s="40" t="s">
        <v>52</v>
      </c>
      <c r="AM334" s="40">
        <v>331</v>
      </c>
      <c r="AN334" s="33">
        <v>18990.8</v>
      </c>
      <c r="AO334" s="44">
        <v>8000</v>
      </c>
      <c r="AP334" s="33">
        <v>3200</v>
      </c>
    </row>
    <row r="335" spans="1:42" ht="15" customHeight="1">
      <c r="A335" s="40">
        <v>332</v>
      </c>
      <c r="B335" s="42" t="s">
        <v>1384</v>
      </c>
      <c r="C335" s="38"/>
      <c r="D335" s="97" t="s">
        <v>1385</v>
      </c>
      <c r="E335" s="97" t="s">
        <v>1386</v>
      </c>
      <c r="F335" s="40" t="s">
        <v>41</v>
      </c>
      <c r="G335" s="40" t="s">
        <v>1387</v>
      </c>
      <c r="H335" s="96" t="s">
        <v>1379</v>
      </c>
      <c r="I335" s="96" t="s">
        <v>1379</v>
      </c>
      <c r="J335" s="96" t="s">
        <v>58</v>
      </c>
      <c r="K335" s="96" t="s">
        <v>169</v>
      </c>
      <c r="L335" s="96" t="s">
        <v>214</v>
      </c>
      <c r="M335" s="39" t="s">
        <v>47</v>
      </c>
      <c r="N335" s="40"/>
      <c r="O335" s="40"/>
      <c r="P335" s="41">
        <v>123456789012</v>
      </c>
      <c r="Q335" s="33" t="s">
        <v>48</v>
      </c>
      <c r="R335" s="41">
        <v>9876543212345</v>
      </c>
      <c r="S335" s="40" t="s">
        <v>49</v>
      </c>
      <c r="T335" s="38">
        <v>3349947378</v>
      </c>
      <c r="U335" s="40" t="s">
        <v>50</v>
      </c>
      <c r="V335" s="41">
        <v>1023456789</v>
      </c>
      <c r="W335" s="88">
        <v>31000</v>
      </c>
      <c r="X335" s="88">
        <f t="shared" si="40"/>
        <v>15500</v>
      </c>
      <c r="Y335" s="88">
        <f t="shared" si="41"/>
        <v>6200</v>
      </c>
      <c r="Z335" s="88">
        <v>2083</v>
      </c>
      <c r="AA335" s="88">
        <v>2083</v>
      </c>
      <c r="AB335" s="88">
        <f t="shared" si="42"/>
        <v>5134</v>
      </c>
      <c r="AC335" s="88">
        <f t="shared" si="43"/>
        <v>31000</v>
      </c>
      <c r="AD335" s="87">
        <f t="shared" si="44"/>
        <v>1950</v>
      </c>
      <c r="AE335" s="87">
        <f t="shared" si="45"/>
        <v>0</v>
      </c>
      <c r="AF335" s="88">
        <v>6</v>
      </c>
      <c r="AG335" s="87">
        <f t="shared" si="46"/>
        <v>745.55</v>
      </c>
      <c r="AH335" s="87">
        <f t="shared" si="47"/>
        <v>33701.550000000003</v>
      </c>
      <c r="AI335" s="88" t="s">
        <v>61</v>
      </c>
      <c r="AJ335" s="40"/>
      <c r="AK335" s="40"/>
      <c r="AL335" s="40" t="s">
        <v>52</v>
      </c>
      <c r="AM335" s="40">
        <v>332</v>
      </c>
      <c r="AN335" s="33">
        <v>33701.550000000003</v>
      </c>
      <c r="AO335" s="44">
        <v>15500</v>
      </c>
      <c r="AP335" s="33">
        <v>6200</v>
      </c>
    </row>
    <row r="336" spans="1:42" ht="15" customHeight="1">
      <c r="A336" s="40">
        <v>333</v>
      </c>
      <c r="B336" s="42" t="s">
        <v>1388</v>
      </c>
      <c r="C336" s="38"/>
      <c r="D336" s="97" t="s">
        <v>1389</v>
      </c>
      <c r="E336" s="97" t="s">
        <v>626</v>
      </c>
      <c r="F336" s="40" t="s">
        <v>41</v>
      </c>
      <c r="G336" s="40" t="s">
        <v>1390</v>
      </c>
      <c r="H336" s="96" t="s">
        <v>1379</v>
      </c>
      <c r="I336" s="96" t="s">
        <v>1379</v>
      </c>
      <c r="J336" s="96" t="s">
        <v>58</v>
      </c>
      <c r="K336" s="96" t="s">
        <v>131</v>
      </c>
      <c r="L336" s="96" t="s">
        <v>142</v>
      </c>
      <c r="M336" s="39" t="s">
        <v>47</v>
      </c>
      <c r="N336" s="40"/>
      <c r="O336" s="40"/>
      <c r="P336" s="41">
        <v>123456789012</v>
      </c>
      <c r="Q336" s="33" t="s">
        <v>48</v>
      </c>
      <c r="R336" s="41">
        <v>9876543212345</v>
      </c>
      <c r="S336" s="40" t="s">
        <v>49</v>
      </c>
      <c r="T336" s="38">
        <v>3349947378</v>
      </c>
      <c r="U336" s="40" t="s">
        <v>50</v>
      </c>
      <c r="V336" s="41">
        <v>1023456789</v>
      </c>
      <c r="W336" s="88">
        <v>24000</v>
      </c>
      <c r="X336" s="88">
        <f t="shared" si="40"/>
        <v>12000</v>
      </c>
      <c r="Y336" s="88">
        <f t="shared" si="41"/>
        <v>4800</v>
      </c>
      <c r="Z336" s="88">
        <v>2083</v>
      </c>
      <c r="AA336" s="88">
        <v>2083</v>
      </c>
      <c r="AB336" s="88">
        <f t="shared" si="42"/>
        <v>3034</v>
      </c>
      <c r="AC336" s="88">
        <f t="shared" si="43"/>
        <v>24000</v>
      </c>
      <c r="AD336" s="87">
        <f t="shared" si="44"/>
        <v>1950</v>
      </c>
      <c r="AE336" s="87">
        <f t="shared" si="45"/>
        <v>0</v>
      </c>
      <c r="AF336" s="88">
        <v>6</v>
      </c>
      <c r="AG336" s="87">
        <f t="shared" si="46"/>
        <v>577.19999999999993</v>
      </c>
      <c r="AH336" s="87">
        <f t="shared" si="47"/>
        <v>26533.200000000001</v>
      </c>
      <c r="AI336" s="88" t="s">
        <v>51</v>
      </c>
      <c r="AJ336" s="40"/>
      <c r="AK336" s="40"/>
      <c r="AL336" s="40" t="s">
        <v>52</v>
      </c>
      <c r="AM336" s="40">
        <v>333</v>
      </c>
      <c r="AN336" s="33">
        <v>26533.200000000001</v>
      </c>
      <c r="AO336" s="44">
        <v>12000</v>
      </c>
      <c r="AP336" s="33">
        <v>4800</v>
      </c>
    </row>
    <row r="337" spans="1:42" ht="15" customHeight="1">
      <c r="A337" s="40">
        <v>334</v>
      </c>
      <c r="B337" s="42" t="s">
        <v>1391</v>
      </c>
      <c r="C337" s="38"/>
      <c r="D337" s="97" t="s">
        <v>1392</v>
      </c>
      <c r="E337" s="97" t="s">
        <v>92</v>
      </c>
      <c r="F337" s="40" t="s">
        <v>41</v>
      </c>
      <c r="G337" s="40" t="s">
        <v>1393</v>
      </c>
      <c r="H337" s="96" t="s">
        <v>1379</v>
      </c>
      <c r="I337" s="96" t="s">
        <v>1379</v>
      </c>
      <c r="J337" s="96" t="s">
        <v>58</v>
      </c>
      <c r="K337" s="96" t="s">
        <v>179</v>
      </c>
      <c r="L337" s="96" t="s">
        <v>75</v>
      </c>
      <c r="M337" s="39" t="s">
        <v>47</v>
      </c>
      <c r="N337" s="40"/>
      <c r="O337" s="40"/>
      <c r="P337" s="41">
        <v>123456789012</v>
      </c>
      <c r="Q337" s="33" t="s">
        <v>48</v>
      </c>
      <c r="R337" s="41">
        <v>9876543212345</v>
      </c>
      <c r="S337" s="40" t="s">
        <v>49</v>
      </c>
      <c r="T337" s="38">
        <v>3349947378</v>
      </c>
      <c r="U337" s="40" t="s">
        <v>50</v>
      </c>
      <c r="V337" s="41">
        <v>1023456789</v>
      </c>
      <c r="W337" s="88">
        <v>31000</v>
      </c>
      <c r="X337" s="88">
        <f t="shared" si="40"/>
        <v>15500</v>
      </c>
      <c r="Y337" s="88">
        <f t="shared" si="41"/>
        <v>6200</v>
      </c>
      <c r="Z337" s="88">
        <v>2083</v>
      </c>
      <c r="AA337" s="88">
        <v>2083</v>
      </c>
      <c r="AB337" s="88">
        <f t="shared" si="42"/>
        <v>5134</v>
      </c>
      <c r="AC337" s="88">
        <f t="shared" si="43"/>
        <v>31000</v>
      </c>
      <c r="AD337" s="87">
        <f t="shared" si="44"/>
        <v>1950</v>
      </c>
      <c r="AE337" s="87">
        <f t="shared" si="45"/>
        <v>0</v>
      </c>
      <c r="AF337" s="88">
        <v>6</v>
      </c>
      <c r="AG337" s="87">
        <f t="shared" si="46"/>
        <v>745.55</v>
      </c>
      <c r="AH337" s="87">
        <f t="shared" si="47"/>
        <v>33701.550000000003</v>
      </c>
      <c r="AI337" s="88" t="s">
        <v>61</v>
      </c>
      <c r="AJ337" s="40"/>
      <c r="AK337" s="40"/>
      <c r="AL337" s="40" t="s">
        <v>52</v>
      </c>
      <c r="AM337" s="40">
        <v>334</v>
      </c>
      <c r="AN337" s="33">
        <v>33701.550000000003</v>
      </c>
      <c r="AO337" s="44">
        <v>15500</v>
      </c>
      <c r="AP337" s="33">
        <v>6200</v>
      </c>
    </row>
    <row r="338" spans="1:42" ht="15" customHeight="1">
      <c r="A338" s="40">
        <v>335</v>
      </c>
      <c r="B338" s="42" t="s">
        <v>1394</v>
      </c>
      <c r="C338" s="38"/>
      <c r="D338" s="97" t="s">
        <v>1395</v>
      </c>
      <c r="E338" s="97" t="s">
        <v>1382</v>
      </c>
      <c r="F338" s="40" t="s">
        <v>41</v>
      </c>
      <c r="G338" s="40" t="s">
        <v>1396</v>
      </c>
      <c r="H338" s="96" t="s">
        <v>1379</v>
      </c>
      <c r="I338" s="96" t="s">
        <v>1379</v>
      </c>
      <c r="J338" s="96" t="s">
        <v>58</v>
      </c>
      <c r="K338" s="96" t="s">
        <v>131</v>
      </c>
      <c r="L338" s="96" t="s">
        <v>75</v>
      </c>
      <c r="M338" s="39" t="s">
        <v>47</v>
      </c>
      <c r="N338" s="40"/>
      <c r="O338" s="40"/>
      <c r="P338" s="41">
        <v>123456789012</v>
      </c>
      <c r="Q338" s="33" t="s">
        <v>48</v>
      </c>
      <c r="R338" s="41">
        <v>9876543212345</v>
      </c>
      <c r="S338" s="40" t="s">
        <v>49</v>
      </c>
      <c r="T338" s="38">
        <v>3349947378</v>
      </c>
      <c r="U338" s="40" t="s">
        <v>50</v>
      </c>
      <c r="V338" s="41">
        <v>1023456789</v>
      </c>
      <c r="W338" s="88">
        <v>16000</v>
      </c>
      <c r="X338" s="88">
        <f t="shared" si="40"/>
        <v>8000</v>
      </c>
      <c r="Y338" s="88">
        <f t="shared" si="41"/>
        <v>3200</v>
      </c>
      <c r="Z338" s="88">
        <v>2083</v>
      </c>
      <c r="AA338" s="88">
        <v>2083</v>
      </c>
      <c r="AB338" s="88">
        <f t="shared" si="42"/>
        <v>634</v>
      </c>
      <c r="AC338" s="88">
        <f t="shared" si="43"/>
        <v>16000</v>
      </c>
      <c r="AD338" s="87">
        <f t="shared" si="44"/>
        <v>2080</v>
      </c>
      <c r="AE338" s="87">
        <f t="shared" si="45"/>
        <v>520</v>
      </c>
      <c r="AF338" s="88">
        <v>6</v>
      </c>
      <c r="AG338" s="87">
        <f t="shared" si="46"/>
        <v>384.79999999999995</v>
      </c>
      <c r="AH338" s="87">
        <f t="shared" si="47"/>
        <v>18990.8</v>
      </c>
      <c r="AI338" s="88" t="s">
        <v>76</v>
      </c>
      <c r="AJ338" s="40"/>
      <c r="AK338" s="40"/>
      <c r="AL338" s="40" t="s">
        <v>52</v>
      </c>
      <c r="AM338" s="40">
        <v>335</v>
      </c>
      <c r="AN338" s="33">
        <v>18990.8</v>
      </c>
      <c r="AO338" s="44">
        <v>8000</v>
      </c>
      <c r="AP338" s="33">
        <v>3200</v>
      </c>
    </row>
    <row r="339" spans="1:42" ht="15" customHeight="1">
      <c r="A339" s="40">
        <v>336</v>
      </c>
      <c r="B339" s="42" t="s">
        <v>1397</v>
      </c>
      <c r="C339" s="38"/>
      <c r="D339" s="97" t="s">
        <v>1398</v>
      </c>
      <c r="E339" s="97" t="s">
        <v>1312</v>
      </c>
      <c r="F339" s="40" t="s">
        <v>52</v>
      </c>
      <c r="G339" s="40" t="s">
        <v>1399</v>
      </c>
      <c r="H339" s="96" t="s">
        <v>1379</v>
      </c>
      <c r="I339" s="96" t="s">
        <v>1379</v>
      </c>
      <c r="J339" s="96" t="s">
        <v>58</v>
      </c>
      <c r="K339" s="96" t="s">
        <v>131</v>
      </c>
      <c r="L339" s="96" t="s">
        <v>95</v>
      </c>
      <c r="M339" s="39" t="s">
        <v>47</v>
      </c>
      <c r="N339" s="40"/>
      <c r="O339" s="40"/>
      <c r="P339" s="41">
        <v>123456789012</v>
      </c>
      <c r="Q339" s="33" t="s">
        <v>48</v>
      </c>
      <c r="R339" s="41">
        <v>9876543212345</v>
      </c>
      <c r="S339" s="40" t="s">
        <v>49</v>
      </c>
      <c r="T339" s="38">
        <v>3349947378</v>
      </c>
      <c r="U339" s="40" t="s">
        <v>50</v>
      </c>
      <c r="V339" s="41">
        <v>1023456789</v>
      </c>
      <c r="W339" s="88">
        <v>40000</v>
      </c>
      <c r="X339" s="88">
        <f t="shared" si="40"/>
        <v>20000</v>
      </c>
      <c r="Y339" s="88">
        <f t="shared" si="41"/>
        <v>8000</v>
      </c>
      <c r="Z339" s="88">
        <v>2083</v>
      </c>
      <c r="AA339" s="88">
        <v>2083</v>
      </c>
      <c r="AB339" s="88">
        <f t="shared" si="42"/>
        <v>7834</v>
      </c>
      <c r="AC339" s="88">
        <f t="shared" si="43"/>
        <v>40000</v>
      </c>
      <c r="AD339" s="87">
        <f t="shared" si="44"/>
        <v>1950</v>
      </c>
      <c r="AE339" s="87">
        <f t="shared" si="45"/>
        <v>0</v>
      </c>
      <c r="AF339" s="88">
        <v>6</v>
      </c>
      <c r="AG339" s="87">
        <f t="shared" si="46"/>
        <v>961.99999999999989</v>
      </c>
      <c r="AH339" s="87">
        <f t="shared" si="47"/>
        <v>42918</v>
      </c>
      <c r="AI339" s="88" t="s">
        <v>61</v>
      </c>
      <c r="AJ339" s="40"/>
      <c r="AK339" s="40"/>
      <c r="AL339" s="40" t="s">
        <v>52</v>
      </c>
      <c r="AM339" s="40">
        <v>336</v>
      </c>
      <c r="AN339" s="33">
        <v>42918</v>
      </c>
      <c r="AO339" s="44">
        <v>20000</v>
      </c>
      <c r="AP339" s="33">
        <v>8000</v>
      </c>
    </row>
    <row r="340" spans="1:42" ht="15" customHeight="1">
      <c r="A340" s="40">
        <v>337</v>
      </c>
      <c r="B340" s="42" t="s">
        <v>1400</v>
      </c>
      <c r="C340" s="38"/>
      <c r="D340" s="97" t="s">
        <v>1401</v>
      </c>
      <c r="E340" s="97" t="s">
        <v>345</v>
      </c>
      <c r="F340" s="40" t="s">
        <v>41</v>
      </c>
      <c r="G340" s="40" t="s">
        <v>1402</v>
      </c>
      <c r="H340" s="96" t="s">
        <v>1379</v>
      </c>
      <c r="I340" s="96" t="s">
        <v>1379</v>
      </c>
      <c r="J340" s="96" t="s">
        <v>58</v>
      </c>
      <c r="K340" s="96" t="s">
        <v>194</v>
      </c>
      <c r="L340" s="96" t="s">
        <v>214</v>
      </c>
      <c r="M340" s="39" t="s">
        <v>47</v>
      </c>
      <c r="N340" s="40"/>
      <c r="O340" s="40"/>
      <c r="P340" s="41">
        <v>123456789012</v>
      </c>
      <c r="Q340" s="33" t="s">
        <v>48</v>
      </c>
      <c r="R340" s="41">
        <v>9876543212345</v>
      </c>
      <c r="S340" s="40" t="s">
        <v>49</v>
      </c>
      <c r="T340" s="38">
        <v>3349947378</v>
      </c>
      <c r="U340" s="40" t="s">
        <v>50</v>
      </c>
      <c r="V340" s="41">
        <v>1023456789</v>
      </c>
      <c r="W340" s="87">
        <v>20000</v>
      </c>
      <c r="X340" s="88">
        <f t="shared" si="40"/>
        <v>10000</v>
      </c>
      <c r="Y340" s="88">
        <f t="shared" si="41"/>
        <v>4000</v>
      </c>
      <c r="Z340" s="88">
        <v>2083</v>
      </c>
      <c r="AA340" s="88">
        <v>2083</v>
      </c>
      <c r="AB340" s="88">
        <f t="shared" si="42"/>
        <v>1834</v>
      </c>
      <c r="AC340" s="88">
        <f t="shared" si="43"/>
        <v>20000</v>
      </c>
      <c r="AD340" s="87">
        <f t="shared" si="44"/>
        <v>1950</v>
      </c>
      <c r="AE340" s="87">
        <f t="shared" si="45"/>
        <v>650</v>
      </c>
      <c r="AF340" s="88">
        <v>6</v>
      </c>
      <c r="AG340" s="87">
        <f t="shared" si="46"/>
        <v>480.99999999999994</v>
      </c>
      <c r="AH340" s="87">
        <f t="shared" si="47"/>
        <v>23087</v>
      </c>
      <c r="AI340" s="88" t="s">
        <v>51</v>
      </c>
      <c r="AJ340" s="40"/>
      <c r="AK340" s="40"/>
      <c r="AL340" s="40" t="s">
        <v>52</v>
      </c>
      <c r="AM340" s="40">
        <v>337</v>
      </c>
      <c r="AN340" s="33">
        <v>23087</v>
      </c>
      <c r="AO340" s="44">
        <v>10000</v>
      </c>
      <c r="AP340" s="33">
        <v>4000</v>
      </c>
    </row>
    <row r="341" spans="1:42" ht="15" customHeight="1">
      <c r="A341" s="40">
        <v>338</v>
      </c>
      <c r="B341" s="42" t="s">
        <v>1403</v>
      </c>
      <c r="C341" s="38"/>
      <c r="D341" s="97" t="s">
        <v>1404</v>
      </c>
      <c r="E341" s="97" t="s">
        <v>187</v>
      </c>
      <c r="F341" s="40" t="s">
        <v>41</v>
      </c>
      <c r="G341" s="40" t="s">
        <v>1405</v>
      </c>
      <c r="H341" s="96" t="s">
        <v>1379</v>
      </c>
      <c r="I341" s="96" t="s">
        <v>1379</v>
      </c>
      <c r="J341" s="96" t="s">
        <v>58</v>
      </c>
      <c r="K341" s="96" t="s">
        <v>131</v>
      </c>
      <c r="L341" s="96" t="s">
        <v>95</v>
      </c>
      <c r="M341" s="39" t="s">
        <v>47</v>
      </c>
      <c r="N341" s="40"/>
      <c r="O341" s="40"/>
      <c r="P341" s="41">
        <v>123456789012</v>
      </c>
      <c r="Q341" s="33" t="s">
        <v>48</v>
      </c>
      <c r="R341" s="41">
        <v>9876543212345</v>
      </c>
      <c r="S341" s="40" t="s">
        <v>49</v>
      </c>
      <c r="T341" s="38">
        <v>3349947378</v>
      </c>
      <c r="U341" s="40" t="s">
        <v>50</v>
      </c>
      <c r="V341" s="41">
        <v>1023456789</v>
      </c>
      <c r="W341" s="88">
        <v>50000</v>
      </c>
      <c r="X341" s="88">
        <f t="shared" si="40"/>
        <v>25000</v>
      </c>
      <c r="Y341" s="88">
        <f t="shared" si="41"/>
        <v>10000</v>
      </c>
      <c r="Z341" s="88">
        <v>2083</v>
      </c>
      <c r="AA341" s="88">
        <v>2083</v>
      </c>
      <c r="AB341" s="88">
        <f t="shared" si="42"/>
        <v>10834</v>
      </c>
      <c r="AC341" s="88">
        <f t="shared" si="43"/>
        <v>50000</v>
      </c>
      <c r="AD341" s="87">
        <f t="shared" si="44"/>
        <v>1950</v>
      </c>
      <c r="AE341" s="87">
        <f t="shared" si="45"/>
        <v>0</v>
      </c>
      <c r="AF341" s="88">
        <v>6</v>
      </c>
      <c r="AG341" s="87">
        <f t="shared" si="46"/>
        <v>1202.5</v>
      </c>
      <c r="AH341" s="87">
        <f t="shared" si="47"/>
        <v>53158.5</v>
      </c>
      <c r="AI341" s="88" t="s">
        <v>61</v>
      </c>
      <c r="AJ341" s="40"/>
      <c r="AK341" s="40"/>
      <c r="AL341" s="40" t="s">
        <v>52</v>
      </c>
      <c r="AM341" s="40">
        <v>338</v>
      </c>
      <c r="AN341" s="33">
        <v>53158.5</v>
      </c>
      <c r="AO341" s="44">
        <v>25000</v>
      </c>
      <c r="AP341" s="33">
        <v>10000</v>
      </c>
    </row>
    <row r="342" spans="1:42" ht="15" customHeight="1">
      <c r="A342" s="40">
        <v>339</v>
      </c>
      <c r="B342" s="42" t="s">
        <v>1406</v>
      </c>
      <c r="C342" s="38"/>
      <c r="D342" s="97" t="s">
        <v>1407</v>
      </c>
      <c r="E342" s="97" t="s">
        <v>1408</v>
      </c>
      <c r="F342" s="40" t="s">
        <v>52</v>
      </c>
      <c r="G342" s="40" t="s">
        <v>1409</v>
      </c>
      <c r="H342" s="96" t="s">
        <v>1410</v>
      </c>
      <c r="I342" s="96" t="s">
        <v>1410</v>
      </c>
      <c r="J342" s="96" t="s">
        <v>58</v>
      </c>
      <c r="K342" s="96" t="s">
        <v>204</v>
      </c>
      <c r="L342" s="96" t="s">
        <v>95</v>
      </c>
      <c r="M342" s="39" t="s">
        <v>47</v>
      </c>
      <c r="N342" s="40"/>
      <c r="O342" s="40"/>
      <c r="P342" s="41">
        <v>123456789012</v>
      </c>
      <c r="Q342" s="33" t="s">
        <v>48</v>
      </c>
      <c r="R342" s="41">
        <v>9876543212345</v>
      </c>
      <c r="S342" s="40" t="s">
        <v>49</v>
      </c>
      <c r="T342" s="38">
        <v>3349947378</v>
      </c>
      <c r="U342" s="40" t="s">
        <v>50</v>
      </c>
      <c r="V342" s="41">
        <v>1023456789</v>
      </c>
      <c r="W342" s="88">
        <v>40000</v>
      </c>
      <c r="X342" s="88">
        <f t="shared" si="40"/>
        <v>20000</v>
      </c>
      <c r="Y342" s="88">
        <f t="shared" si="41"/>
        <v>8000</v>
      </c>
      <c r="Z342" s="88">
        <v>2083</v>
      </c>
      <c r="AA342" s="88">
        <v>2083</v>
      </c>
      <c r="AB342" s="88">
        <f t="shared" si="42"/>
        <v>7834</v>
      </c>
      <c r="AC342" s="88">
        <f t="shared" si="43"/>
        <v>40000</v>
      </c>
      <c r="AD342" s="87">
        <f t="shared" si="44"/>
        <v>1950</v>
      </c>
      <c r="AE342" s="87">
        <f t="shared" si="45"/>
        <v>0</v>
      </c>
      <c r="AF342" s="88">
        <v>6</v>
      </c>
      <c r="AG342" s="87">
        <f t="shared" si="46"/>
        <v>961.99999999999989</v>
      </c>
      <c r="AH342" s="87">
        <f t="shared" si="47"/>
        <v>42918</v>
      </c>
      <c r="AI342" s="88" t="s">
        <v>61</v>
      </c>
      <c r="AJ342" s="40"/>
      <c r="AK342" s="40"/>
      <c r="AL342" s="40" t="s">
        <v>52</v>
      </c>
      <c r="AM342" s="40">
        <v>339</v>
      </c>
      <c r="AN342" s="33">
        <v>42918</v>
      </c>
      <c r="AO342" s="44">
        <v>20000</v>
      </c>
      <c r="AP342" s="33">
        <v>8000</v>
      </c>
    </row>
    <row r="343" spans="1:42" ht="15" customHeight="1">
      <c r="A343" s="40">
        <v>340</v>
      </c>
      <c r="B343" s="42" t="s">
        <v>1411</v>
      </c>
      <c r="C343" s="38"/>
      <c r="D343" s="97" t="s">
        <v>1412</v>
      </c>
      <c r="E343" s="97" t="s">
        <v>1413</v>
      </c>
      <c r="F343" s="40" t="s">
        <v>41</v>
      </c>
      <c r="G343" s="40" t="s">
        <v>1414</v>
      </c>
      <c r="H343" s="96" t="s">
        <v>1410</v>
      </c>
      <c r="I343" s="96" t="s">
        <v>1410</v>
      </c>
      <c r="J343" s="96" t="s">
        <v>58</v>
      </c>
      <c r="K343" s="96" t="s">
        <v>209</v>
      </c>
      <c r="L343" s="96" t="s">
        <v>352</v>
      </c>
      <c r="M343" s="39" t="s">
        <v>47</v>
      </c>
      <c r="N343" s="40"/>
      <c r="O343" s="40"/>
      <c r="P343" s="41">
        <v>123456789012</v>
      </c>
      <c r="Q343" s="33" t="s">
        <v>48</v>
      </c>
      <c r="R343" s="41">
        <v>9876543212345</v>
      </c>
      <c r="S343" s="40" t="s">
        <v>49</v>
      </c>
      <c r="T343" s="38">
        <v>3349947378</v>
      </c>
      <c r="U343" s="40" t="s">
        <v>50</v>
      </c>
      <c r="V343" s="41">
        <v>1023456789</v>
      </c>
      <c r="W343" s="88">
        <v>15000</v>
      </c>
      <c r="X343" s="88">
        <f t="shared" si="40"/>
        <v>7500</v>
      </c>
      <c r="Y343" s="88">
        <f t="shared" si="41"/>
        <v>3000</v>
      </c>
      <c r="Z343" s="88">
        <v>2083</v>
      </c>
      <c r="AA343" s="88">
        <v>2083</v>
      </c>
      <c r="AB343" s="88">
        <f t="shared" si="42"/>
        <v>334</v>
      </c>
      <c r="AC343" s="88">
        <f t="shared" si="43"/>
        <v>15000</v>
      </c>
      <c r="AD343" s="87">
        <f t="shared" si="44"/>
        <v>1950</v>
      </c>
      <c r="AE343" s="87">
        <f t="shared" si="45"/>
        <v>487.5</v>
      </c>
      <c r="AF343" s="88">
        <v>6</v>
      </c>
      <c r="AG343" s="87">
        <f t="shared" si="46"/>
        <v>360.75</v>
      </c>
      <c r="AH343" s="87">
        <f t="shared" si="47"/>
        <v>17804.25</v>
      </c>
      <c r="AI343" s="88" t="s">
        <v>76</v>
      </c>
      <c r="AJ343" s="40"/>
      <c r="AK343" s="40"/>
      <c r="AL343" s="40" t="s">
        <v>52</v>
      </c>
      <c r="AM343" s="40">
        <v>340</v>
      </c>
      <c r="AN343" s="33">
        <v>17804.25</v>
      </c>
      <c r="AO343" s="44">
        <v>7500</v>
      </c>
      <c r="AP343" s="33">
        <v>3000</v>
      </c>
    </row>
    <row r="344" spans="1:42" ht="15" customHeight="1">
      <c r="A344" s="40">
        <v>341</v>
      </c>
      <c r="B344" s="42" t="s">
        <v>1415</v>
      </c>
      <c r="C344" s="38"/>
      <c r="D344" s="97" t="s">
        <v>1416</v>
      </c>
      <c r="E344" s="97" t="s">
        <v>79</v>
      </c>
      <c r="F344" s="40" t="s">
        <v>41</v>
      </c>
      <c r="G344" s="40" t="s">
        <v>1090</v>
      </c>
      <c r="H344" s="96" t="s">
        <v>1410</v>
      </c>
      <c r="I344" s="96" t="s">
        <v>1410</v>
      </c>
      <c r="J344" s="96" t="s">
        <v>58</v>
      </c>
      <c r="K344" s="96" t="s">
        <v>194</v>
      </c>
      <c r="L344" s="96" t="s">
        <v>95</v>
      </c>
      <c r="M344" s="39" t="s">
        <v>47</v>
      </c>
      <c r="N344" s="40"/>
      <c r="O344" s="40"/>
      <c r="P344" s="41">
        <v>123456789012</v>
      </c>
      <c r="Q344" s="33" t="s">
        <v>48</v>
      </c>
      <c r="R344" s="41">
        <v>9876543212345</v>
      </c>
      <c r="S344" s="40" t="s">
        <v>49</v>
      </c>
      <c r="T344" s="38">
        <v>3349947378</v>
      </c>
      <c r="U344" s="40" t="s">
        <v>50</v>
      </c>
      <c r="V344" s="41">
        <v>1023456789</v>
      </c>
      <c r="W344" s="88">
        <v>18000</v>
      </c>
      <c r="X344" s="88">
        <f t="shared" si="40"/>
        <v>9000</v>
      </c>
      <c r="Y344" s="88">
        <f t="shared" si="41"/>
        <v>3600</v>
      </c>
      <c r="Z344" s="88">
        <v>2083</v>
      </c>
      <c r="AA344" s="88">
        <v>2083</v>
      </c>
      <c r="AB344" s="88">
        <f t="shared" si="42"/>
        <v>1234</v>
      </c>
      <c r="AC344" s="88">
        <f t="shared" si="43"/>
        <v>18000</v>
      </c>
      <c r="AD344" s="87">
        <f t="shared" si="44"/>
        <v>2340</v>
      </c>
      <c r="AE344" s="87">
        <f t="shared" si="45"/>
        <v>585</v>
      </c>
      <c r="AF344" s="88">
        <v>6</v>
      </c>
      <c r="AG344" s="87">
        <f t="shared" si="46"/>
        <v>432.9</v>
      </c>
      <c r="AH344" s="87">
        <f t="shared" si="47"/>
        <v>21363.9</v>
      </c>
      <c r="AI344" s="88" t="s">
        <v>76</v>
      </c>
      <c r="AJ344" s="40"/>
      <c r="AK344" s="40"/>
      <c r="AL344" s="40" t="s">
        <v>52</v>
      </c>
      <c r="AM344" s="40">
        <v>341</v>
      </c>
      <c r="AN344" s="33">
        <v>21363.9</v>
      </c>
      <c r="AO344" s="44">
        <v>9000</v>
      </c>
      <c r="AP344" s="33">
        <v>3600</v>
      </c>
    </row>
    <row r="345" spans="1:42" ht="15" customHeight="1">
      <c r="A345" s="40">
        <v>342</v>
      </c>
      <c r="B345" s="42" t="s">
        <v>1417</v>
      </c>
      <c r="C345" s="38"/>
      <c r="D345" s="97" t="s">
        <v>1418</v>
      </c>
      <c r="E345" s="97" t="s">
        <v>687</v>
      </c>
      <c r="F345" s="40" t="s">
        <v>41</v>
      </c>
      <c r="G345" s="40" t="s">
        <v>1419</v>
      </c>
      <c r="H345" s="96" t="s">
        <v>1410</v>
      </c>
      <c r="I345" s="96" t="s">
        <v>1410</v>
      </c>
      <c r="J345" s="96" t="s">
        <v>58</v>
      </c>
      <c r="K345" s="96" t="s">
        <v>131</v>
      </c>
      <c r="L345" s="96" t="s">
        <v>142</v>
      </c>
      <c r="M345" s="39" t="s">
        <v>47</v>
      </c>
      <c r="N345" s="40"/>
      <c r="O345" s="40"/>
      <c r="P345" s="41">
        <v>123456789012</v>
      </c>
      <c r="Q345" s="33" t="s">
        <v>48</v>
      </c>
      <c r="R345" s="41">
        <v>9876543212345</v>
      </c>
      <c r="S345" s="40" t="s">
        <v>49</v>
      </c>
      <c r="T345" s="38">
        <v>3349947378</v>
      </c>
      <c r="U345" s="40" t="s">
        <v>50</v>
      </c>
      <c r="V345" s="41">
        <v>1023456789</v>
      </c>
      <c r="W345" s="88">
        <v>19000</v>
      </c>
      <c r="X345" s="88">
        <f t="shared" si="40"/>
        <v>9500</v>
      </c>
      <c r="Y345" s="88">
        <f t="shared" si="41"/>
        <v>3800</v>
      </c>
      <c r="Z345" s="88">
        <v>2083</v>
      </c>
      <c r="AA345" s="88">
        <v>2083</v>
      </c>
      <c r="AB345" s="88">
        <f t="shared" si="42"/>
        <v>1534</v>
      </c>
      <c r="AC345" s="88">
        <f t="shared" si="43"/>
        <v>19000</v>
      </c>
      <c r="AD345" s="87">
        <f t="shared" si="44"/>
        <v>1950</v>
      </c>
      <c r="AE345" s="87">
        <f t="shared" si="45"/>
        <v>617.5</v>
      </c>
      <c r="AF345" s="88">
        <v>6</v>
      </c>
      <c r="AG345" s="87">
        <f t="shared" si="46"/>
        <v>456.95</v>
      </c>
      <c r="AH345" s="87">
        <f t="shared" si="47"/>
        <v>22030.45</v>
      </c>
      <c r="AI345" s="88" t="s">
        <v>76</v>
      </c>
      <c r="AJ345" s="40"/>
      <c r="AK345" s="40"/>
      <c r="AL345" s="40" t="s">
        <v>52</v>
      </c>
      <c r="AM345" s="40">
        <v>342</v>
      </c>
      <c r="AN345" s="33">
        <v>22030.45</v>
      </c>
      <c r="AO345" s="44">
        <v>9500</v>
      </c>
      <c r="AP345" s="33">
        <v>3800</v>
      </c>
    </row>
    <row r="346" spans="1:42" ht="15" customHeight="1">
      <c r="A346" s="40">
        <v>343</v>
      </c>
      <c r="B346" s="42" t="s">
        <v>1420</v>
      </c>
      <c r="C346" s="38"/>
      <c r="D346" s="97" t="s">
        <v>1421</v>
      </c>
      <c r="E346" s="97" t="s">
        <v>1422</v>
      </c>
      <c r="F346" s="40" t="s">
        <v>41</v>
      </c>
      <c r="G346" s="40" t="s">
        <v>1423</v>
      </c>
      <c r="H346" s="96" t="s">
        <v>1424</v>
      </c>
      <c r="I346" s="96" t="s">
        <v>1424</v>
      </c>
      <c r="J346" s="96" t="s">
        <v>44</v>
      </c>
      <c r="K346" s="96" t="s">
        <v>224</v>
      </c>
      <c r="L346" s="96" t="s">
        <v>390</v>
      </c>
      <c r="M346" s="39" t="s">
        <v>47</v>
      </c>
      <c r="N346" s="40"/>
      <c r="O346" s="40"/>
      <c r="P346" s="41">
        <v>123456789012</v>
      </c>
      <c r="Q346" s="33" t="s">
        <v>48</v>
      </c>
      <c r="R346" s="41">
        <v>9876543212345</v>
      </c>
      <c r="S346" s="40" t="s">
        <v>49</v>
      </c>
      <c r="T346" s="38">
        <v>3349947378</v>
      </c>
      <c r="U346" s="40" t="s">
        <v>50</v>
      </c>
      <c r="V346" s="41">
        <v>1023456789</v>
      </c>
      <c r="W346" s="88">
        <v>21000</v>
      </c>
      <c r="X346" s="88">
        <f t="shared" si="40"/>
        <v>10500</v>
      </c>
      <c r="Y346" s="88">
        <f t="shared" si="41"/>
        <v>4200</v>
      </c>
      <c r="Z346" s="88">
        <v>2083</v>
      </c>
      <c r="AA346" s="88">
        <v>2083</v>
      </c>
      <c r="AB346" s="88">
        <f t="shared" si="42"/>
        <v>2134</v>
      </c>
      <c r="AC346" s="88">
        <f t="shared" si="43"/>
        <v>21000</v>
      </c>
      <c r="AD346" s="87">
        <f t="shared" si="44"/>
        <v>1950</v>
      </c>
      <c r="AE346" s="87">
        <f t="shared" si="45"/>
        <v>682.5</v>
      </c>
      <c r="AF346" s="88">
        <v>6</v>
      </c>
      <c r="AG346" s="87">
        <f t="shared" si="46"/>
        <v>505.04999999999995</v>
      </c>
      <c r="AH346" s="87">
        <f t="shared" si="47"/>
        <v>24143.55</v>
      </c>
      <c r="AI346" s="88" t="s">
        <v>51</v>
      </c>
      <c r="AJ346" s="40"/>
      <c r="AK346" s="40"/>
      <c r="AL346" s="40" t="s">
        <v>52</v>
      </c>
      <c r="AM346" s="40">
        <v>343</v>
      </c>
      <c r="AN346" s="33">
        <v>24143.55</v>
      </c>
      <c r="AO346" s="44">
        <v>10500</v>
      </c>
      <c r="AP346" s="33">
        <v>4200</v>
      </c>
    </row>
    <row r="347" spans="1:42" ht="15" customHeight="1">
      <c r="A347" s="40">
        <v>344</v>
      </c>
      <c r="B347" s="42" t="s">
        <v>1425</v>
      </c>
      <c r="C347" s="38"/>
      <c r="D347" s="97" t="s">
        <v>1426</v>
      </c>
      <c r="E347" s="97" t="s">
        <v>393</v>
      </c>
      <c r="F347" s="40" t="s">
        <v>41</v>
      </c>
      <c r="G347" s="40" t="s">
        <v>1427</v>
      </c>
      <c r="H347" s="96" t="s">
        <v>1424</v>
      </c>
      <c r="I347" s="96" t="s">
        <v>1424</v>
      </c>
      <c r="J347" s="96" t="s">
        <v>58</v>
      </c>
      <c r="K347" s="96" t="s">
        <v>229</v>
      </c>
      <c r="L347" s="96" t="s">
        <v>95</v>
      </c>
      <c r="M347" s="39" t="s">
        <v>47</v>
      </c>
      <c r="N347" s="40"/>
      <c r="O347" s="40"/>
      <c r="P347" s="41">
        <v>123456789012</v>
      </c>
      <c r="Q347" s="33" t="s">
        <v>48</v>
      </c>
      <c r="R347" s="41">
        <v>9876543212345</v>
      </c>
      <c r="S347" s="40" t="s">
        <v>49</v>
      </c>
      <c r="T347" s="38">
        <v>3349947378</v>
      </c>
      <c r="U347" s="40" t="s">
        <v>50</v>
      </c>
      <c r="V347" s="41">
        <v>1023456789</v>
      </c>
      <c r="W347" s="88">
        <v>20000</v>
      </c>
      <c r="X347" s="88">
        <f t="shared" si="40"/>
        <v>10000</v>
      </c>
      <c r="Y347" s="88">
        <f t="shared" si="41"/>
        <v>4000</v>
      </c>
      <c r="Z347" s="88">
        <v>2083</v>
      </c>
      <c r="AA347" s="88">
        <v>2083</v>
      </c>
      <c r="AB347" s="88">
        <f t="shared" si="42"/>
        <v>1834</v>
      </c>
      <c r="AC347" s="88">
        <f t="shared" si="43"/>
        <v>20000</v>
      </c>
      <c r="AD347" s="87">
        <f t="shared" si="44"/>
        <v>1950</v>
      </c>
      <c r="AE347" s="87">
        <f t="shared" si="45"/>
        <v>650</v>
      </c>
      <c r="AF347" s="88">
        <v>6</v>
      </c>
      <c r="AG347" s="87">
        <f t="shared" si="46"/>
        <v>480.99999999999994</v>
      </c>
      <c r="AH347" s="87">
        <f t="shared" si="47"/>
        <v>23087</v>
      </c>
      <c r="AI347" s="88" t="s">
        <v>51</v>
      </c>
      <c r="AJ347" s="40"/>
      <c r="AK347" s="40"/>
      <c r="AL347" s="40" t="s">
        <v>52</v>
      </c>
      <c r="AM347" s="40">
        <v>344</v>
      </c>
      <c r="AN347" s="33">
        <v>23087</v>
      </c>
      <c r="AO347" s="44">
        <v>10000</v>
      </c>
      <c r="AP347" s="33">
        <v>4000</v>
      </c>
    </row>
    <row r="348" spans="1:42" ht="15" customHeight="1">
      <c r="A348" s="40">
        <v>345</v>
      </c>
      <c r="B348" s="42" t="s">
        <v>1428</v>
      </c>
      <c r="C348" s="38"/>
      <c r="D348" s="97" t="s">
        <v>1429</v>
      </c>
      <c r="E348" s="97" t="s">
        <v>110</v>
      </c>
      <c r="F348" s="40" t="s">
        <v>41</v>
      </c>
      <c r="G348" s="40" t="s">
        <v>1430</v>
      </c>
      <c r="H348" s="96" t="s">
        <v>1431</v>
      </c>
      <c r="I348" s="96" t="s">
        <v>1431</v>
      </c>
      <c r="J348" s="96" t="s">
        <v>58</v>
      </c>
      <c r="K348" s="96" t="s">
        <v>194</v>
      </c>
      <c r="L348" s="96" t="s">
        <v>120</v>
      </c>
      <c r="M348" s="39" t="s">
        <v>47</v>
      </c>
      <c r="N348" s="40"/>
      <c r="O348" s="40"/>
      <c r="P348" s="41">
        <v>123456789012</v>
      </c>
      <c r="Q348" s="33" t="s">
        <v>48</v>
      </c>
      <c r="R348" s="41">
        <v>9876543212345</v>
      </c>
      <c r="S348" s="40" t="s">
        <v>49</v>
      </c>
      <c r="T348" s="38">
        <v>3349947378</v>
      </c>
      <c r="U348" s="40" t="s">
        <v>50</v>
      </c>
      <c r="V348" s="41">
        <v>1023456789</v>
      </c>
      <c r="W348" s="88">
        <v>20000</v>
      </c>
      <c r="X348" s="88">
        <f t="shared" si="40"/>
        <v>10000</v>
      </c>
      <c r="Y348" s="88">
        <f t="shared" si="41"/>
        <v>4000</v>
      </c>
      <c r="Z348" s="88">
        <v>2083</v>
      </c>
      <c r="AA348" s="88">
        <v>2083</v>
      </c>
      <c r="AB348" s="88">
        <f t="shared" si="42"/>
        <v>1834</v>
      </c>
      <c r="AC348" s="88">
        <f t="shared" si="43"/>
        <v>20000</v>
      </c>
      <c r="AD348" s="87">
        <f t="shared" si="44"/>
        <v>1950</v>
      </c>
      <c r="AE348" s="87">
        <f t="shared" si="45"/>
        <v>650</v>
      </c>
      <c r="AF348" s="88">
        <v>6</v>
      </c>
      <c r="AG348" s="87">
        <f t="shared" si="46"/>
        <v>480.99999999999994</v>
      </c>
      <c r="AH348" s="87">
        <f t="shared" si="47"/>
        <v>23087</v>
      </c>
      <c r="AI348" s="88" t="s">
        <v>51</v>
      </c>
      <c r="AJ348" s="40"/>
      <c r="AK348" s="40"/>
      <c r="AL348" s="40" t="s">
        <v>52</v>
      </c>
      <c r="AM348" s="40">
        <v>345</v>
      </c>
      <c r="AN348" s="33">
        <v>23087</v>
      </c>
      <c r="AO348" s="44">
        <v>10000</v>
      </c>
      <c r="AP348" s="33">
        <v>4000</v>
      </c>
    </row>
    <row r="349" spans="1:42" ht="15" customHeight="1">
      <c r="A349" s="40">
        <v>346</v>
      </c>
      <c r="B349" s="42" t="s">
        <v>1432</v>
      </c>
      <c r="C349" s="38"/>
      <c r="D349" s="97" t="s">
        <v>1433</v>
      </c>
      <c r="E349" s="97" t="s">
        <v>887</v>
      </c>
      <c r="F349" s="40" t="s">
        <v>41</v>
      </c>
      <c r="G349" s="40" t="s">
        <v>1434</v>
      </c>
      <c r="H349" s="96" t="s">
        <v>1431</v>
      </c>
      <c r="I349" s="96" t="s">
        <v>1431</v>
      </c>
      <c r="J349" s="96" t="s">
        <v>58</v>
      </c>
      <c r="K349" s="96" t="s">
        <v>126</v>
      </c>
      <c r="L349" s="96" t="s">
        <v>83</v>
      </c>
      <c r="M349" s="39" t="s">
        <v>47</v>
      </c>
      <c r="N349" s="40"/>
      <c r="O349" s="40"/>
      <c r="P349" s="41">
        <v>123456789012</v>
      </c>
      <c r="Q349" s="33" t="s">
        <v>48</v>
      </c>
      <c r="R349" s="41">
        <v>9876543212345</v>
      </c>
      <c r="S349" s="40" t="s">
        <v>49</v>
      </c>
      <c r="T349" s="38">
        <v>3349947378</v>
      </c>
      <c r="U349" s="40" t="s">
        <v>50</v>
      </c>
      <c r="V349" s="41">
        <v>1023456789</v>
      </c>
      <c r="W349" s="88">
        <v>20000</v>
      </c>
      <c r="X349" s="88">
        <f t="shared" si="40"/>
        <v>10000</v>
      </c>
      <c r="Y349" s="88">
        <f t="shared" si="41"/>
        <v>4000</v>
      </c>
      <c r="Z349" s="88">
        <v>2083</v>
      </c>
      <c r="AA349" s="88">
        <v>2083</v>
      </c>
      <c r="AB349" s="88">
        <f t="shared" si="42"/>
        <v>1834</v>
      </c>
      <c r="AC349" s="88">
        <f t="shared" si="43"/>
        <v>20000</v>
      </c>
      <c r="AD349" s="87">
        <f t="shared" si="44"/>
        <v>1950</v>
      </c>
      <c r="AE349" s="87">
        <f t="shared" si="45"/>
        <v>650</v>
      </c>
      <c r="AF349" s="88">
        <v>6</v>
      </c>
      <c r="AG349" s="87">
        <f t="shared" si="46"/>
        <v>480.99999999999994</v>
      </c>
      <c r="AH349" s="87">
        <f t="shared" si="47"/>
        <v>23087</v>
      </c>
      <c r="AI349" s="88" t="s">
        <v>51</v>
      </c>
      <c r="AJ349" s="40"/>
      <c r="AK349" s="40"/>
      <c r="AL349" s="40" t="s">
        <v>52</v>
      </c>
      <c r="AM349" s="40">
        <v>346</v>
      </c>
      <c r="AN349" s="33">
        <v>23087</v>
      </c>
      <c r="AO349" s="44">
        <v>10000</v>
      </c>
      <c r="AP349" s="33">
        <v>4000</v>
      </c>
    </row>
    <row r="350" spans="1:42" ht="15" customHeight="1">
      <c r="A350" s="40">
        <v>347</v>
      </c>
      <c r="B350" s="42" t="s">
        <v>1435</v>
      </c>
      <c r="C350" s="38"/>
      <c r="D350" s="97" t="s">
        <v>1436</v>
      </c>
      <c r="E350" s="97" t="s">
        <v>574</v>
      </c>
      <c r="F350" s="40" t="s">
        <v>52</v>
      </c>
      <c r="G350" s="40" t="s">
        <v>1437</v>
      </c>
      <c r="H350" s="96" t="s">
        <v>1438</v>
      </c>
      <c r="I350" s="96" t="s">
        <v>1438</v>
      </c>
      <c r="J350" s="96" t="s">
        <v>58</v>
      </c>
      <c r="K350" s="96" t="s">
        <v>131</v>
      </c>
      <c r="L350" s="96" t="s">
        <v>214</v>
      </c>
      <c r="M350" s="39" t="s">
        <v>47</v>
      </c>
      <c r="N350" s="40"/>
      <c r="O350" s="40"/>
      <c r="P350" s="41">
        <v>123456789012</v>
      </c>
      <c r="Q350" s="33" t="s">
        <v>48</v>
      </c>
      <c r="R350" s="41">
        <v>9876543212345</v>
      </c>
      <c r="S350" s="40" t="s">
        <v>49</v>
      </c>
      <c r="T350" s="38">
        <v>3349947378</v>
      </c>
      <c r="U350" s="40" t="s">
        <v>50</v>
      </c>
      <c r="V350" s="41">
        <v>1023456789</v>
      </c>
      <c r="W350" s="88">
        <v>20000</v>
      </c>
      <c r="X350" s="88">
        <f t="shared" si="40"/>
        <v>10000</v>
      </c>
      <c r="Y350" s="88">
        <f t="shared" si="41"/>
        <v>4000</v>
      </c>
      <c r="Z350" s="88">
        <v>2083</v>
      </c>
      <c r="AA350" s="88">
        <v>2083</v>
      </c>
      <c r="AB350" s="88">
        <f t="shared" si="42"/>
        <v>1834</v>
      </c>
      <c r="AC350" s="88">
        <f t="shared" si="43"/>
        <v>20000</v>
      </c>
      <c r="AD350" s="87">
        <f t="shared" si="44"/>
        <v>1950</v>
      </c>
      <c r="AE350" s="87">
        <f t="shared" si="45"/>
        <v>650</v>
      </c>
      <c r="AF350" s="88">
        <v>6</v>
      </c>
      <c r="AG350" s="87">
        <f t="shared" si="46"/>
        <v>480.99999999999994</v>
      </c>
      <c r="AH350" s="87">
        <f t="shared" si="47"/>
        <v>23087</v>
      </c>
      <c r="AI350" s="88" t="s">
        <v>51</v>
      </c>
      <c r="AJ350" s="40"/>
      <c r="AK350" s="40"/>
      <c r="AL350" s="40" t="s">
        <v>52</v>
      </c>
      <c r="AM350" s="40">
        <v>347</v>
      </c>
      <c r="AN350" s="33">
        <v>23087</v>
      </c>
      <c r="AO350" s="44">
        <v>10000</v>
      </c>
      <c r="AP350" s="33">
        <v>4000</v>
      </c>
    </row>
    <row r="351" spans="1:42" ht="15" customHeight="1">
      <c r="A351" s="40">
        <v>348</v>
      </c>
      <c r="B351" s="42" t="s">
        <v>1439</v>
      </c>
      <c r="C351" s="38"/>
      <c r="D351" s="97" t="s">
        <v>1440</v>
      </c>
      <c r="E351" s="97" t="s">
        <v>1441</v>
      </c>
      <c r="F351" s="40" t="s">
        <v>41</v>
      </c>
      <c r="G351" s="40" t="s">
        <v>1442</v>
      </c>
      <c r="H351" s="96" t="s">
        <v>1438</v>
      </c>
      <c r="I351" s="96" t="s">
        <v>1438</v>
      </c>
      <c r="J351" s="96" t="s">
        <v>58</v>
      </c>
      <c r="K351" s="96" t="s">
        <v>131</v>
      </c>
      <c r="L351" s="96" t="s">
        <v>214</v>
      </c>
      <c r="M351" s="39" t="s">
        <v>47</v>
      </c>
      <c r="N351" s="40"/>
      <c r="O351" s="40"/>
      <c r="P351" s="41">
        <v>123456789012</v>
      </c>
      <c r="Q351" s="33" t="s">
        <v>48</v>
      </c>
      <c r="R351" s="41">
        <v>9876543212345</v>
      </c>
      <c r="S351" s="40" t="s">
        <v>49</v>
      </c>
      <c r="T351" s="38">
        <v>3349947378</v>
      </c>
      <c r="U351" s="40" t="s">
        <v>50</v>
      </c>
      <c r="V351" s="41">
        <v>1023456789</v>
      </c>
      <c r="W351" s="88">
        <v>40000</v>
      </c>
      <c r="X351" s="88">
        <f t="shared" si="40"/>
        <v>20000</v>
      </c>
      <c r="Y351" s="88">
        <f t="shared" si="41"/>
        <v>8000</v>
      </c>
      <c r="Z351" s="88">
        <v>2083</v>
      </c>
      <c r="AA351" s="88">
        <v>2083</v>
      </c>
      <c r="AB351" s="88">
        <f t="shared" si="42"/>
        <v>7834</v>
      </c>
      <c r="AC351" s="88">
        <f t="shared" si="43"/>
        <v>40000</v>
      </c>
      <c r="AD351" s="87">
        <f t="shared" si="44"/>
        <v>1950</v>
      </c>
      <c r="AE351" s="87">
        <f t="shared" si="45"/>
        <v>0</v>
      </c>
      <c r="AF351" s="88">
        <v>6</v>
      </c>
      <c r="AG351" s="87">
        <f t="shared" si="46"/>
        <v>961.99999999999989</v>
      </c>
      <c r="AH351" s="87">
        <f t="shared" si="47"/>
        <v>42918</v>
      </c>
      <c r="AI351" s="88" t="s">
        <v>61</v>
      </c>
      <c r="AJ351" s="40"/>
      <c r="AK351" s="40"/>
      <c r="AL351" s="40" t="s">
        <v>52</v>
      </c>
      <c r="AM351" s="40">
        <v>348</v>
      </c>
      <c r="AN351" s="33">
        <v>42918</v>
      </c>
      <c r="AO351" s="44">
        <v>20000</v>
      </c>
      <c r="AP351" s="33">
        <v>8000</v>
      </c>
    </row>
    <row r="352" spans="1:42" ht="15" customHeight="1">
      <c r="A352" s="40">
        <v>349</v>
      </c>
      <c r="B352" s="42" t="s">
        <v>1443</v>
      </c>
      <c r="C352" s="38"/>
      <c r="D352" s="97" t="s">
        <v>1444</v>
      </c>
      <c r="E352" s="97" t="s">
        <v>1445</v>
      </c>
      <c r="F352" s="40" t="s">
        <v>41</v>
      </c>
      <c r="G352" s="40" t="s">
        <v>1446</v>
      </c>
      <c r="H352" s="96" t="s">
        <v>1438</v>
      </c>
      <c r="I352" s="96" t="s">
        <v>1438</v>
      </c>
      <c r="J352" s="96" t="s">
        <v>58</v>
      </c>
      <c r="K352" s="96" t="s">
        <v>194</v>
      </c>
      <c r="L352" s="96" t="s">
        <v>142</v>
      </c>
      <c r="M352" s="39" t="s">
        <v>47</v>
      </c>
      <c r="N352" s="40"/>
      <c r="O352" s="40"/>
      <c r="P352" s="41">
        <v>123456789012</v>
      </c>
      <c r="Q352" s="33" t="s">
        <v>48</v>
      </c>
      <c r="R352" s="41">
        <v>9876543212345</v>
      </c>
      <c r="S352" s="40" t="s">
        <v>49</v>
      </c>
      <c r="T352" s="38">
        <v>3349947378</v>
      </c>
      <c r="U352" s="40" t="s">
        <v>50</v>
      </c>
      <c r="V352" s="41">
        <v>1023456789</v>
      </c>
      <c r="W352" s="88">
        <v>30000</v>
      </c>
      <c r="X352" s="88">
        <f t="shared" si="40"/>
        <v>15000</v>
      </c>
      <c r="Y352" s="88">
        <f t="shared" si="41"/>
        <v>6000</v>
      </c>
      <c r="Z352" s="88">
        <v>2083</v>
      </c>
      <c r="AA352" s="88">
        <v>2083</v>
      </c>
      <c r="AB352" s="88">
        <f t="shared" si="42"/>
        <v>4834</v>
      </c>
      <c r="AC352" s="88">
        <f t="shared" si="43"/>
        <v>30000</v>
      </c>
      <c r="AD352" s="87">
        <f t="shared" si="44"/>
        <v>1950</v>
      </c>
      <c r="AE352" s="87">
        <f t="shared" si="45"/>
        <v>0</v>
      </c>
      <c r="AF352" s="88">
        <v>6</v>
      </c>
      <c r="AG352" s="87">
        <f t="shared" si="46"/>
        <v>721.5</v>
      </c>
      <c r="AH352" s="87">
        <f t="shared" si="47"/>
        <v>32677.5</v>
      </c>
      <c r="AI352" s="88" t="s">
        <v>61</v>
      </c>
      <c r="AJ352" s="40"/>
      <c r="AK352" s="40"/>
      <c r="AL352" s="40" t="s">
        <v>52</v>
      </c>
      <c r="AM352" s="40">
        <v>349</v>
      </c>
      <c r="AN352" s="33">
        <v>32677.5</v>
      </c>
      <c r="AO352" s="44">
        <v>15000</v>
      </c>
      <c r="AP352" s="33">
        <v>6000</v>
      </c>
    </row>
    <row r="353" spans="1:42" ht="15" customHeight="1">
      <c r="A353" s="40">
        <v>350</v>
      </c>
      <c r="B353" s="42" t="s">
        <v>1447</v>
      </c>
      <c r="C353" s="38"/>
      <c r="D353" s="97" t="s">
        <v>1448</v>
      </c>
      <c r="E353" s="97" t="s">
        <v>172</v>
      </c>
      <c r="F353" s="40" t="s">
        <v>41</v>
      </c>
      <c r="G353" s="40" t="s">
        <v>1449</v>
      </c>
      <c r="H353" s="96" t="s">
        <v>1438</v>
      </c>
      <c r="I353" s="96" t="s">
        <v>1438</v>
      </c>
      <c r="J353" s="96" t="s">
        <v>58</v>
      </c>
      <c r="K353" s="96" t="s">
        <v>254</v>
      </c>
      <c r="L353" s="96" t="s">
        <v>95</v>
      </c>
      <c r="M353" s="39" t="s">
        <v>47</v>
      </c>
      <c r="N353" s="40"/>
      <c r="O353" s="40"/>
      <c r="P353" s="41">
        <v>123456789012</v>
      </c>
      <c r="Q353" s="33" t="s">
        <v>48</v>
      </c>
      <c r="R353" s="41">
        <v>9876543212345</v>
      </c>
      <c r="S353" s="40" t="s">
        <v>49</v>
      </c>
      <c r="T353" s="38">
        <v>3349947378</v>
      </c>
      <c r="U353" s="40" t="s">
        <v>50</v>
      </c>
      <c r="V353" s="41">
        <v>1023456789</v>
      </c>
      <c r="W353" s="88">
        <v>16000</v>
      </c>
      <c r="X353" s="88">
        <f t="shared" si="40"/>
        <v>8000</v>
      </c>
      <c r="Y353" s="88">
        <f t="shared" si="41"/>
        <v>3200</v>
      </c>
      <c r="Z353" s="88">
        <v>2083</v>
      </c>
      <c r="AA353" s="88">
        <v>2083</v>
      </c>
      <c r="AB353" s="88">
        <f t="shared" si="42"/>
        <v>634</v>
      </c>
      <c r="AC353" s="88">
        <f t="shared" si="43"/>
        <v>16000</v>
      </c>
      <c r="AD353" s="87">
        <f t="shared" si="44"/>
        <v>2080</v>
      </c>
      <c r="AE353" s="87">
        <f t="shared" si="45"/>
        <v>520</v>
      </c>
      <c r="AF353" s="88">
        <v>6</v>
      </c>
      <c r="AG353" s="87">
        <f t="shared" si="46"/>
        <v>384.79999999999995</v>
      </c>
      <c r="AH353" s="87">
        <f t="shared" si="47"/>
        <v>18990.8</v>
      </c>
      <c r="AI353" s="88" t="s">
        <v>76</v>
      </c>
      <c r="AJ353" s="40"/>
      <c r="AK353" s="40"/>
      <c r="AL353" s="40" t="s">
        <v>52</v>
      </c>
      <c r="AM353" s="40">
        <v>350</v>
      </c>
      <c r="AN353" s="33">
        <v>18990.8</v>
      </c>
      <c r="AO353" s="44">
        <v>8000</v>
      </c>
      <c r="AP353" s="33">
        <v>3200</v>
      </c>
    </row>
    <row r="354" spans="1:42" ht="15" customHeight="1">
      <c r="A354" s="40">
        <v>351</v>
      </c>
      <c r="B354" s="42" t="s">
        <v>1450</v>
      </c>
      <c r="C354" s="38"/>
      <c r="D354" s="97" t="s">
        <v>1451</v>
      </c>
      <c r="E354" s="97" t="s">
        <v>1452</v>
      </c>
      <c r="F354" s="40" t="s">
        <v>41</v>
      </c>
      <c r="G354" s="40" t="s">
        <v>1453</v>
      </c>
      <c r="H354" s="96" t="s">
        <v>1454</v>
      </c>
      <c r="I354" s="96" t="s">
        <v>1454</v>
      </c>
      <c r="J354" s="96" t="s">
        <v>58</v>
      </c>
      <c r="K354" s="96" t="s">
        <v>194</v>
      </c>
      <c r="L354" s="96" t="s">
        <v>142</v>
      </c>
      <c r="M354" s="39" t="s">
        <v>47</v>
      </c>
      <c r="N354" s="40"/>
      <c r="O354" s="40"/>
      <c r="P354" s="41">
        <v>123456789012</v>
      </c>
      <c r="Q354" s="33" t="s">
        <v>48</v>
      </c>
      <c r="R354" s="41">
        <v>9876543212345</v>
      </c>
      <c r="S354" s="40" t="s">
        <v>49</v>
      </c>
      <c r="T354" s="38">
        <v>3349947378</v>
      </c>
      <c r="U354" s="40" t="s">
        <v>50</v>
      </c>
      <c r="V354" s="41">
        <v>1023456789</v>
      </c>
      <c r="W354" s="88">
        <v>25000</v>
      </c>
      <c r="X354" s="88">
        <f t="shared" si="40"/>
        <v>12500</v>
      </c>
      <c r="Y354" s="88">
        <f t="shared" si="41"/>
        <v>5000</v>
      </c>
      <c r="Z354" s="88">
        <v>2083</v>
      </c>
      <c r="AA354" s="88">
        <v>2083</v>
      </c>
      <c r="AB354" s="88">
        <f t="shared" si="42"/>
        <v>3334</v>
      </c>
      <c r="AC354" s="88">
        <f t="shared" si="43"/>
        <v>25000</v>
      </c>
      <c r="AD354" s="87">
        <f t="shared" si="44"/>
        <v>1950</v>
      </c>
      <c r="AE354" s="87">
        <f t="shared" si="45"/>
        <v>0</v>
      </c>
      <c r="AF354" s="88">
        <v>6</v>
      </c>
      <c r="AG354" s="87">
        <f t="shared" si="46"/>
        <v>601.25</v>
      </c>
      <c r="AH354" s="87">
        <f t="shared" si="47"/>
        <v>27557.25</v>
      </c>
      <c r="AI354" s="88" t="s">
        <v>51</v>
      </c>
      <c r="AJ354" s="40"/>
      <c r="AK354" s="40"/>
      <c r="AL354" s="40" t="s">
        <v>52</v>
      </c>
      <c r="AM354" s="40">
        <v>351</v>
      </c>
      <c r="AN354" s="33">
        <v>27557.25</v>
      </c>
      <c r="AO354" s="44">
        <v>12500</v>
      </c>
      <c r="AP354" s="33">
        <v>5000</v>
      </c>
    </row>
    <row r="355" spans="1:42" ht="15" customHeight="1">
      <c r="A355" s="40">
        <v>352</v>
      </c>
      <c r="B355" s="42" t="s">
        <v>1455</v>
      </c>
      <c r="C355" s="38"/>
      <c r="D355" s="97" t="s">
        <v>1456</v>
      </c>
      <c r="E355" s="97" t="s">
        <v>1457</v>
      </c>
      <c r="F355" s="40" t="s">
        <v>41</v>
      </c>
      <c r="G355" s="40" t="s">
        <v>1458</v>
      </c>
      <c r="H355" s="96" t="s">
        <v>1454</v>
      </c>
      <c r="I355" s="96" t="s">
        <v>1454</v>
      </c>
      <c r="J355" s="96" t="s">
        <v>58</v>
      </c>
      <c r="K355" s="96" t="s">
        <v>265</v>
      </c>
      <c r="L355" s="96" t="s">
        <v>390</v>
      </c>
      <c r="M355" s="39" t="s">
        <v>47</v>
      </c>
      <c r="N355" s="40"/>
      <c r="O355" s="40"/>
      <c r="P355" s="41">
        <v>123456789012</v>
      </c>
      <c r="Q355" s="33" t="s">
        <v>48</v>
      </c>
      <c r="R355" s="41">
        <v>9876543212345</v>
      </c>
      <c r="S355" s="40" t="s">
        <v>49</v>
      </c>
      <c r="T355" s="38">
        <v>3349947378</v>
      </c>
      <c r="U355" s="40" t="s">
        <v>50</v>
      </c>
      <c r="V355" s="41">
        <v>1023456789</v>
      </c>
      <c r="W355" s="88">
        <v>27000</v>
      </c>
      <c r="X355" s="88">
        <f t="shared" si="40"/>
        <v>13500</v>
      </c>
      <c r="Y355" s="88">
        <f t="shared" si="41"/>
        <v>5400</v>
      </c>
      <c r="Z355" s="88">
        <v>2083</v>
      </c>
      <c r="AA355" s="88">
        <v>2083</v>
      </c>
      <c r="AB355" s="88">
        <f t="shared" si="42"/>
        <v>3934</v>
      </c>
      <c r="AC355" s="88">
        <f t="shared" si="43"/>
        <v>27000</v>
      </c>
      <c r="AD355" s="87">
        <f t="shared" si="44"/>
        <v>1950</v>
      </c>
      <c r="AE355" s="87">
        <f t="shared" si="45"/>
        <v>0</v>
      </c>
      <c r="AF355" s="88">
        <v>6</v>
      </c>
      <c r="AG355" s="87">
        <f t="shared" si="46"/>
        <v>649.34999999999991</v>
      </c>
      <c r="AH355" s="87">
        <f t="shared" si="47"/>
        <v>29605.35</v>
      </c>
      <c r="AI355" s="88" t="s">
        <v>51</v>
      </c>
      <c r="AJ355" s="40"/>
      <c r="AK355" s="40"/>
      <c r="AL355" s="40" t="s">
        <v>52</v>
      </c>
      <c r="AM355" s="40">
        <v>352</v>
      </c>
      <c r="AN355" s="33">
        <v>29605.35</v>
      </c>
      <c r="AO355" s="44">
        <v>13500</v>
      </c>
      <c r="AP355" s="33">
        <v>5400</v>
      </c>
    </row>
    <row r="356" spans="1:42" ht="15" customHeight="1">
      <c r="A356" s="40">
        <v>353</v>
      </c>
      <c r="B356" s="42" t="s">
        <v>1459</v>
      </c>
      <c r="C356" s="38"/>
      <c r="D356" s="97" t="s">
        <v>1460</v>
      </c>
      <c r="E356" s="97" t="s">
        <v>1382</v>
      </c>
      <c r="F356" s="40" t="s">
        <v>41</v>
      </c>
      <c r="G356" s="40" t="s">
        <v>1461</v>
      </c>
      <c r="H356" s="96" t="s">
        <v>1462</v>
      </c>
      <c r="I356" s="96" t="s">
        <v>1462</v>
      </c>
      <c r="J356" s="96" t="s">
        <v>44</v>
      </c>
      <c r="K356" s="96" t="s">
        <v>126</v>
      </c>
      <c r="L356" s="96" t="s">
        <v>142</v>
      </c>
      <c r="M356" s="39" t="s">
        <v>47</v>
      </c>
      <c r="N356" s="40"/>
      <c r="O356" s="40"/>
      <c r="P356" s="41">
        <v>123456789012</v>
      </c>
      <c r="Q356" s="33" t="s">
        <v>48</v>
      </c>
      <c r="R356" s="41">
        <v>9876543212345</v>
      </c>
      <c r="S356" s="40" t="s">
        <v>49</v>
      </c>
      <c r="T356" s="38">
        <v>3349947378</v>
      </c>
      <c r="U356" s="40" t="s">
        <v>50</v>
      </c>
      <c r="V356" s="41">
        <v>1023456789</v>
      </c>
      <c r="W356" s="88">
        <v>43000</v>
      </c>
      <c r="X356" s="88">
        <f t="shared" si="40"/>
        <v>21500</v>
      </c>
      <c r="Y356" s="88">
        <f t="shared" si="41"/>
        <v>8600</v>
      </c>
      <c r="Z356" s="88">
        <v>2083</v>
      </c>
      <c r="AA356" s="88">
        <v>2083</v>
      </c>
      <c r="AB356" s="88">
        <f t="shared" si="42"/>
        <v>8734</v>
      </c>
      <c r="AC356" s="88">
        <f t="shared" si="43"/>
        <v>43000</v>
      </c>
      <c r="AD356" s="87">
        <f t="shared" si="44"/>
        <v>1950</v>
      </c>
      <c r="AE356" s="87">
        <f t="shared" si="45"/>
        <v>0</v>
      </c>
      <c r="AF356" s="88">
        <v>6</v>
      </c>
      <c r="AG356" s="87">
        <f t="shared" si="46"/>
        <v>1034.1499999999999</v>
      </c>
      <c r="AH356" s="87">
        <f t="shared" si="47"/>
        <v>45990.15</v>
      </c>
      <c r="AI356" s="88" t="s">
        <v>61</v>
      </c>
      <c r="AJ356" s="40"/>
      <c r="AK356" s="40"/>
      <c r="AL356" s="40" t="s">
        <v>52</v>
      </c>
      <c r="AM356" s="40">
        <v>353</v>
      </c>
      <c r="AN356" s="33">
        <v>45990.15</v>
      </c>
      <c r="AO356" s="44">
        <v>21500</v>
      </c>
      <c r="AP356" s="33">
        <v>8600</v>
      </c>
    </row>
    <row r="357" spans="1:42" ht="15" customHeight="1">
      <c r="A357" s="40">
        <v>354</v>
      </c>
      <c r="B357" s="42" t="s">
        <v>1463</v>
      </c>
      <c r="C357" s="38"/>
      <c r="D357" s="97" t="s">
        <v>1464</v>
      </c>
      <c r="E357" s="97" t="s">
        <v>1465</v>
      </c>
      <c r="F357" s="40" t="s">
        <v>52</v>
      </c>
      <c r="G357" s="40" t="s">
        <v>1466</v>
      </c>
      <c r="H357" s="96" t="s">
        <v>1467</v>
      </c>
      <c r="I357" s="96" t="s">
        <v>1467</v>
      </c>
      <c r="J357" s="96" t="s">
        <v>44</v>
      </c>
      <c r="K357" s="96" t="s">
        <v>126</v>
      </c>
      <c r="L357" s="96" t="s">
        <v>95</v>
      </c>
      <c r="M357" s="39" t="s">
        <v>47</v>
      </c>
      <c r="N357" s="40"/>
      <c r="O357" s="40"/>
      <c r="P357" s="41">
        <v>123456789012</v>
      </c>
      <c r="Q357" s="33" t="s">
        <v>48</v>
      </c>
      <c r="R357" s="41">
        <v>9876543212345</v>
      </c>
      <c r="S357" s="40" t="s">
        <v>49</v>
      </c>
      <c r="T357" s="38">
        <v>3349947378</v>
      </c>
      <c r="U357" s="40" t="s">
        <v>50</v>
      </c>
      <c r="V357" s="41">
        <v>1023456789</v>
      </c>
      <c r="W357" s="88">
        <v>32000</v>
      </c>
      <c r="X357" s="88">
        <f t="shared" si="40"/>
        <v>16000</v>
      </c>
      <c r="Y357" s="88">
        <f t="shared" si="41"/>
        <v>6400</v>
      </c>
      <c r="Z357" s="88">
        <v>2083</v>
      </c>
      <c r="AA357" s="88">
        <v>2083</v>
      </c>
      <c r="AB357" s="88">
        <f t="shared" si="42"/>
        <v>5434</v>
      </c>
      <c r="AC357" s="88">
        <f t="shared" si="43"/>
        <v>32000</v>
      </c>
      <c r="AD357" s="87">
        <f t="shared" si="44"/>
        <v>1950</v>
      </c>
      <c r="AE357" s="87">
        <f t="shared" si="45"/>
        <v>0</v>
      </c>
      <c r="AF357" s="88">
        <v>6</v>
      </c>
      <c r="AG357" s="87">
        <f t="shared" si="46"/>
        <v>769.59999999999991</v>
      </c>
      <c r="AH357" s="87">
        <f t="shared" si="47"/>
        <v>34725.599999999999</v>
      </c>
      <c r="AI357" s="88" t="s">
        <v>61</v>
      </c>
      <c r="AJ357" s="40"/>
      <c r="AK357" s="40"/>
      <c r="AL357" s="40" t="s">
        <v>52</v>
      </c>
      <c r="AM357" s="40">
        <v>354</v>
      </c>
      <c r="AN357" s="33">
        <v>34725.599999999999</v>
      </c>
      <c r="AO357" s="44">
        <v>16000</v>
      </c>
      <c r="AP357" s="33">
        <v>6400</v>
      </c>
    </row>
    <row r="358" spans="1:42" ht="15" customHeight="1">
      <c r="A358" s="40">
        <v>355</v>
      </c>
      <c r="B358" s="42" t="s">
        <v>1468</v>
      </c>
      <c r="C358" s="38"/>
      <c r="D358" s="97" t="s">
        <v>1469</v>
      </c>
      <c r="E358" s="97" t="s">
        <v>393</v>
      </c>
      <c r="F358" s="40" t="s">
        <v>41</v>
      </c>
      <c r="G358" s="40" t="s">
        <v>1470</v>
      </c>
      <c r="H358" s="96" t="s">
        <v>1471</v>
      </c>
      <c r="I358" s="96" t="s">
        <v>1471</v>
      </c>
      <c r="J358" s="96" t="s">
        <v>44</v>
      </c>
      <c r="K358" s="96" t="s">
        <v>131</v>
      </c>
      <c r="L358" s="96" t="s">
        <v>378</v>
      </c>
      <c r="M358" s="39" t="s">
        <v>47</v>
      </c>
      <c r="N358" s="40"/>
      <c r="O358" s="40"/>
      <c r="P358" s="41">
        <v>123456789012</v>
      </c>
      <c r="Q358" s="33" t="s">
        <v>48</v>
      </c>
      <c r="R358" s="41">
        <v>9876543212345</v>
      </c>
      <c r="S358" s="40" t="s">
        <v>49</v>
      </c>
      <c r="T358" s="38">
        <v>3349947378</v>
      </c>
      <c r="U358" s="40" t="s">
        <v>50</v>
      </c>
      <c r="V358" s="41">
        <v>1023456789</v>
      </c>
      <c r="W358" s="88">
        <v>16000</v>
      </c>
      <c r="X358" s="88">
        <f t="shared" si="40"/>
        <v>8000</v>
      </c>
      <c r="Y358" s="88">
        <f t="shared" si="41"/>
        <v>3200</v>
      </c>
      <c r="Z358" s="88">
        <v>2083</v>
      </c>
      <c r="AA358" s="88">
        <v>2083</v>
      </c>
      <c r="AB358" s="88">
        <f t="shared" si="42"/>
        <v>634</v>
      </c>
      <c r="AC358" s="88">
        <f t="shared" si="43"/>
        <v>16000</v>
      </c>
      <c r="AD358" s="87">
        <f t="shared" si="44"/>
        <v>2080</v>
      </c>
      <c r="AE358" s="87">
        <f t="shared" si="45"/>
        <v>520</v>
      </c>
      <c r="AF358" s="88">
        <v>6</v>
      </c>
      <c r="AG358" s="87">
        <f t="shared" si="46"/>
        <v>384.79999999999995</v>
      </c>
      <c r="AH358" s="87">
        <f t="shared" si="47"/>
        <v>18990.8</v>
      </c>
      <c r="AI358" s="88" t="s">
        <v>76</v>
      </c>
      <c r="AJ358" s="40"/>
      <c r="AK358" s="40"/>
      <c r="AL358" s="40" t="s">
        <v>52</v>
      </c>
      <c r="AM358" s="40">
        <v>355</v>
      </c>
      <c r="AN358" s="33">
        <v>18990.8</v>
      </c>
      <c r="AO358" s="44">
        <v>8000</v>
      </c>
      <c r="AP358" s="33">
        <v>3200</v>
      </c>
    </row>
    <row r="359" spans="1:42" ht="15" customHeight="1">
      <c r="A359" s="40">
        <v>356</v>
      </c>
      <c r="B359" s="42" t="s">
        <v>1472</v>
      </c>
      <c r="C359" s="38"/>
      <c r="D359" s="97" t="s">
        <v>1473</v>
      </c>
      <c r="E359" s="97" t="s">
        <v>1474</v>
      </c>
      <c r="F359" s="40" t="s">
        <v>41</v>
      </c>
      <c r="G359" s="40" t="s">
        <v>1475</v>
      </c>
      <c r="H359" s="96" t="s">
        <v>1471</v>
      </c>
      <c r="I359" s="96" t="s">
        <v>1471</v>
      </c>
      <c r="J359" s="96" t="s">
        <v>44</v>
      </c>
      <c r="K359" s="96" t="s">
        <v>285</v>
      </c>
      <c r="L359" s="96" t="s">
        <v>142</v>
      </c>
      <c r="M359" s="39" t="s">
        <v>47</v>
      </c>
      <c r="N359" s="40"/>
      <c r="O359" s="40"/>
      <c r="P359" s="41">
        <v>123456789012</v>
      </c>
      <c r="Q359" s="33" t="s">
        <v>48</v>
      </c>
      <c r="R359" s="41">
        <v>9876543212345</v>
      </c>
      <c r="S359" s="40" t="s">
        <v>49</v>
      </c>
      <c r="T359" s="38">
        <v>3349947378</v>
      </c>
      <c r="U359" s="40" t="s">
        <v>50</v>
      </c>
      <c r="V359" s="41">
        <v>1023456789</v>
      </c>
      <c r="W359" s="88">
        <v>31000</v>
      </c>
      <c r="X359" s="88">
        <f t="shared" si="40"/>
        <v>15500</v>
      </c>
      <c r="Y359" s="88">
        <f t="shared" si="41"/>
        <v>6200</v>
      </c>
      <c r="Z359" s="88">
        <v>2083</v>
      </c>
      <c r="AA359" s="88">
        <v>2083</v>
      </c>
      <c r="AB359" s="88">
        <f t="shared" si="42"/>
        <v>5134</v>
      </c>
      <c r="AC359" s="88">
        <f t="shared" si="43"/>
        <v>31000</v>
      </c>
      <c r="AD359" s="87">
        <f t="shared" si="44"/>
        <v>1950</v>
      </c>
      <c r="AE359" s="87">
        <f t="shared" si="45"/>
        <v>0</v>
      </c>
      <c r="AF359" s="88">
        <v>6</v>
      </c>
      <c r="AG359" s="87">
        <f t="shared" si="46"/>
        <v>745.55</v>
      </c>
      <c r="AH359" s="87">
        <f t="shared" si="47"/>
        <v>33701.550000000003</v>
      </c>
      <c r="AI359" s="88" t="s">
        <v>61</v>
      </c>
      <c r="AJ359" s="40"/>
      <c r="AK359" s="40"/>
      <c r="AL359" s="40" t="s">
        <v>52</v>
      </c>
      <c r="AM359" s="40">
        <v>356</v>
      </c>
      <c r="AN359" s="33">
        <v>33701.550000000003</v>
      </c>
      <c r="AO359" s="44">
        <v>15500</v>
      </c>
      <c r="AP359" s="33">
        <v>6200</v>
      </c>
    </row>
    <row r="360" spans="1:42" ht="15" customHeight="1">
      <c r="A360" s="40">
        <v>357</v>
      </c>
      <c r="B360" s="42" t="s">
        <v>1476</v>
      </c>
      <c r="C360" s="38"/>
      <c r="D360" s="97" t="s">
        <v>1477</v>
      </c>
      <c r="E360" s="97" t="s">
        <v>1478</v>
      </c>
      <c r="F360" s="40" t="s">
        <v>41</v>
      </c>
      <c r="G360" s="40" t="s">
        <v>1479</v>
      </c>
      <c r="H360" s="96" t="s">
        <v>1480</v>
      </c>
      <c r="I360" s="96" t="s">
        <v>1480</v>
      </c>
      <c r="J360" s="96" t="s">
        <v>58</v>
      </c>
      <c r="K360" s="96" t="s">
        <v>74</v>
      </c>
      <c r="L360" s="96" t="s">
        <v>95</v>
      </c>
      <c r="M360" s="39" t="s">
        <v>47</v>
      </c>
      <c r="N360" s="40"/>
      <c r="O360" s="40"/>
      <c r="P360" s="41">
        <v>123456789012</v>
      </c>
      <c r="Q360" s="33" t="s">
        <v>48</v>
      </c>
      <c r="R360" s="41">
        <v>9876543212345</v>
      </c>
      <c r="S360" s="40" t="s">
        <v>49</v>
      </c>
      <c r="T360" s="38">
        <v>3349947378</v>
      </c>
      <c r="U360" s="40" t="s">
        <v>50</v>
      </c>
      <c r="V360" s="41">
        <v>1023456789</v>
      </c>
      <c r="W360" s="88">
        <v>24000</v>
      </c>
      <c r="X360" s="88">
        <f t="shared" si="40"/>
        <v>12000</v>
      </c>
      <c r="Y360" s="88">
        <f t="shared" si="41"/>
        <v>4800</v>
      </c>
      <c r="Z360" s="88">
        <v>2083</v>
      </c>
      <c r="AA360" s="88">
        <v>2083</v>
      </c>
      <c r="AB360" s="88">
        <f t="shared" si="42"/>
        <v>3034</v>
      </c>
      <c r="AC360" s="88">
        <f t="shared" si="43"/>
        <v>24000</v>
      </c>
      <c r="AD360" s="87">
        <f t="shared" si="44"/>
        <v>1950</v>
      </c>
      <c r="AE360" s="87">
        <f t="shared" si="45"/>
        <v>0</v>
      </c>
      <c r="AF360" s="88">
        <v>6</v>
      </c>
      <c r="AG360" s="87">
        <f t="shared" si="46"/>
        <v>577.19999999999993</v>
      </c>
      <c r="AH360" s="87">
        <f t="shared" si="47"/>
        <v>26533.200000000001</v>
      </c>
      <c r="AI360" s="88" t="s">
        <v>51</v>
      </c>
      <c r="AJ360" s="40"/>
      <c r="AK360" s="40"/>
      <c r="AL360" s="40" t="s">
        <v>52</v>
      </c>
      <c r="AM360" s="40">
        <v>357</v>
      </c>
      <c r="AN360" s="33">
        <v>26533.200000000001</v>
      </c>
      <c r="AO360" s="44">
        <v>12000</v>
      </c>
      <c r="AP360" s="33">
        <v>4800</v>
      </c>
    </row>
    <row r="361" spans="1:42" ht="15" customHeight="1">
      <c r="A361" s="40">
        <v>358</v>
      </c>
      <c r="B361" s="42" t="s">
        <v>1481</v>
      </c>
      <c r="C361" s="38"/>
      <c r="D361" s="97" t="s">
        <v>1482</v>
      </c>
      <c r="E361" s="97" t="s">
        <v>1483</v>
      </c>
      <c r="F361" s="40" t="s">
        <v>41</v>
      </c>
      <c r="G361" s="40" t="s">
        <v>1484</v>
      </c>
      <c r="H361" s="96" t="s">
        <v>1485</v>
      </c>
      <c r="I361" s="96" t="s">
        <v>1485</v>
      </c>
      <c r="J361" s="96" t="s">
        <v>44</v>
      </c>
      <c r="K361" s="96" t="s">
        <v>131</v>
      </c>
      <c r="L361" s="96" t="s">
        <v>75</v>
      </c>
      <c r="M361" s="39" t="s">
        <v>47</v>
      </c>
      <c r="N361" s="40"/>
      <c r="O361" s="40"/>
      <c r="P361" s="41">
        <v>123456789012</v>
      </c>
      <c r="Q361" s="33" t="s">
        <v>48</v>
      </c>
      <c r="R361" s="41">
        <v>9876543212345</v>
      </c>
      <c r="S361" s="40" t="s">
        <v>49</v>
      </c>
      <c r="T361" s="38">
        <v>3349947378</v>
      </c>
      <c r="U361" s="40" t="s">
        <v>50</v>
      </c>
      <c r="V361" s="41">
        <v>1023456789</v>
      </c>
      <c r="W361" s="88">
        <v>31000</v>
      </c>
      <c r="X361" s="88">
        <f t="shared" si="40"/>
        <v>15500</v>
      </c>
      <c r="Y361" s="88">
        <f t="shared" si="41"/>
        <v>6200</v>
      </c>
      <c r="Z361" s="88">
        <v>2083</v>
      </c>
      <c r="AA361" s="88">
        <v>2083</v>
      </c>
      <c r="AB361" s="88">
        <f t="shared" si="42"/>
        <v>5134</v>
      </c>
      <c r="AC361" s="88">
        <f t="shared" si="43"/>
        <v>31000</v>
      </c>
      <c r="AD361" s="87">
        <f t="shared" si="44"/>
        <v>1950</v>
      </c>
      <c r="AE361" s="87">
        <f t="shared" si="45"/>
        <v>0</v>
      </c>
      <c r="AF361" s="88">
        <v>6</v>
      </c>
      <c r="AG361" s="87">
        <f t="shared" si="46"/>
        <v>745.55</v>
      </c>
      <c r="AH361" s="87">
        <f t="shared" si="47"/>
        <v>33701.550000000003</v>
      </c>
      <c r="AI361" s="88" t="s">
        <v>61</v>
      </c>
      <c r="AJ361" s="40"/>
      <c r="AK361" s="40"/>
      <c r="AL361" s="40" t="s">
        <v>52</v>
      </c>
      <c r="AM361" s="40">
        <v>358</v>
      </c>
      <c r="AN361" s="33">
        <v>33701.550000000003</v>
      </c>
      <c r="AO361" s="44">
        <v>15500</v>
      </c>
      <c r="AP361" s="33">
        <v>6200</v>
      </c>
    </row>
    <row r="362" spans="1:42" ht="15" customHeight="1">
      <c r="A362" s="40">
        <v>359</v>
      </c>
      <c r="B362" s="42" t="s">
        <v>1486</v>
      </c>
      <c r="C362" s="38"/>
      <c r="D362" s="97" t="s">
        <v>1487</v>
      </c>
      <c r="E362" s="97" t="s">
        <v>1115</v>
      </c>
      <c r="F362" s="40" t="s">
        <v>41</v>
      </c>
      <c r="G362" s="40" t="s">
        <v>1488</v>
      </c>
      <c r="H362" s="96" t="s">
        <v>611</v>
      </c>
      <c r="I362" s="96" t="s">
        <v>611</v>
      </c>
      <c r="J362" s="96" t="s">
        <v>58</v>
      </c>
      <c r="K362" s="96" t="s">
        <v>254</v>
      </c>
      <c r="L362" s="96" t="s">
        <v>142</v>
      </c>
      <c r="M362" s="39" t="s">
        <v>47</v>
      </c>
      <c r="N362" s="40"/>
      <c r="O362" s="40"/>
      <c r="P362" s="41">
        <v>123456789012</v>
      </c>
      <c r="Q362" s="33" t="s">
        <v>48</v>
      </c>
      <c r="R362" s="41">
        <v>9876543212345</v>
      </c>
      <c r="S362" s="40" t="s">
        <v>49</v>
      </c>
      <c r="T362" s="38">
        <v>3349947378</v>
      </c>
      <c r="U362" s="40" t="s">
        <v>50</v>
      </c>
      <c r="V362" s="41">
        <v>1023456789</v>
      </c>
      <c r="W362" s="88">
        <v>16000</v>
      </c>
      <c r="X362" s="88">
        <f t="shared" si="40"/>
        <v>8000</v>
      </c>
      <c r="Y362" s="88">
        <f t="shared" si="41"/>
        <v>3200</v>
      </c>
      <c r="Z362" s="88">
        <v>2083</v>
      </c>
      <c r="AA362" s="88">
        <v>2083</v>
      </c>
      <c r="AB362" s="88">
        <f t="shared" si="42"/>
        <v>634</v>
      </c>
      <c r="AC362" s="88">
        <f t="shared" si="43"/>
        <v>16000</v>
      </c>
      <c r="AD362" s="87">
        <f t="shared" si="44"/>
        <v>2080</v>
      </c>
      <c r="AE362" s="87">
        <f t="shared" si="45"/>
        <v>520</v>
      </c>
      <c r="AF362" s="88">
        <v>6</v>
      </c>
      <c r="AG362" s="87">
        <f t="shared" si="46"/>
        <v>384.79999999999995</v>
      </c>
      <c r="AH362" s="87">
        <f t="shared" si="47"/>
        <v>18990.8</v>
      </c>
      <c r="AI362" s="88" t="s">
        <v>76</v>
      </c>
      <c r="AJ362" s="40"/>
      <c r="AK362" s="40"/>
      <c r="AL362" s="40" t="s">
        <v>52</v>
      </c>
      <c r="AM362" s="40">
        <v>359</v>
      </c>
      <c r="AN362" s="33">
        <v>18990.8</v>
      </c>
      <c r="AO362" s="44">
        <v>8000</v>
      </c>
      <c r="AP362" s="33">
        <v>3200</v>
      </c>
    </row>
    <row r="363" spans="1:42" ht="15" customHeight="1">
      <c r="A363" s="40">
        <v>360</v>
      </c>
      <c r="B363" s="42" t="s">
        <v>1489</v>
      </c>
      <c r="C363" s="38"/>
      <c r="D363" s="97" t="s">
        <v>1490</v>
      </c>
      <c r="E363" s="97" t="s">
        <v>187</v>
      </c>
      <c r="F363" s="40" t="s">
        <v>41</v>
      </c>
      <c r="G363" s="40" t="s">
        <v>1491</v>
      </c>
      <c r="H363" s="96" t="s">
        <v>689</v>
      </c>
      <c r="I363" s="96" t="s">
        <v>689</v>
      </c>
      <c r="J363" s="96" t="s">
        <v>58</v>
      </c>
      <c r="K363" s="96" t="s">
        <v>265</v>
      </c>
      <c r="L363" s="96" t="s">
        <v>339</v>
      </c>
      <c r="M363" s="39" t="s">
        <v>47</v>
      </c>
      <c r="N363" s="40"/>
      <c r="O363" s="40"/>
      <c r="P363" s="41">
        <v>123456789012</v>
      </c>
      <c r="Q363" s="33" t="s">
        <v>48</v>
      </c>
      <c r="R363" s="41">
        <v>9876543212345</v>
      </c>
      <c r="S363" s="40" t="s">
        <v>49</v>
      </c>
      <c r="T363" s="38">
        <v>3349947378</v>
      </c>
      <c r="U363" s="40" t="s">
        <v>50</v>
      </c>
      <c r="V363" s="41">
        <v>1023456789</v>
      </c>
      <c r="W363" s="88">
        <v>40000</v>
      </c>
      <c r="X363" s="88">
        <f t="shared" si="40"/>
        <v>20000</v>
      </c>
      <c r="Y363" s="88">
        <f t="shared" si="41"/>
        <v>8000</v>
      </c>
      <c r="Z363" s="88">
        <v>2083</v>
      </c>
      <c r="AA363" s="88">
        <v>2083</v>
      </c>
      <c r="AB363" s="88">
        <f t="shared" si="42"/>
        <v>7834</v>
      </c>
      <c r="AC363" s="88">
        <f t="shared" si="43"/>
        <v>40000</v>
      </c>
      <c r="AD363" s="87">
        <f t="shared" si="44"/>
        <v>1950</v>
      </c>
      <c r="AE363" s="87">
        <f t="shared" si="45"/>
        <v>0</v>
      </c>
      <c r="AF363" s="88">
        <v>6</v>
      </c>
      <c r="AG363" s="87">
        <f t="shared" si="46"/>
        <v>961.99999999999989</v>
      </c>
      <c r="AH363" s="87">
        <f t="shared" si="47"/>
        <v>42918</v>
      </c>
      <c r="AI363" s="88" t="s">
        <v>61</v>
      </c>
      <c r="AJ363" s="40"/>
      <c r="AK363" s="40"/>
      <c r="AL363" s="40" t="s">
        <v>52</v>
      </c>
      <c r="AM363" s="40">
        <v>360</v>
      </c>
      <c r="AN363" s="33">
        <v>42918</v>
      </c>
      <c r="AO363" s="44">
        <v>20000</v>
      </c>
      <c r="AP363" s="33">
        <v>8000</v>
      </c>
    </row>
    <row r="364" spans="1:42" ht="15" customHeight="1">
      <c r="A364" s="40">
        <v>361</v>
      </c>
      <c r="B364" s="42" t="s">
        <v>1492</v>
      </c>
      <c r="C364" s="38"/>
      <c r="D364" s="97" t="s">
        <v>1493</v>
      </c>
      <c r="E364" s="97"/>
      <c r="F364" s="40" t="s">
        <v>41</v>
      </c>
      <c r="G364" s="40" t="s">
        <v>1494</v>
      </c>
      <c r="H364" s="96" t="s">
        <v>835</v>
      </c>
      <c r="I364" s="96" t="s">
        <v>835</v>
      </c>
      <c r="J364" s="96" t="s">
        <v>58</v>
      </c>
      <c r="K364" s="96" t="s">
        <v>131</v>
      </c>
      <c r="L364" s="96" t="s">
        <v>95</v>
      </c>
      <c r="M364" s="39" t="s">
        <v>47</v>
      </c>
      <c r="N364" s="40"/>
      <c r="O364" s="40"/>
      <c r="P364" s="41">
        <v>123456789012</v>
      </c>
      <c r="Q364" s="33" t="s">
        <v>48</v>
      </c>
      <c r="R364" s="41">
        <v>9876543212345</v>
      </c>
      <c r="S364" s="40" t="s">
        <v>49</v>
      </c>
      <c r="T364" s="38">
        <v>3349947378</v>
      </c>
      <c r="U364" s="40" t="s">
        <v>50</v>
      </c>
      <c r="V364" s="41">
        <v>1023456789</v>
      </c>
      <c r="W364" s="87">
        <v>20000</v>
      </c>
      <c r="X364" s="88">
        <f t="shared" si="40"/>
        <v>10000</v>
      </c>
      <c r="Y364" s="88">
        <f t="shared" si="41"/>
        <v>4000</v>
      </c>
      <c r="Z364" s="88">
        <v>2083</v>
      </c>
      <c r="AA364" s="88">
        <v>2083</v>
      </c>
      <c r="AB364" s="88">
        <f t="shared" si="42"/>
        <v>1834</v>
      </c>
      <c r="AC364" s="88">
        <f t="shared" si="43"/>
        <v>20000</v>
      </c>
      <c r="AD364" s="87">
        <f t="shared" si="44"/>
        <v>1950</v>
      </c>
      <c r="AE364" s="87">
        <f t="shared" si="45"/>
        <v>650</v>
      </c>
      <c r="AF364" s="88">
        <v>6</v>
      </c>
      <c r="AG364" s="87">
        <f t="shared" si="46"/>
        <v>480.99999999999994</v>
      </c>
      <c r="AH364" s="87">
        <f t="shared" si="47"/>
        <v>23087</v>
      </c>
      <c r="AI364" s="88" t="s">
        <v>51</v>
      </c>
      <c r="AJ364" s="40"/>
      <c r="AK364" s="40"/>
      <c r="AL364" s="40" t="s">
        <v>52</v>
      </c>
      <c r="AM364" s="40">
        <v>361</v>
      </c>
      <c r="AN364" s="33">
        <v>23087</v>
      </c>
      <c r="AO364" s="44">
        <v>10000</v>
      </c>
      <c r="AP364" s="33">
        <v>4000</v>
      </c>
    </row>
    <row r="365" spans="1:42" ht="15" customHeight="1">
      <c r="A365" s="40">
        <v>362</v>
      </c>
      <c r="B365" s="42" t="s">
        <v>1495</v>
      </c>
      <c r="C365" s="38"/>
      <c r="D365" s="97" t="s">
        <v>1496</v>
      </c>
      <c r="E365" s="97" t="s">
        <v>110</v>
      </c>
      <c r="F365" s="40" t="s">
        <v>41</v>
      </c>
      <c r="G365" s="40" t="s">
        <v>1497</v>
      </c>
      <c r="H365" s="96" t="s">
        <v>835</v>
      </c>
      <c r="I365" s="96" t="s">
        <v>835</v>
      </c>
      <c r="J365" s="96" t="s">
        <v>58</v>
      </c>
      <c r="K365" s="96" t="s">
        <v>316</v>
      </c>
      <c r="L365" s="96" t="s">
        <v>390</v>
      </c>
      <c r="M365" s="39" t="s">
        <v>47</v>
      </c>
      <c r="N365" s="40"/>
      <c r="O365" s="40"/>
      <c r="P365" s="41">
        <v>123456789012</v>
      </c>
      <c r="Q365" s="33" t="s">
        <v>48</v>
      </c>
      <c r="R365" s="41">
        <v>9876543212345</v>
      </c>
      <c r="S365" s="40" t="s">
        <v>49</v>
      </c>
      <c r="T365" s="38">
        <v>3349947378</v>
      </c>
      <c r="U365" s="40" t="s">
        <v>50</v>
      </c>
      <c r="V365" s="41">
        <v>1023456789</v>
      </c>
      <c r="W365" s="88">
        <v>50000</v>
      </c>
      <c r="X365" s="88">
        <f t="shared" si="40"/>
        <v>25000</v>
      </c>
      <c r="Y365" s="88">
        <f t="shared" si="41"/>
        <v>10000</v>
      </c>
      <c r="Z365" s="88">
        <v>2083</v>
      </c>
      <c r="AA365" s="88">
        <v>2083</v>
      </c>
      <c r="AB365" s="88">
        <f t="shared" si="42"/>
        <v>10834</v>
      </c>
      <c r="AC365" s="88">
        <f t="shared" si="43"/>
        <v>50000</v>
      </c>
      <c r="AD365" s="87">
        <f t="shared" si="44"/>
        <v>1950</v>
      </c>
      <c r="AE365" s="87">
        <f t="shared" si="45"/>
        <v>0</v>
      </c>
      <c r="AF365" s="88">
        <v>6</v>
      </c>
      <c r="AG365" s="87">
        <f t="shared" si="46"/>
        <v>1202.5</v>
      </c>
      <c r="AH365" s="87">
        <f t="shared" si="47"/>
        <v>53158.5</v>
      </c>
      <c r="AI365" s="88" t="s">
        <v>61</v>
      </c>
      <c r="AJ365" s="40"/>
      <c r="AK365" s="40"/>
      <c r="AL365" s="40" t="s">
        <v>52</v>
      </c>
      <c r="AM365" s="40">
        <v>362</v>
      </c>
      <c r="AN365" s="33">
        <v>53158.5</v>
      </c>
      <c r="AO365" s="44">
        <v>25000</v>
      </c>
      <c r="AP365" s="33">
        <v>10000</v>
      </c>
    </row>
    <row r="366" spans="1:42" ht="15" customHeight="1">
      <c r="A366" s="40">
        <v>363</v>
      </c>
      <c r="B366" s="42" t="s">
        <v>1498</v>
      </c>
      <c r="C366" s="38"/>
      <c r="D366" s="97" t="s">
        <v>1499</v>
      </c>
      <c r="E366" s="97" t="s">
        <v>1500</v>
      </c>
      <c r="F366" s="40" t="s">
        <v>41</v>
      </c>
      <c r="G366" s="40" t="s">
        <v>1501</v>
      </c>
      <c r="H366" s="96" t="s">
        <v>847</v>
      </c>
      <c r="I366" s="96" t="s">
        <v>847</v>
      </c>
      <c r="J366" s="96" t="s">
        <v>58</v>
      </c>
      <c r="K366" s="96" t="s">
        <v>194</v>
      </c>
      <c r="L366" s="96" t="s">
        <v>102</v>
      </c>
      <c r="M366" s="39" t="s">
        <v>47</v>
      </c>
      <c r="N366" s="40"/>
      <c r="O366" s="40"/>
      <c r="P366" s="41">
        <v>123456789012</v>
      </c>
      <c r="Q366" s="33" t="s">
        <v>48</v>
      </c>
      <c r="R366" s="41">
        <v>9876543212345</v>
      </c>
      <c r="S366" s="40" t="s">
        <v>49</v>
      </c>
      <c r="T366" s="38">
        <v>3349947378</v>
      </c>
      <c r="U366" s="40" t="s">
        <v>50</v>
      </c>
      <c r="V366" s="41">
        <v>1023456789</v>
      </c>
      <c r="W366" s="88">
        <v>40000</v>
      </c>
      <c r="X366" s="88">
        <f t="shared" si="40"/>
        <v>20000</v>
      </c>
      <c r="Y366" s="88">
        <f t="shared" si="41"/>
        <v>8000</v>
      </c>
      <c r="Z366" s="88">
        <v>2083</v>
      </c>
      <c r="AA366" s="88">
        <v>2083</v>
      </c>
      <c r="AB366" s="88">
        <f t="shared" si="42"/>
        <v>7834</v>
      </c>
      <c r="AC366" s="88">
        <f t="shared" si="43"/>
        <v>40000</v>
      </c>
      <c r="AD366" s="87">
        <f t="shared" si="44"/>
        <v>1950</v>
      </c>
      <c r="AE366" s="87">
        <f t="shared" si="45"/>
        <v>0</v>
      </c>
      <c r="AF366" s="88">
        <v>6</v>
      </c>
      <c r="AG366" s="87">
        <f t="shared" si="46"/>
        <v>961.99999999999989</v>
      </c>
      <c r="AH366" s="87">
        <f t="shared" si="47"/>
        <v>42918</v>
      </c>
      <c r="AI366" s="88" t="s">
        <v>61</v>
      </c>
      <c r="AJ366" s="40"/>
      <c r="AK366" s="40"/>
      <c r="AL366" s="40" t="s">
        <v>52</v>
      </c>
      <c r="AM366" s="40">
        <v>363</v>
      </c>
      <c r="AN366" s="33">
        <v>42918</v>
      </c>
      <c r="AO366" s="44">
        <v>20000</v>
      </c>
      <c r="AP366" s="33">
        <v>8000</v>
      </c>
    </row>
    <row r="367" spans="1:42" ht="15" customHeight="1">
      <c r="A367" s="40">
        <v>364</v>
      </c>
      <c r="B367" s="42" t="s">
        <v>1502</v>
      </c>
      <c r="C367" s="38"/>
      <c r="D367" s="97" t="s">
        <v>1503</v>
      </c>
      <c r="E367" s="97" t="s">
        <v>899</v>
      </c>
      <c r="F367" s="40" t="s">
        <v>41</v>
      </c>
      <c r="G367" s="40" t="s">
        <v>1504</v>
      </c>
      <c r="H367" s="96" t="s">
        <v>1505</v>
      </c>
      <c r="I367" s="96" t="s">
        <v>1505</v>
      </c>
      <c r="J367" s="96" t="s">
        <v>58</v>
      </c>
      <c r="K367" s="96" t="s">
        <v>265</v>
      </c>
      <c r="L367" s="96" t="s">
        <v>102</v>
      </c>
      <c r="M367" s="39" t="s">
        <v>47</v>
      </c>
      <c r="N367" s="40"/>
      <c r="O367" s="40"/>
      <c r="P367" s="41">
        <v>123456789012</v>
      </c>
      <c r="Q367" s="33" t="s">
        <v>48</v>
      </c>
      <c r="R367" s="41">
        <v>9876543212345</v>
      </c>
      <c r="S367" s="40" t="s">
        <v>49</v>
      </c>
      <c r="T367" s="38">
        <v>3349947378</v>
      </c>
      <c r="U367" s="40" t="s">
        <v>50</v>
      </c>
      <c r="V367" s="41">
        <v>1023456789</v>
      </c>
      <c r="W367" s="88">
        <v>15000</v>
      </c>
      <c r="X367" s="88">
        <f t="shared" si="40"/>
        <v>7500</v>
      </c>
      <c r="Y367" s="88">
        <f t="shared" si="41"/>
        <v>3000</v>
      </c>
      <c r="Z367" s="88">
        <v>2083</v>
      </c>
      <c r="AA367" s="88">
        <v>2083</v>
      </c>
      <c r="AB367" s="88">
        <f t="shared" si="42"/>
        <v>334</v>
      </c>
      <c r="AC367" s="88">
        <f t="shared" si="43"/>
        <v>15000</v>
      </c>
      <c r="AD367" s="87">
        <f t="shared" si="44"/>
        <v>1950</v>
      </c>
      <c r="AE367" s="87">
        <f t="shared" si="45"/>
        <v>487.5</v>
      </c>
      <c r="AF367" s="88">
        <v>6</v>
      </c>
      <c r="AG367" s="87">
        <f t="shared" si="46"/>
        <v>360.75</v>
      </c>
      <c r="AH367" s="87">
        <f t="shared" si="47"/>
        <v>17804.25</v>
      </c>
      <c r="AI367" s="88" t="s">
        <v>76</v>
      </c>
      <c r="AJ367" s="40"/>
      <c r="AK367" s="40"/>
      <c r="AL367" s="40" t="s">
        <v>52</v>
      </c>
      <c r="AM367" s="40">
        <v>364</v>
      </c>
      <c r="AN367" s="33">
        <v>17804.25</v>
      </c>
      <c r="AO367" s="44">
        <v>7500</v>
      </c>
      <c r="AP367" s="33">
        <v>3000</v>
      </c>
    </row>
    <row r="368" spans="1:42" ht="15" customHeight="1">
      <c r="A368" s="40">
        <v>365</v>
      </c>
      <c r="B368" s="42" t="s">
        <v>1506</v>
      </c>
      <c r="C368" s="38"/>
      <c r="D368" s="97" t="s">
        <v>1507</v>
      </c>
      <c r="E368" s="97"/>
      <c r="F368" s="40" t="s">
        <v>41</v>
      </c>
      <c r="G368" s="40" t="s">
        <v>1508</v>
      </c>
      <c r="H368" s="96" t="s">
        <v>1509</v>
      </c>
      <c r="I368" s="96" t="s">
        <v>1509</v>
      </c>
      <c r="J368" s="96" t="s">
        <v>58</v>
      </c>
      <c r="K368" s="96" t="s">
        <v>194</v>
      </c>
      <c r="L368" s="96" t="s">
        <v>75</v>
      </c>
      <c r="M368" s="39" t="s">
        <v>47</v>
      </c>
      <c r="N368" s="40"/>
      <c r="O368" s="40"/>
      <c r="P368" s="41">
        <v>123456789012</v>
      </c>
      <c r="Q368" s="33" t="s">
        <v>48</v>
      </c>
      <c r="R368" s="41">
        <v>9876543212345</v>
      </c>
      <c r="S368" s="40" t="s">
        <v>49</v>
      </c>
      <c r="T368" s="38">
        <v>3349947378</v>
      </c>
      <c r="U368" s="40" t="s">
        <v>50</v>
      </c>
      <c r="V368" s="41">
        <v>1023456789</v>
      </c>
      <c r="W368" s="88">
        <v>18000</v>
      </c>
      <c r="X368" s="88">
        <f t="shared" si="40"/>
        <v>9000</v>
      </c>
      <c r="Y368" s="88">
        <f t="shared" si="41"/>
        <v>3600</v>
      </c>
      <c r="Z368" s="88">
        <v>2083</v>
      </c>
      <c r="AA368" s="88">
        <v>2083</v>
      </c>
      <c r="AB368" s="88">
        <f t="shared" si="42"/>
        <v>1234</v>
      </c>
      <c r="AC368" s="88">
        <f t="shared" si="43"/>
        <v>18000</v>
      </c>
      <c r="AD368" s="87">
        <f t="shared" si="44"/>
        <v>2340</v>
      </c>
      <c r="AE368" s="87">
        <f t="shared" si="45"/>
        <v>585</v>
      </c>
      <c r="AF368" s="88">
        <v>6</v>
      </c>
      <c r="AG368" s="87">
        <f t="shared" si="46"/>
        <v>432.9</v>
      </c>
      <c r="AH368" s="87">
        <f t="shared" si="47"/>
        <v>21363.9</v>
      </c>
      <c r="AI368" s="88" t="s">
        <v>76</v>
      </c>
      <c r="AJ368" s="40"/>
      <c r="AK368" s="40"/>
      <c r="AL368" s="40" t="s">
        <v>52</v>
      </c>
      <c r="AM368" s="40">
        <v>365</v>
      </c>
      <c r="AN368" s="33">
        <v>21363.9</v>
      </c>
      <c r="AO368" s="44">
        <v>9000</v>
      </c>
      <c r="AP368" s="33">
        <v>3600</v>
      </c>
    </row>
    <row r="369" spans="1:42" ht="15" customHeight="1">
      <c r="A369" s="40">
        <v>366</v>
      </c>
      <c r="B369" s="42" t="s">
        <v>1510</v>
      </c>
      <c r="C369" s="38"/>
      <c r="D369" s="97" t="s">
        <v>1511</v>
      </c>
      <c r="E369" s="97" t="s">
        <v>1245</v>
      </c>
      <c r="F369" s="40" t="s">
        <v>41</v>
      </c>
      <c r="G369" s="40" t="s">
        <v>1512</v>
      </c>
      <c r="H369" s="96" t="s">
        <v>1513</v>
      </c>
      <c r="I369" s="96" t="s">
        <v>1513</v>
      </c>
      <c r="J369" s="96" t="s">
        <v>44</v>
      </c>
      <c r="K369" s="96" t="s">
        <v>194</v>
      </c>
      <c r="L369" s="96" t="s">
        <v>102</v>
      </c>
      <c r="M369" s="39" t="s">
        <v>47</v>
      </c>
      <c r="N369" s="40"/>
      <c r="O369" s="40"/>
      <c r="P369" s="41">
        <v>123456789012</v>
      </c>
      <c r="Q369" s="33" t="s">
        <v>48</v>
      </c>
      <c r="R369" s="41">
        <v>9876543212345</v>
      </c>
      <c r="S369" s="40" t="s">
        <v>49</v>
      </c>
      <c r="T369" s="38">
        <v>3349947378</v>
      </c>
      <c r="U369" s="40" t="s">
        <v>50</v>
      </c>
      <c r="V369" s="41">
        <v>1023456789</v>
      </c>
      <c r="W369" s="88">
        <v>19000</v>
      </c>
      <c r="X369" s="88">
        <f t="shared" si="40"/>
        <v>9500</v>
      </c>
      <c r="Y369" s="88">
        <f t="shared" si="41"/>
        <v>3800</v>
      </c>
      <c r="Z369" s="88">
        <v>2083</v>
      </c>
      <c r="AA369" s="88">
        <v>2083</v>
      </c>
      <c r="AB369" s="88">
        <f t="shared" si="42"/>
        <v>1534</v>
      </c>
      <c r="AC369" s="88">
        <f t="shared" si="43"/>
        <v>19000</v>
      </c>
      <c r="AD369" s="87">
        <f t="shared" si="44"/>
        <v>1950</v>
      </c>
      <c r="AE369" s="87">
        <f t="shared" si="45"/>
        <v>617.5</v>
      </c>
      <c r="AF369" s="88">
        <v>6</v>
      </c>
      <c r="AG369" s="87">
        <f t="shared" si="46"/>
        <v>456.95</v>
      </c>
      <c r="AH369" s="87">
        <f t="shared" si="47"/>
        <v>22030.45</v>
      </c>
      <c r="AI369" s="88" t="s">
        <v>76</v>
      </c>
      <c r="AJ369" s="40"/>
      <c r="AK369" s="40"/>
      <c r="AL369" s="40" t="s">
        <v>52</v>
      </c>
      <c r="AM369" s="40">
        <v>366</v>
      </c>
      <c r="AN369" s="33">
        <v>22030.45</v>
      </c>
      <c r="AO369" s="44">
        <v>9500</v>
      </c>
      <c r="AP369" s="33">
        <v>3800</v>
      </c>
    </row>
    <row r="370" spans="1:42" ht="15" customHeight="1">
      <c r="A370" s="40">
        <v>367</v>
      </c>
      <c r="B370" s="42" t="s">
        <v>1514</v>
      </c>
      <c r="C370" s="38"/>
      <c r="D370" s="97" t="s">
        <v>1515</v>
      </c>
      <c r="E370" s="97"/>
      <c r="F370" s="40" t="s">
        <v>41</v>
      </c>
      <c r="G370" s="40" t="s">
        <v>1516</v>
      </c>
      <c r="H370" s="96" t="s">
        <v>1517</v>
      </c>
      <c r="I370" s="96" t="s">
        <v>1517</v>
      </c>
      <c r="J370" s="96" t="s">
        <v>44</v>
      </c>
      <c r="K370" s="96" t="s">
        <v>194</v>
      </c>
      <c r="L370" s="96" t="s">
        <v>46</v>
      </c>
      <c r="M370" s="39" t="s">
        <v>47</v>
      </c>
      <c r="N370" s="40"/>
      <c r="O370" s="40"/>
      <c r="P370" s="41">
        <v>123456789012</v>
      </c>
      <c r="Q370" s="33" t="s">
        <v>48</v>
      </c>
      <c r="R370" s="41">
        <v>9876543212345</v>
      </c>
      <c r="S370" s="40" t="s">
        <v>49</v>
      </c>
      <c r="T370" s="38">
        <v>3349947378</v>
      </c>
      <c r="U370" s="40" t="s">
        <v>50</v>
      </c>
      <c r="V370" s="41">
        <v>1023456789</v>
      </c>
      <c r="W370" s="88">
        <v>21000</v>
      </c>
      <c r="X370" s="88">
        <f t="shared" si="40"/>
        <v>10500</v>
      </c>
      <c r="Y370" s="88">
        <f t="shared" si="41"/>
        <v>4200</v>
      </c>
      <c r="Z370" s="88">
        <v>2083</v>
      </c>
      <c r="AA370" s="88">
        <v>2083</v>
      </c>
      <c r="AB370" s="88">
        <f t="shared" si="42"/>
        <v>2134</v>
      </c>
      <c r="AC370" s="88">
        <f t="shared" si="43"/>
        <v>21000</v>
      </c>
      <c r="AD370" s="87">
        <f t="shared" si="44"/>
        <v>1950</v>
      </c>
      <c r="AE370" s="87">
        <f t="shared" si="45"/>
        <v>682.5</v>
      </c>
      <c r="AF370" s="88">
        <v>6</v>
      </c>
      <c r="AG370" s="87">
        <f t="shared" si="46"/>
        <v>505.04999999999995</v>
      </c>
      <c r="AH370" s="87">
        <f t="shared" si="47"/>
        <v>24143.55</v>
      </c>
      <c r="AI370" s="88" t="s">
        <v>51</v>
      </c>
      <c r="AJ370" s="40"/>
      <c r="AK370" s="40"/>
      <c r="AL370" s="40" t="s">
        <v>52</v>
      </c>
      <c r="AM370" s="40">
        <v>367</v>
      </c>
      <c r="AN370" s="33">
        <v>24143.55</v>
      </c>
      <c r="AO370" s="44">
        <v>10500</v>
      </c>
      <c r="AP370" s="33">
        <v>4200</v>
      </c>
    </row>
    <row r="371" spans="1:42" ht="15" customHeight="1">
      <c r="A371" s="40">
        <v>368</v>
      </c>
      <c r="B371" s="42" t="s">
        <v>1518</v>
      </c>
      <c r="C371" s="38"/>
      <c r="D371" s="97" t="s">
        <v>1519</v>
      </c>
      <c r="E371" s="97" t="s">
        <v>687</v>
      </c>
      <c r="F371" s="40" t="s">
        <v>41</v>
      </c>
      <c r="G371" s="40" t="s">
        <v>1520</v>
      </c>
      <c r="H371" s="96" t="s">
        <v>1521</v>
      </c>
      <c r="I371" s="96" t="s">
        <v>1521</v>
      </c>
      <c r="J371" s="96" t="s">
        <v>44</v>
      </c>
      <c r="K371" s="96" t="s">
        <v>265</v>
      </c>
      <c r="L371" s="96" t="s">
        <v>649</v>
      </c>
      <c r="M371" s="39" t="s">
        <v>47</v>
      </c>
      <c r="N371" s="40"/>
      <c r="O371" s="40"/>
      <c r="P371" s="41">
        <v>123456789012</v>
      </c>
      <c r="Q371" s="33" t="s">
        <v>48</v>
      </c>
      <c r="R371" s="41">
        <v>9876543212345</v>
      </c>
      <c r="S371" s="40" t="s">
        <v>49</v>
      </c>
      <c r="T371" s="38">
        <v>3349947378</v>
      </c>
      <c r="U371" s="40" t="s">
        <v>50</v>
      </c>
      <c r="V371" s="41">
        <v>1023456789</v>
      </c>
      <c r="W371" s="88">
        <v>20000</v>
      </c>
      <c r="X371" s="88">
        <f t="shared" si="40"/>
        <v>10000</v>
      </c>
      <c r="Y371" s="88">
        <f t="shared" si="41"/>
        <v>4000</v>
      </c>
      <c r="Z371" s="88">
        <v>2083</v>
      </c>
      <c r="AA371" s="88">
        <v>2083</v>
      </c>
      <c r="AB371" s="88">
        <f t="shared" si="42"/>
        <v>1834</v>
      </c>
      <c r="AC371" s="88">
        <f t="shared" si="43"/>
        <v>20000</v>
      </c>
      <c r="AD371" s="87">
        <f t="shared" si="44"/>
        <v>1950</v>
      </c>
      <c r="AE371" s="87">
        <f t="shared" si="45"/>
        <v>650</v>
      </c>
      <c r="AF371" s="88">
        <v>6</v>
      </c>
      <c r="AG371" s="87">
        <f t="shared" si="46"/>
        <v>480.99999999999994</v>
      </c>
      <c r="AH371" s="87">
        <f t="shared" si="47"/>
        <v>23087</v>
      </c>
      <c r="AI371" s="88" t="s">
        <v>51</v>
      </c>
      <c r="AJ371" s="40"/>
      <c r="AK371" s="40"/>
      <c r="AL371" s="40" t="s">
        <v>52</v>
      </c>
      <c r="AM371" s="40">
        <v>368</v>
      </c>
      <c r="AN371" s="33">
        <v>23087</v>
      </c>
      <c r="AO371" s="44">
        <v>10000</v>
      </c>
      <c r="AP371" s="33">
        <v>4000</v>
      </c>
    </row>
    <row r="372" spans="1:42" ht="15" customHeight="1">
      <c r="A372" s="40">
        <v>369</v>
      </c>
      <c r="B372" s="42" t="s">
        <v>1522</v>
      </c>
      <c r="C372" s="38"/>
      <c r="D372" s="97" t="s">
        <v>1523</v>
      </c>
      <c r="E372" s="97" t="s">
        <v>79</v>
      </c>
      <c r="F372" s="40" t="s">
        <v>41</v>
      </c>
      <c r="G372" s="40" t="s">
        <v>1524</v>
      </c>
      <c r="H372" s="96" t="s">
        <v>1424</v>
      </c>
      <c r="I372" s="96" t="s">
        <v>1424</v>
      </c>
      <c r="J372" s="96" t="s">
        <v>44</v>
      </c>
      <c r="K372" s="96" t="s">
        <v>194</v>
      </c>
      <c r="L372" s="96" t="s">
        <v>301</v>
      </c>
      <c r="M372" s="39" t="s">
        <v>47</v>
      </c>
      <c r="N372" s="40"/>
      <c r="O372" s="40"/>
      <c r="P372" s="41">
        <v>123456789012</v>
      </c>
      <c r="Q372" s="33" t="s">
        <v>48</v>
      </c>
      <c r="R372" s="41">
        <v>9876543212345</v>
      </c>
      <c r="S372" s="40" t="s">
        <v>49</v>
      </c>
      <c r="T372" s="38">
        <v>3349947378</v>
      </c>
      <c r="U372" s="40" t="s">
        <v>50</v>
      </c>
      <c r="V372" s="41">
        <v>1023456789</v>
      </c>
      <c r="W372" s="88">
        <v>20000</v>
      </c>
      <c r="X372" s="88">
        <f t="shared" si="40"/>
        <v>10000</v>
      </c>
      <c r="Y372" s="88">
        <f t="shared" si="41"/>
        <v>4000</v>
      </c>
      <c r="Z372" s="88">
        <v>2083</v>
      </c>
      <c r="AA372" s="88">
        <v>2083</v>
      </c>
      <c r="AB372" s="88">
        <f t="shared" si="42"/>
        <v>1834</v>
      </c>
      <c r="AC372" s="88">
        <f t="shared" si="43"/>
        <v>20000</v>
      </c>
      <c r="AD372" s="87">
        <f t="shared" si="44"/>
        <v>1950</v>
      </c>
      <c r="AE372" s="87">
        <f t="shared" si="45"/>
        <v>650</v>
      </c>
      <c r="AF372" s="88">
        <v>6</v>
      </c>
      <c r="AG372" s="87">
        <f t="shared" si="46"/>
        <v>480.99999999999994</v>
      </c>
      <c r="AH372" s="87">
        <f t="shared" si="47"/>
        <v>23087</v>
      </c>
      <c r="AI372" s="88" t="s">
        <v>51</v>
      </c>
      <c r="AJ372" s="40"/>
      <c r="AK372" s="40"/>
      <c r="AL372" s="40" t="s">
        <v>52</v>
      </c>
      <c r="AM372" s="40">
        <v>369</v>
      </c>
      <c r="AN372" s="33">
        <v>23087</v>
      </c>
      <c r="AO372" s="44">
        <v>10000</v>
      </c>
      <c r="AP372" s="33">
        <v>4000</v>
      </c>
    </row>
    <row r="373" spans="1:42" ht="15" customHeight="1">
      <c r="A373" s="40">
        <v>370</v>
      </c>
      <c r="B373" s="42" t="s">
        <v>1525</v>
      </c>
      <c r="C373" s="38"/>
      <c r="D373" s="97" t="s">
        <v>1526</v>
      </c>
      <c r="E373" s="97" t="s">
        <v>1527</v>
      </c>
      <c r="F373" s="40" t="s">
        <v>41</v>
      </c>
      <c r="G373" s="40" t="s">
        <v>1528</v>
      </c>
      <c r="H373" s="96" t="s">
        <v>1529</v>
      </c>
      <c r="I373" s="96" t="s">
        <v>1529</v>
      </c>
      <c r="J373" s="96" t="s">
        <v>44</v>
      </c>
      <c r="K373" s="96" t="s">
        <v>224</v>
      </c>
      <c r="L373" s="96" t="s">
        <v>378</v>
      </c>
      <c r="M373" s="39" t="s">
        <v>47</v>
      </c>
      <c r="N373" s="40"/>
      <c r="O373" s="40"/>
      <c r="P373" s="41">
        <v>123456789012</v>
      </c>
      <c r="Q373" s="33" t="s">
        <v>48</v>
      </c>
      <c r="R373" s="41">
        <v>9876543212345</v>
      </c>
      <c r="S373" s="40" t="s">
        <v>49</v>
      </c>
      <c r="T373" s="38">
        <v>3349947378</v>
      </c>
      <c r="U373" s="40" t="s">
        <v>50</v>
      </c>
      <c r="V373" s="41">
        <v>1023456789</v>
      </c>
      <c r="W373" s="88">
        <v>20000</v>
      </c>
      <c r="X373" s="88">
        <f t="shared" si="40"/>
        <v>10000</v>
      </c>
      <c r="Y373" s="88">
        <f t="shared" si="41"/>
        <v>4000</v>
      </c>
      <c r="Z373" s="88">
        <v>2083</v>
      </c>
      <c r="AA373" s="88">
        <v>2083</v>
      </c>
      <c r="AB373" s="88">
        <f t="shared" si="42"/>
        <v>1834</v>
      </c>
      <c r="AC373" s="88">
        <f t="shared" si="43"/>
        <v>20000</v>
      </c>
      <c r="AD373" s="87">
        <f t="shared" si="44"/>
        <v>1950</v>
      </c>
      <c r="AE373" s="87">
        <f t="shared" si="45"/>
        <v>650</v>
      </c>
      <c r="AF373" s="88">
        <v>6</v>
      </c>
      <c r="AG373" s="87">
        <f t="shared" si="46"/>
        <v>480.99999999999994</v>
      </c>
      <c r="AH373" s="87">
        <f t="shared" si="47"/>
        <v>23087</v>
      </c>
      <c r="AI373" s="88" t="s">
        <v>51</v>
      </c>
      <c r="AJ373" s="40"/>
      <c r="AK373" s="40"/>
      <c r="AL373" s="40" t="s">
        <v>52</v>
      </c>
      <c r="AM373" s="40">
        <v>370</v>
      </c>
      <c r="AN373" s="33">
        <v>23087</v>
      </c>
      <c r="AO373" s="44">
        <v>10000</v>
      </c>
      <c r="AP373" s="33">
        <v>4000</v>
      </c>
    </row>
    <row r="374" spans="1:42" ht="15" customHeight="1">
      <c r="A374" s="40">
        <v>371</v>
      </c>
      <c r="B374" s="42" t="s">
        <v>1530</v>
      </c>
      <c r="C374" s="38"/>
      <c r="D374" s="97" t="s">
        <v>1531</v>
      </c>
      <c r="E374" s="97" t="s">
        <v>687</v>
      </c>
      <c r="F374" s="40" t="s">
        <v>41</v>
      </c>
      <c r="G374" s="40" t="s">
        <v>1532</v>
      </c>
      <c r="H374" s="96" t="s">
        <v>1533</v>
      </c>
      <c r="I374" s="96" t="s">
        <v>1533</v>
      </c>
      <c r="J374" s="96" t="s">
        <v>44</v>
      </c>
      <c r="K374" s="96" t="s">
        <v>194</v>
      </c>
      <c r="L374" s="96" t="s">
        <v>1534</v>
      </c>
      <c r="M374" s="39" t="s">
        <v>47</v>
      </c>
      <c r="N374" s="40"/>
      <c r="O374" s="40"/>
      <c r="P374" s="41">
        <v>123456789012</v>
      </c>
      <c r="Q374" s="33" t="s">
        <v>48</v>
      </c>
      <c r="R374" s="41">
        <v>9876543212345</v>
      </c>
      <c r="S374" s="40" t="s">
        <v>49</v>
      </c>
      <c r="T374" s="38">
        <v>3349947378</v>
      </c>
      <c r="U374" s="40" t="s">
        <v>50</v>
      </c>
      <c r="V374" s="41">
        <v>1023456789</v>
      </c>
      <c r="W374" s="88">
        <v>20000</v>
      </c>
      <c r="X374" s="88">
        <f t="shared" si="40"/>
        <v>10000</v>
      </c>
      <c r="Y374" s="88">
        <f t="shared" si="41"/>
        <v>4000</v>
      </c>
      <c r="Z374" s="88">
        <v>2083</v>
      </c>
      <c r="AA374" s="88">
        <v>2083</v>
      </c>
      <c r="AB374" s="88">
        <f t="shared" si="42"/>
        <v>1834</v>
      </c>
      <c r="AC374" s="88">
        <f t="shared" si="43"/>
        <v>20000</v>
      </c>
      <c r="AD374" s="87">
        <f t="shared" si="44"/>
        <v>1950</v>
      </c>
      <c r="AE374" s="87">
        <f t="shared" si="45"/>
        <v>650</v>
      </c>
      <c r="AF374" s="88">
        <v>6</v>
      </c>
      <c r="AG374" s="87">
        <f t="shared" si="46"/>
        <v>480.99999999999994</v>
      </c>
      <c r="AH374" s="87">
        <f t="shared" si="47"/>
        <v>23087</v>
      </c>
      <c r="AI374" s="88" t="s">
        <v>51</v>
      </c>
      <c r="AJ374" s="40"/>
      <c r="AK374" s="40"/>
      <c r="AL374" s="40" t="s">
        <v>52</v>
      </c>
      <c r="AM374" s="40">
        <v>371</v>
      </c>
      <c r="AN374" s="33">
        <v>23087</v>
      </c>
      <c r="AO374" s="44">
        <v>10000</v>
      </c>
      <c r="AP374" s="33">
        <v>4000</v>
      </c>
    </row>
    <row r="375" spans="1:42" ht="15" customHeight="1">
      <c r="A375" s="40">
        <v>372</v>
      </c>
      <c r="B375" s="42" t="s">
        <v>1535</v>
      </c>
      <c r="C375" s="38"/>
      <c r="D375" s="97" t="s">
        <v>1536</v>
      </c>
      <c r="E375" s="97" t="s">
        <v>1537</v>
      </c>
      <c r="F375" s="40" t="s">
        <v>41</v>
      </c>
      <c r="G375" s="40" t="s">
        <v>1538</v>
      </c>
      <c r="H375" s="96" t="s">
        <v>1539</v>
      </c>
      <c r="I375" s="96" t="s">
        <v>1539</v>
      </c>
      <c r="J375" s="96" t="s">
        <v>58</v>
      </c>
      <c r="K375" s="96" t="s">
        <v>194</v>
      </c>
      <c r="L375" s="96" t="s">
        <v>46</v>
      </c>
      <c r="M375" s="39" t="s">
        <v>47</v>
      </c>
      <c r="N375" s="40"/>
      <c r="O375" s="40"/>
      <c r="P375" s="41">
        <v>123456789012</v>
      </c>
      <c r="Q375" s="33" t="s">
        <v>48</v>
      </c>
      <c r="R375" s="41">
        <v>9876543212345</v>
      </c>
      <c r="S375" s="40" t="s">
        <v>49</v>
      </c>
      <c r="T375" s="38">
        <v>3349947378</v>
      </c>
      <c r="U375" s="40" t="s">
        <v>50</v>
      </c>
      <c r="V375" s="41">
        <v>1023456789</v>
      </c>
      <c r="W375" s="88">
        <v>40000</v>
      </c>
      <c r="X375" s="88">
        <f t="shared" si="40"/>
        <v>20000</v>
      </c>
      <c r="Y375" s="88">
        <f t="shared" si="41"/>
        <v>8000</v>
      </c>
      <c r="Z375" s="88">
        <v>2083</v>
      </c>
      <c r="AA375" s="88">
        <v>2083</v>
      </c>
      <c r="AB375" s="88">
        <f t="shared" si="42"/>
        <v>7834</v>
      </c>
      <c r="AC375" s="88">
        <f t="shared" si="43"/>
        <v>40000</v>
      </c>
      <c r="AD375" s="87">
        <f t="shared" si="44"/>
        <v>1950</v>
      </c>
      <c r="AE375" s="87">
        <f t="shared" si="45"/>
        <v>0</v>
      </c>
      <c r="AF375" s="88">
        <v>6</v>
      </c>
      <c r="AG375" s="87">
        <f t="shared" si="46"/>
        <v>961.99999999999989</v>
      </c>
      <c r="AH375" s="87">
        <f t="shared" si="47"/>
        <v>42918</v>
      </c>
      <c r="AI375" s="88" t="s">
        <v>61</v>
      </c>
      <c r="AJ375" s="40"/>
      <c r="AK375" s="40"/>
      <c r="AL375" s="40" t="s">
        <v>52</v>
      </c>
      <c r="AM375" s="40">
        <v>372</v>
      </c>
      <c r="AN375" s="33">
        <v>42918</v>
      </c>
      <c r="AO375" s="44">
        <v>20000</v>
      </c>
      <c r="AP375" s="33">
        <v>8000</v>
      </c>
    </row>
    <row r="376" spans="1:42" ht="15" customHeight="1">
      <c r="A376" s="40">
        <v>373</v>
      </c>
      <c r="B376" s="42" t="s">
        <v>1540</v>
      </c>
      <c r="C376" s="38"/>
      <c r="D376" s="97" t="s">
        <v>1541</v>
      </c>
      <c r="E376" s="97" t="s">
        <v>105</v>
      </c>
      <c r="F376" s="40" t="s">
        <v>41</v>
      </c>
      <c r="G376" s="40" t="s">
        <v>1542</v>
      </c>
      <c r="H376" s="96" t="s">
        <v>1543</v>
      </c>
      <c r="I376" s="96" t="s">
        <v>1543</v>
      </c>
      <c r="J376" s="96" t="s">
        <v>58</v>
      </c>
      <c r="K376" s="96" t="s">
        <v>131</v>
      </c>
      <c r="L376" s="96" t="s">
        <v>68</v>
      </c>
      <c r="M376" s="39" t="s">
        <v>47</v>
      </c>
      <c r="N376" s="40"/>
      <c r="O376" s="40"/>
      <c r="P376" s="41">
        <v>123456789012</v>
      </c>
      <c r="Q376" s="33" t="s">
        <v>48</v>
      </c>
      <c r="R376" s="41">
        <v>9876543212345</v>
      </c>
      <c r="S376" s="40" t="s">
        <v>49</v>
      </c>
      <c r="T376" s="38">
        <v>3349947378</v>
      </c>
      <c r="U376" s="40" t="s">
        <v>50</v>
      </c>
      <c r="V376" s="41">
        <v>1023456789</v>
      </c>
      <c r="W376" s="88">
        <v>30000</v>
      </c>
      <c r="X376" s="88">
        <f t="shared" si="40"/>
        <v>15000</v>
      </c>
      <c r="Y376" s="88">
        <f t="shared" si="41"/>
        <v>6000</v>
      </c>
      <c r="Z376" s="88">
        <v>2083</v>
      </c>
      <c r="AA376" s="88">
        <v>2083</v>
      </c>
      <c r="AB376" s="88">
        <f t="shared" si="42"/>
        <v>4834</v>
      </c>
      <c r="AC376" s="88">
        <f t="shared" si="43"/>
        <v>30000</v>
      </c>
      <c r="AD376" s="87">
        <f t="shared" si="44"/>
        <v>1950</v>
      </c>
      <c r="AE376" s="87">
        <f t="shared" si="45"/>
        <v>0</v>
      </c>
      <c r="AF376" s="88">
        <v>6</v>
      </c>
      <c r="AG376" s="87">
        <f t="shared" si="46"/>
        <v>721.5</v>
      </c>
      <c r="AH376" s="87">
        <f t="shared" si="47"/>
        <v>32677.5</v>
      </c>
      <c r="AI376" s="88" t="s">
        <v>61</v>
      </c>
      <c r="AJ376" s="40"/>
      <c r="AK376" s="40"/>
      <c r="AL376" s="40" t="s">
        <v>52</v>
      </c>
      <c r="AM376" s="40">
        <v>373</v>
      </c>
      <c r="AN376" s="33">
        <v>32677.5</v>
      </c>
      <c r="AO376" s="44">
        <v>15000</v>
      </c>
      <c r="AP376" s="33">
        <v>6000</v>
      </c>
    </row>
    <row r="377" spans="1:42" ht="15" customHeight="1">
      <c r="A377" s="40">
        <v>374</v>
      </c>
      <c r="B377" s="42" t="s">
        <v>1544</v>
      </c>
      <c r="C377" s="38"/>
      <c r="D377" s="97" t="s">
        <v>1545</v>
      </c>
      <c r="E377" s="97" t="s">
        <v>1546</v>
      </c>
      <c r="F377" s="40" t="s">
        <v>41</v>
      </c>
      <c r="G377" s="40" t="s">
        <v>1547</v>
      </c>
      <c r="H377" s="96" t="s">
        <v>1548</v>
      </c>
      <c r="I377" s="96" t="s">
        <v>1548</v>
      </c>
      <c r="J377" s="96" t="s">
        <v>58</v>
      </c>
      <c r="K377" s="96" t="s">
        <v>194</v>
      </c>
      <c r="L377" s="96" t="s">
        <v>339</v>
      </c>
      <c r="M377" s="39" t="s">
        <v>47</v>
      </c>
      <c r="N377" s="40"/>
      <c r="O377" s="40"/>
      <c r="P377" s="41">
        <v>123456789012</v>
      </c>
      <c r="Q377" s="33" t="s">
        <v>48</v>
      </c>
      <c r="R377" s="41">
        <v>9876543212345</v>
      </c>
      <c r="S377" s="40" t="s">
        <v>49</v>
      </c>
      <c r="T377" s="38">
        <v>3349947378</v>
      </c>
      <c r="U377" s="40" t="s">
        <v>50</v>
      </c>
      <c r="V377" s="41">
        <v>1023456789</v>
      </c>
      <c r="W377" s="88">
        <v>16000</v>
      </c>
      <c r="X377" s="88">
        <f t="shared" si="40"/>
        <v>8000</v>
      </c>
      <c r="Y377" s="88">
        <f t="shared" si="41"/>
        <v>3200</v>
      </c>
      <c r="Z377" s="88">
        <v>2083</v>
      </c>
      <c r="AA377" s="88">
        <v>2083</v>
      </c>
      <c r="AB377" s="88">
        <f t="shared" si="42"/>
        <v>634</v>
      </c>
      <c r="AC377" s="88">
        <f t="shared" si="43"/>
        <v>16000</v>
      </c>
      <c r="AD377" s="87">
        <f t="shared" si="44"/>
        <v>2080</v>
      </c>
      <c r="AE377" s="87">
        <f t="shared" si="45"/>
        <v>520</v>
      </c>
      <c r="AF377" s="88">
        <v>6</v>
      </c>
      <c r="AG377" s="87">
        <f t="shared" si="46"/>
        <v>384.79999999999995</v>
      </c>
      <c r="AH377" s="87">
        <f t="shared" si="47"/>
        <v>18990.8</v>
      </c>
      <c r="AI377" s="88" t="s">
        <v>76</v>
      </c>
      <c r="AJ377" s="40"/>
      <c r="AK377" s="40"/>
      <c r="AL377" s="40" t="s">
        <v>52</v>
      </c>
      <c r="AM377" s="40">
        <v>374</v>
      </c>
      <c r="AN377" s="33">
        <v>18990.8</v>
      </c>
      <c r="AO377" s="44">
        <v>8000</v>
      </c>
      <c r="AP377" s="33">
        <v>3200</v>
      </c>
    </row>
    <row r="378" spans="1:42" ht="15" customHeight="1">
      <c r="A378" s="40">
        <v>375</v>
      </c>
      <c r="B378" s="42" t="s">
        <v>1549</v>
      </c>
      <c r="C378" s="38"/>
      <c r="D378" s="97" t="s">
        <v>1550</v>
      </c>
      <c r="E378" s="97" t="s">
        <v>1551</v>
      </c>
      <c r="F378" s="40" t="s">
        <v>41</v>
      </c>
      <c r="G378" s="40" t="s">
        <v>1552</v>
      </c>
      <c r="H378" s="96" t="s">
        <v>1553</v>
      </c>
      <c r="I378" s="96" t="s">
        <v>1553</v>
      </c>
      <c r="J378" s="96" t="s">
        <v>44</v>
      </c>
      <c r="K378" s="96" t="s">
        <v>126</v>
      </c>
      <c r="L378" s="96" t="s">
        <v>378</v>
      </c>
      <c r="M378" s="39" t="s">
        <v>47</v>
      </c>
      <c r="N378" s="40"/>
      <c r="O378" s="40"/>
      <c r="P378" s="41">
        <v>123456789012</v>
      </c>
      <c r="Q378" s="33" t="s">
        <v>48</v>
      </c>
      <c r="R378" s="41">
        <v>9876543212345</v>
      </c>
      <c r="S378" s="40" t="s">
        <v>49</v>
      </c>
      <c r="T378" s="38">
        <v>3349947378</v>
      </c>
      <c r="U378" s="40" t="s">
        <v>50</v>
      </c>
      <c r="V378" s="41">
        <v>1023456789</v>
      </c>
      <c r="W378" s="88">
        <v>25000</v>
      </c>
      <c r="X378" s="88">
        <f t="shared" si="40"/>
        <v>12500</v>
      </c>
      <c r="Y378" s="88">
        <f t="shared" si="41"/>
        <v>5000</v>
      </c>
      <c r="Z378" s="88">
        <v>2083</v>
      </c>
      <c r="AA378" s="88">
        <v>2083</v>
      </c>
      <c r="AB378" s="88">
        <f t="shared" si="42"/>
        <v>3334</v>
      </c>
      <c r="AC378" s="88">
        <f t="shared" si="43"/>
        <v>25000</v>
      </c>
      <c r="AD378" s="87">
        <f t="shared" si="44"/>
        <v>1950</v>
      </c>
      <c r="AE378" s="87">
        <f t="shared" si="45"/>
        <v>0</v>
      </c>
      <c r="AF378" s="88">
        <v>6</v>
      </c>
      <c r="AG378" s="87">
        <f t="shared" si="46"/>
        <v>601.25</v>
      </c>
      <c r="AH378" s="87">
        <f t="shared" si="47"/>
        <v>27557.25</v>
      </c>
      <c r="AI378" s="88" t="s">
        <v>51</v>
      </c>
      <c r="AJ378" s="40"/>
      <c r="AK378" s="40"/>
      <c r="AL378" s="40" t="s">
        <v>52</v>
      </c>
      <c r="AM378" s="40">
        <v>375</v>
      </c>
      <c r="AN378" s="33">
        <v>27557.25</v>
      </c>
      <c r="AO378" s="44">
        <v>12500</v>
      </c>
      <c r="AP378" s="33">
        <v>5000</v>
      </c>
    </row>
    <row r="379" spans="1:42" ht="15" customHeight="1">
      <c r="A379" s="40">
        <v>376</v>
      </c>
      <c r="B379" s="42" t="s">
        <v>1554</v>
      </c>
      <c r="C379" s="38"/>
      <c r="D379" s="97" t="s">
        <v>1555</v>
      </c>
      <c r="E379" s="97" t="s">
        <v>1556</v>
      </c>
      <c r="F379" s="40" t="s">
        <v>52</v>
      </c>
      <c r="G379" s="40" t="s">
        <v>1557</v>
      </c>
      <c r="H379" s="96" t="s">
        <v>1558</v>
      </c>
      <c r="I379" s="96" t="s">
        <v>1558</v>
      </c>
      <c r="J379" s="96" t="s">
        <v>44</v>
      </c>
      <c r="K379" s="96" t="s">
        <v>126</v>
      </c>
      <c r="L379" s="96" t="s">
        <v>75</v>
      </c>
      <c r="M379" s="39" t="s">
        <v>47</v>
      </c>
      <c r="N379" s="40"/>
      <c r="O379" s="40"/>
      <c r="P379" s="41">
        <v>123456789012</v>
      </c>
      <c r="Q379" s="33" t="s">
        <v>48</v>
      </c>
      <c r="R379" s="41">
        <v>9876543212345</v>
      </c>
      <c r="S379" s="40" t="s">
        <v>49</v>
      </c>
      <c r="T379" s="38">
        <v>3349947378</v>
      </c>
      <c r="U379" s="40" t="s">
        <v>50</v>
      </c>
      <c r="V379" s="41">
        <v>1023456789</v>
      </c>
      <c r="W379" s="88">
        <v>27000</v>
      </c>
      <c r="X379" s="88">
        <f t="shared" si="40"/>
        <v>13500</v>
      </c>
      <c r="Y379" s="88">
        <f t="shared" si="41"/>
        <v>5400</v>
      </c>
      <c r="Z379" s="88">
        <v>2083</v>
      </c>
      <c r="AA379" s="88">
        <v>2083</v>
      </c>
      <c r="AB379" s="88">
        <f t="shared" si="42"/>
        <v>3934</v>
      </c>
      <c r="AC379" s="88">
        <f t="shared" si="43"/>
        <v>27000</v>
      </c>
      <c r="AD379" s="87">
        <f t="shared" si="44"/>
        <v>1950</v>
      </c>
      <c r="AE379" s="87">
        <f t="shared" si="45"/>
        <v>0</v>
      </c>
      <c r="AF379" s="88">
        <v>6</v>
      </c>
      <c r="AG379" s="87">
        <f t="shared" si="46"/>
        <v>649.34999999999991</v>
      </c>
      <c r="AH379" s="87">
        <f t="shared" si="47"/>
        <v>29605.35</v>
      </c>
      <c r="AI379" s="88" t="s">
        <v>51</v>
      </c>
      <c r="AJ379" s="40"/>
      <c r="AK379" s="40"/>
      <c r="AL379" s="40" t="s">
        <v>52</v>
      </c>
      <c r="AM379" s="40">
        <v>376</v>
      </c>
      <c r="AN379" s="33">
        <v>29605.35</v>
      </c>
      <c r="AO379" s="44">
        <v>13500</v>
      </c>
      <c r="AP379" s="33">
        <v>5400</v>
      </c>
    </row>
    <row r="380" spans="1:42" ht="15" customHeight="1">
      <c r="A380" s="40">
        <v>377</v>
      </c>
      <c r="B380" s="42" t="s">
        <v>1559</v>
      </c>
      <c r="C380" s="38"/>
      <c r="D380" s="97" t="s">
        <v>1560</v>
      </c>
      <c r="E380" s="97" t="s">
        <v>1561</v>
      </c>
      <c r="F380" s="40" t="s">
        <v>41</v>
      </c>
      <c r="G380" s="40" t="s">
        <v>1562</v>
      </c>
      <c r="H380" s="96" t="s">
        <v>1563</v>
      </c>
      <c r="I380" s="96" t="s">
        <v>1563</v>
      </c>
      <c r="J380" s="96" t="s">
        <v>58</v>
      </c>
      <c r="K380" s="96" t="s">
        <v>384</v>
      </c>
      <c r="L380" s="96" t="s">
        <v>95</v>
      </c>
      <c r="M380" s="39" t="s">
        <v>47</v>
      </c>
      <c r="N380" s="40"/>
      <c r="O380" s="40"/>
      <c r="P380" s="41">
        <v>123456789012</v>
      </c>
      <c r="Q380" s="33" t="s">
        <v>48</v>
      </c>
      <c r="R380" s="41">
        <v>9876543212345</v>
      </c>
      <c r="S380" s="40" t="s">
        <v>49</v>
      </c>
      <c r="T380" s="38">
        <v>3349947378</v>
      </c>
      <c r="U380" s="40" t="s">
        <v>50</v>
      </c>
      <c r="V380" s="41">
        <v>1023456789</v>
      </c>
      <c r="W380" s="88">
        <v>43000</v>
      </c>
      <c r="X380" s="88">
        <f t="shared" si="40"/>
        <v>21500</v>
      </c>
      <c r="Y380" s="88">
        <f t="shared" si="41"/>
        <v>8600</v>
      </c>
      <c r="Z380" s="88">
        <v>2083</v>
      </c>
      <c r="AA380" s="88">
        <v>2083</v>
      </c>
      <c r="AB380" s="88">
        <f t="shared" si="42"/>
        <v>8734</v>
      </c>
      <c r="AC380" s="88">
        <f t="shared" si="43"/>
        <v>43000</v>
      </c>
      <c r="AD380" s="87">
        <f t="shared" si="44"/>
        <v>1950</v>
      </c>
      <c r="AE380" s="87">
        <f t="shared" si="45"/>
        <v>0</v>
      </c>
      <c r="AF380" s="88">
        <v>6</v>
      </c>
      <c r="AG380" s="87">
        <f t="shared" si="46"/>
        <v>1034.1499999999999</v>
      </c>
      <c r="AH380" s="87">
        <f t="shared" si="47"/>
        <v>45990.15</v>
      </c>
      <c r="AI380" s="88" t="s">
        <v>61</v>
      </c>
      <c r="AJ380" s="40"/>
      <c r="AK380" s="40"/>
      <c r="AL380" s="40" t="s">
        <v>52</v>
      </c>
      <c r="AM380" s="40">
        <v>377</v>
      </c>
      <c r="AN380" s="33">
        <v>45990.15</v>
      </c>
      <c r="AO380" s="44">
        <v>21500</v>
      </c>
      <c r="AP380" s="33">
        <v>8600</v>
      </c>
    </row>
    <row r="381" spans="1:42" ht="15" customHeight="1">
      <c r="A381" s="40">
        <v>378</v>
      </c>
      <c r="B381" s="42" t="s">
        <v>1564</v>
      </c>
      <c r="C381" s="38"/>
      <c r="D381" s="97" t="s">
        <v>1565</v>
      </c>
      <c r="E381" s="97" t="s">
        <v>156</v>
      </c>
      <c r="F381" s="40" t="s">
        <v>41</v>
      </c>
      <c r="G381" s="40" t="s">
        <v>1566</v>
      </c>
      <c r="H381" s="96" t="s">
        <v>1567</v>
      </c>
      <c r="I381" s="96" t="s">
        <v>1567</v>
      </c>
      <c r="J381" s="96" t="s">
        <v>44</v>
      </c>
      <c r="K381" s="96" t="s">
        <v>389</v>
      </c>
      <c r="L381" s="96" t="s">
        <v>214</v>
      </c>
      <c r="M381" s="39" t="s">
        <v>47</v>
      </c>
      <c r="N381" s="40"/>
      <c r="O381" s="40"/>
      <c r="P381" s="41">
        <v>123456789012</v>
      </c>
      <c r="Q381" s="33" t="s">
        <v>48</v>
      </c>
      <c r="R381" s="41">
        <v>9876543212345</v>
      </c>
      <c r="S381" s="40" t="s">
        <v>49</v>
      </c>
      <c r="T381" s="38">
        <v>3349947378</v>
      </c>
      <c r="U381" s="40" t="s">
        <v>50</v>
      </c>
      <c r="V381" s="41">
        <v>1023456789</v>
      </c>
      <c r="W381" s="88">
        <v>32000</v>
      </c>
      <c r="X381" s="88">
        <f t="shared" si="40"/>
        <v>16000</v>
      </c>
      <c r="Y381" s="88">
        <f t="shared" si="41"/>
        <v>6400</v>
      </c>
      <c r="Z381" s="88">
        <v>2083</v>
      </c>
      <c r="AA381" s="88">
        <v>2083</v>
      </c>
      <c r="AB381" s="88">
        <f t="shared" si="42"/>
        <v>5434</v>
      </c>
      <c r="AC381" s="88">
        <f t="shared" si="43"/>
        <v>32000</v>
      </c>
      <c r="AD381" s="87">
        <f t="shared" si="44"/>
        <v>1950</v>
      </c>
      <c r="AE381" s="87">
        <f t="shared" si="45"/>
        <v>0</v>
      </c>
      <c r="AF381" s="88">
        <v>6</v>
      </c>
      <c r="AG381" s="87">
        <f t="shared" si="46"/>
        <v>769.59999999999991</v>
      </c>
      <c r="AH381" s="87">
        <f t="shared" si="47"/>
        <v>34725.599999999999</v>
      </c>
      <c r="AI381" s="88" t="s">
        <v>61</v>
      </c>
      <c r="AJ381" s="40"/>
      <c r="AK381" s="40"/>
      <c r="AL381" s="40" t="s">
        <v>52</v>
      </c>
      <c r="AM381" s="40">
        <v>378</v>
      </c>
      <c r="AN381" s="33">
        <v>34725.599999999999</v>
      </c>
      <c r="AO381" s="44">
        <v>16000</v>
      </c>
      <c r="AP381" s="33">
        <v>6400</v>
      </c>
    </row>
    <row r="382" spans="1:42" ht="15" customHeight="1">
      <c r="A382" s="40">
        <v>379</v>
      </c>
      <c r="B382" s="42" t="s">
        <v>1568</v>
      </c>
      <c r="C382" s="38"/>
      <c r="D382" s="97" t="s">
        <v>1569</v>
      </c>
      <c r="E382" s="97" t="s">
        <v>1570</v>
      </c>
      <c r="F382" s="40" t="s">
        <v>41</v>
      </c>
      <c r="G382" s="40" t="s">
        <v>1571</v>
      </c>
      <c r="H382" s="96" t="s">
        <v>1572</v>
      </c>
      <c r="I382" s="96" t="s">
        <v>1572</v>
      </c>
      <c r="J382" s="96" t="s">
        <v>58</v>
      </c>
      <c r="K382" s="96" t="s">
        <v>194</v>
      </c>
      <c r="L382" s="96" t="s">
        <v>95</v>
      </c>
      <c r="M382" s="39" t="s">
        <v>47</v>
      </c>
      <c r="N382" s="40"/>
      <c r="O382" s="40"/>
      <c r="P382" s="41">
        <v>123456789012</v>
      </c>
      <c r="Q382" s="33" t="s">
        <v>48</v>
      </c>
      <c r="R382" s="41">
        <v>9876543212345</v>
      </c>
      <c r="S382" s="40" t="s">
        <v>49</v>
      </c>
      <c r="T382" s="38">
        <v>3349947378</v>
      </c>
      <c r="U382" s="40" t="s">
        <v>50</v>
      </c>
      <c r="V382" s="41">
        <v>1023456789</v>
      </c>
      <c r="W382" s="88">
        <v>16000</v>
      </c>
      <c r="X382" s="88">
        <f t="shared" si="40"/>
        <v>8000</v>
      </c>
      <c r="Y382" s="88">
        <f t="shared" si="41"/>
        <v>3200</v>
      </c>
      <c r="Z382" s="88">
        <v>2083</v>
      </c>
      <c r="AA382" s="88">
        <v>2083</v>
      </c>
      <c r="AB382" s="88">
        <f t="shared" si="42"/>
        <v>634</v>
      </c>
      <c r="AC382" s="88">
        <f t="shared" si="43"/>
        <v>16000</v>
      </c>
      <c r="AD382" s="87">
        <f t="shared" si="44"/>
        <v>2080</v>
      </c>
      <c r="AE382" s="87">
        <f t="shared" si="45"/>
        <v>520</v>
      </c>
      <c r="AF382" s="88">
        <v>6</v>
      </c>
      <c r="AG382" s="87">
        <f t="shared" si="46"/>
        <v>384.79999999999995</v>
      </c>
      <c r="AH382" s="87">
        <f t="shared" si="47"/>
        <v>18990.8</v>
      </c>
      <c r="AI382" s="88" t="s">
        <v>76</v>
      </c>
      <c r="AJ382" s="40"/>
      <c r="AK382" s="40"/>
      <c r="AL382" s="40" t="s">
        <v>52</v>
      </c>
      <c r="AM382" s="40">
        <v>379</v>
      </c>
      <c r="AN382" s="33">
        <v>18990.8</v>
      </c>
      <c r="AO382" s="44">
        <v>8000</v>
      </c>
      <c r="AP382" s="33">
        <v>3200</v>
      </c>
    </row>
    <row r="383" spans="1:42" ht="15" customHeight="1">
      <c r="A383" s="40">
        <v>380</v>
      </c>
      <c r="B383" s="42" t="s">
        <v>1573</v>
      </c>
      <c r="C383" s="38"/>
      <c r="D383" s="97" t="s">
        <v>1574</v>
      </c>
      <c r="E383" s="97" t="s">
        <v>1575</v>
      </c>
      <c r="F383" s="40" t="s">
        <v>41</v>
      </c>
      <c r="G383" s="40" t="s">
        <v>1576</v>
      </c>
      <c r="H383" s="96" t="s">
        <v>1572</v>
      </c>
      <c r="I383" s="96" t="s">
        <v>1572</v>
      </c>
      <c r="J383" s="96" t="s">
        <v>58</v>
      </c>
      <c r="K383" s="96" t="s">
        <v>399</v>
      </c>
      <c r="L383" s="96" t="s">
        <v>312</v>
      </c>
      <c r="M383" s="39" t="s">
        <v>47</v>
      </c>
      <c r="N383" s="40"/>
      <c r="O383" s="40"/>
      <c r="P383" s="41">
        <v>123456789012</v>
      </c>
      <c r="Q383" s="33" t="s">
        <v>48</v>
      </c>
      <c r="R383" s="41">
        <v>9876543212345</v>
      </c>
      <c r="S383" s="40" t="s">
        <v>49</v>
      </c>
      <c r="T383" s="38">
        <v>3349947378</v>
      </c>
      <c r="U383" s="40" t="s">
        <v>50</v>
      </c>
      <c r="V383" s="41">
        <v>1023456789</v>
      </c>
      <c r="W383" s="88">
        <v>31000</v>
      </c>
      <c r="X383" s="88">
        <f t="shared" si="40"/>
        <v>15500</v>
      </c>
      <c r="Y383" s="88">
        <f t="shared" si="41"/>
        <v>6200</v>
      </c>
      <c r="Z383" s="88">
        <v>2083</v>
      </c>
      <c r="AA383" s="88">
        <v>2083</v>
      </c>
      <c r="AB383" s="88">
        <f t="shared" si="42"/>
        <v>5134</v>
      </c>
      <c r="AC383" s="88">
        <f t="shared" si="43"/>
        <v>31000</v>
      </c>
      <c r="AD383" s="87">
        <f t="shared" si="44"/>
        <v>1950</v>
      </c>
      <c r="AE383" s="87">
        <f t="shared" si="45"/>
        <v>0</v>
      </c>
      <c r="AF383" s="88">
        <v>6</v>
      </c>
      <c r="AG383" s="87">
        <f t="shared" si="46"/>
        <v>745.55</v>
      </c>
      <c r="AH383" s="87">
        <f t="shared" si="47"/>
        <v>33701.550000000003</v>
      </c>
      <c r="AI383" s="88" t="s">
        <v>61</v>
      </c>
      <c r="AJ383" s="40"/>
      <c r="AK383" s="40"/>
      <c r="AL383" s="40" t="s">
        <v>52</v>
      </c>
      <c r="AM383" s="40">
        <v>380</v>
      </c>
      <c r="AN383" s="33">
        <v>33701.550000000003</v>
      </c>
      <c r="AO383" s="44">
        <v>15500</v>
      </c>
      <c r="AP383" s="33">
        <v>6200</v>
      </c>
    </row>
    <row r="384" spans="1:42" ht="15" customHeight="1">
      <c r="A384" s="40">
        <v>381</v>
      </c>
      <c r="B384" s="42" t="s">
        <v>1577</v>
      </c>
      <c r="C384" s="38"/>
      <c r="D384" s="97" t="s">
        <v>1578</v>
      </c>
      <c r="E384" s="97" t="s">
        <v>1579</v>
      </c>
      <c r="F384" s="40" t="s">
        <v>41</v>
      </c>
      <c r="G384" s="40" t="s">
        <v>1580</v>
      </c>
      <c r="H384" s="96" t="s">
        <v>1572</v>
      </c>
      <c r="I384" s="96" t="s">
        <v>1572</v>
      </c>
      <c r="J384" s="96" t="s">
        <v>44</v>
      </c>
      <c r="K384" s="96" t="s">
        <v>194</v>
      </c>
      <c r="L384" s="96" t="s">
        <v>352</v>
      </c>
      <c r="M384" s="39" t="s">
        <v>47</v>
      </c>
      <c r="N384" s="40"/>
      <c r="O384" s="40"/>
      <c r="P384" s="41">
        <v>123456789012</v>
      </c>
      <c r="Q384" s="33" t="s">
        <v>48</v>
      </c>
      <c r="R384" s="41">
        <v>9876543212345</v>
      </c>
      <c r="S384" s="40" t="s">
        <v>49</v>
      </c>
      <c r="T384" s="38">
        <v>3349947378</v>
      </c>
      <c r="U384" s="40" t="s">
        <v>50</v>
      </c>
      <c r="V384" s="41">
        <v>1023456789</v>
      </c>
      <c r="W384" s="88">
        <v>24000</v>
      </c>
      <c r="X384" s="88">
        <f t="shared" si="40"/>
        <v>12000</v>
      </c>
      <c r="Y384" s="88">
        <f t="shared" si="41"/>
        <v>4800</v>
      </c>
      <c r="Z384" s="88">
        <v>2083</v>
      </c>
      <c r="AA384" s="88">
        <v>2083</v>
      </c>
      <c r="AB384" s="88">
        <f t="shared" si="42"/>
        <v>3034</v>
      </c>
      <c r="AC384" s="88">
        <f t="shared" si="43"/>
        <v>24000</v>
      </c>
      <c r="AD384" s="87">
        <f t="shared" si="44"/>
        <v>1950</v>
      </c>
      <c r="AE384" s="87">
        <f t="shared" si="45"/>
        <v>0</v>
      </c>
      <c r="AF384" s="88">
        <v>6</v>
      </c>
      <c r="AG384" s="87">
        <f t="shared" si="46"/>
        <v>577.19999999999993</v>
      </c>
      <c r="AH384" s="87">
        <f t="shared" si="47"/>
        <v>26533.200000000001</v>
      </c>
      <c r="AI384" s="88" t="s">
        <v>51</v>
      </c>
      <c r="AJ384" s="40"/>
      <c r="AK384" s="40"/>
      <c r="AL384" s="40" t="s">
        <v>52</v>
      </c>
      <c r="AM384" s="40">
        <v>381</v>
      </c>
      <c r="AN384" s="33">
        <v>26533.200000000001</v>
      </c>
      <c r="AO384" s="44">
        <v>12000</v>
      </c>
      <c r="AP384" s="33">
        <v>4800</v>
      </c>
    </row>
    <row r="385" spans="1:42" ht="15" customHeight="1">
      <c r="A385" s="40">
        <v>382</v>
      </c>
      <c r="B385" s="42" t="s">
        <v>1581</v>
      </c>
      <c r="C385" s="38"/>
      <c r="D385" s="97" t="s">
        <v>1582</v>
      </c>
      <c r="E385" s="97" t="s">
        <v>1286</v>
      </c>
      <c r="F385" s="40" t="s">
        <v>41</v>
      </c>
      <c r="G385" s="40" t="s">
        <v>1583</v>
      </c>
      <c r="H385" s="96" t="s">
        <v>1572</v>
      </c>
      <c r="I385" s="96" t="s">
        <v>1572</v>
      </c>
      <c r="J385" s="96" t="s">
        <v>58</v>
      </c>
      <c r="K385" s="96" t="s">
        <v>194</v>
      </c>
      <c r="L385" s="96" t="s">
        <v>214</v>
      </c>
      <c r="M385" s="39" t="s">
        <v>47</v>
      </c>
      <c r="N385" s="40"/>
      <c r="O385" s="40"/>
      <c r="P385" s="41">
        <v>123456789012</v>
      </c>
      <c r="Q385" s="33" t="s">
        <v>48</v>
      </c>
      <c r="R385" s="41">
        <v>9876543212345</v>
      </c>
      <c r="S385" s="40" t="s">
        <v>49</v>
      </c>
      <c r="T385" s="38">
        <v>3349947378</v>
      </c>
      <c r="U385" s="40" t="s">
        <v>50</v>
      </c>
      <c r="V385" s="41">
        <v>1023456789</v>
      </c>
      <c r="W385" s="88">
        <v>31000</v>
      </c>
      <c r="X385" s="88">
        <f t="shared" si="40"/>
        <v>15500</v>
      </c>
      <c r="Y385" s="88">
        <f t="shared" si="41"/>
        <v>6200</v>
      </c>
      <c r="Z385" s="88">
        <v>2083</v>
      </c>
      <c r="AA385" s="88">
        <v>2083</v>
      </c>
      <c r="AB385" s="88">
        <f t="shared" si="42"/>
        <v>5134</v>
      </c>
      <c r="AC385" s="88">
        <f t="shared" si="43"/>
        <v>31000</v>
      </c>
      <c r="AD385" s="87">
        <f t="shared" si="44"/>
        <v>1950</v>
      </c>
      <c r="AE385" s="87">
        <f t="shared" si="45"/>
        <v>0</v>
      </c>
      <c r="AF385" s="88">
        <v>6</v>
      </c>
      <c r="AG385" s="87">
        <f t="shared" si="46"/>
        <v>745.55</v>
      </c>
      <c r="AH385" s="87">
        <f t="shared" si="47"/>
        <v>33701.550000000003</v>
      </c>
      <c r="AI385" s="88" t="s">
        <v>61</v>
      </c>
      <c r="AJ385" s="40"/>
      <c r="AK385" s="40"/>
      <c r="AL385" s="40" t="s">
        <v>52</v>
      </c>
      <c r="AM385" s="40">
        <v>382</v>
      </c>
      <c r="AN385" s="33">
        <v>33701.550000000003</v>
      </c>
      <c r="AO385" s="44">
        <v>15500</v>
      </c>
      <c r="AP385" s="33">
        <v>6200</v>
      </c>
    </row>
    <row r="386" spans="1:42" ht="15" customHeight="1">
      <c r="A386" s="40">
        <v>383</v>
      </c>
      <c r="B386" s="42" t="s">
        <v>1584</v>
      </c>
      <c r="C386" s="38"/>
      <c r="D386" s="97" t="s">
        <v>1585</v>
      </c>
      <c r="E386" s="97" t="s">
        <v>1586</v>
      </c>
      <c r="F386" s="40" t="s">
        <v>41</v>
      </c>
      <c r="G386" s="40" t="s">
        <v>1587</v>
      </c>
      <c r="H386" s="96" t="s">
        <v>1572</v>
      </c>
      <c r="I386" s="96" t="s">
        <v>1572</v>
      </c>
      <c r="J386" s="96" t="s">
        <v>58</v>
      </c>
      <c r="K386" s="96" t="s">
        <v>316</v>
      </c>
      <c r="L386" s="96" t="s">
        <v>352</v>
      </c>
      <c r="M386" s="39" t="s">
        <v>47</v>
      </c>
      <c r="N386" s="40"/>
      <c r="O386" s="40"/>
      <c r="P386" s="41">
        <v>123456789012</v>
      </c>
      <c r="Q386" s="33" t="s">
        <v>48</v>
      </c>
      <c r="R386" s="41">
        <v>9876543212345</v>
      </c>
      <c r="S386" s="40" t="s">
        <v>49</v>
      </c>
      <c r="T386" s="38">
        <v>3349947378</v>
      </c>
      <c r="U386" s="40" t="s">
        <v>50</v>
      </c>
      <c r="V386" s="41">
        <v>1023456789</v>
      </c>
      <c r="W386" s="88">
        <v>16000</v>
      </c>
      <c r="X386" s="88">
        <f t="shared" si="40"/>
        <v>8000</v>
      </c>
      <c r="Y386" s="88">
        <f t="shared" si="41"/>
        <v>3200</v>
      </c>
      <c r="Z386" s="88">
        <v>2083</v>
      </c>
      <c r="AA386" s="88">
        <v>2083</v>
      </c>
      <c r="AB386" s="88">
        <f t="shared" si="42"/>
        <v>634</v>
      </c>
      <c r="AC386" s="88">
        <f t="shared" si="43"/>
        <v>16000</v>
      </c>
      <c r="AD386" s="87">
        <f t="shared" si="44"/>
        <v>2080</v>
      </c>
      <c r="AE386" s="87">
        <f t="shared" si="45"/>
        <v>520</v>
      </c>
      <c r="AF386" s="88">
        <v>6</v>
      </c>
      <c r="AG386" s="87">
        <f t="shared" si="46"/>
        <v>384.79999999999995</v>
      </c>
      <c r="AH386" s="87">
        <f t="shared" si="47"/>
        <v>18990.8</v>
      </c>
      <c r="AI386" s="88" t="s">
        <v>76</v>
      </c>
      <c r="AJ386" s="40"/>
      <c r="AK386" s="40"/>
      <c r="AL386" s="40" t="s">
        <v>52</v>
      </c>
      <c r="AM386" s="40">
        <v>383</v>
      </c>
      <c r="AN386" s="33">
        <v>18990.8</v>
      </c>
      <c r="AO386" s="44">
        <v>8000</v>
      </c>
      <c r="AP386" s="33">
        <v>3200</v>
      </c>
    </row>
    <row r="387" spans="1:42" ht="15" customHeight="1">
      <c r="A387" s="40">
        <v>384</v>
      </c>
      <c r="B387" s="42" t="s">
        <v>1588</v>
      </c>
      <c r="C387" s="38"/>
      <c r="D387" s="97" t="s">
        <v>1589</v>
      </c>
      <c r="E387" s="97"/>
      <c r="F387" s="40" t="s">
        <v>41</v>
      </c>
      <c r="G387" s="40" t="s">
        <v>1590</v>
      </c>
      <c r="H387" s="96" t="s">
        <v>1572</v>
      </c>
      <c r="I387" s="96" t="s">
        <v>1572</v>
      </c>
      <c r="J387" s="96" t="s">
        <v>58</v>
      </c>
      <c r="K387" s="96" t="s">
        <v>417</v>
      </c>
      <c r="L387" s="96" t="s">
        <v>214</v>
      </c>
      <c r="M387" s="39" t="s">
        <v>47</v>
      </c>
      <c r="N387" s="40"/>
      <c r="O387" s="40"/>
      <c r="P387" s="41">
        <v>123456789012</v>
      </c>
      <c r="Q387" s="33" t="s">
        <v>48</v>
      </c>
      <c r="R387" s="41">
        <v>9876543212345</v>
      </c>
      <c r="S387" s="40" t="s">
        <v>49</v>
      </c>
      <c r="T387" s="38">
        <v>3349947378</v>
      </c>
      <c r="U387" s="40" t="s">
        <v>50</v>
      </c>
      <c r="V387" s="41">
        <v>1023456789</v>
      </c>
      <c r="W387" s="88">
        <v>40000</v>
      </c>
      <c r="X387" s="88">
        <f t="shared" si="40"/>
        <v>20000</v>
      </c>
      <c r="Y387" s="88">
        <f t="shared" si="41"/>
        <v>8000</v>
      </c>
      <c r="Z387" s="88">
        <v>2083</v>
      </c>
      <c r="AA387" s="88">
        <v>2083</v>
      </c>
      <c r="AB387" s="88">
        <f t="shared" si="42"/>
        <v>7834</v>
      </c>
      <c r="AC387" s="88">
        <f t="shared" si="43"/>
        <v>40000</v>
      </c>
      <c r="AD387" s="87">
        <f t="shared" si="44"/>
        <v>1950</v>
      </c>
      <c r="AE387" s="87">
        <f t="shared" si="45"/>
        <v>0</v>
      </c>
      <c r="AF387" s="88">
        <v>6</v>
      </c>
      <c r="AG387" s="87">
        <f t="shared" si="46"/>
        <v>961.99999999999989</v>
      </c>
      <c r="AH387" s="87">
        <f t="shared" si="47"/>
        <v>42918</v>
      </c>
      <c r="AI387" s="88" t="s">
        <v>61</v>
      </c>
      <c r="AJ387" s="40"/>
      <c r="AK387" s="40"/>
      <c r="AL387" s="40" t="s">
        <v>52</v>
      </c>
      <c r="AM387" s="40">
        <v>384</v>
      </c>
      <c r="AN387" s="33">
        <v>42918</v>
      </c>
      <c r="AO387" s="44">
        <v>20000</v>
      </c>
      <c r="AP387" s="33">
        <v>8000</v>
      </c>
    </row>
    <row r="388" spans="1:42" ht="15" customHeight="1">
      <c r="A388" s="40">
        <v>385</v>
      </c>
      <c r="B388" s="42" t="s">
        <v>1591</v>
      </c>
      <c r="C388" s="38"/>
      <c r="D388" s="97" t="s">
        <v>1592</v>
      </c>
      <c r="E388" s="97" t="s">
        <v>1593</v>
      </c>
      <c r="F388" s="40" t="s">
        <v>41</v>
      </c>
      <c r="G388" s="40" t="s">
        <v>1594</v>
      </c>
      <c r="H388" s="96" t="s">
        <v>1595</v>
      </c>
      <c r="I388" s="96" t="s">
        <v>1595</v>
      </c>
      <c r="J388" s="96" t="s">
        <v>58</v>
      </c>
      <c r="K388" s="96" t="s">
        <v>265</v>
      </c>
      <c r="L388" s="96" t="s">
        <v>75</v>
      </c>
      <c r="M388" s="39" t="s">
        <v>47</v>
      </c>
      <c r="N388" s="40"/>
      <c r="O388" s="40"/>
      <c r="P388" s="41">
        <v>123456789012</v>
      </c>
      <c r="Q388" s="33" t="s">
        <v>48</v>
      </c>
      <c r="R388" s="41">
        <v>9876543212345</v>
      </c>
      <c r="S388" s="40" t="s">
        <v>49</v>
      </c>
      <c r="T388" s="38">
        <v>3349947378</v>
      </c>
      <c r="U388" s="40" t="s">
        <v>50</v>
      </c>
      <c r="V388" s="41">
        <v>1023456789</v>
      </c>
      <c r="W388" s="87">
        <v>20000</v>
      </c>
      <c r="X388" s="88">
        <f t="shared" ref="X388:X451" si="48">W388*50%</f>
        <v>10000</v>
      </c>
      <c r="Y388" s="88">
        <f t="shared" ref="Y388:Y451" si="49">X388*40%</f>
        <v>4000</v>
      </c>
      <c r="Z388" s="88">
        <v>2083</v>
      </c>
      <c r="AA388" s="88">
        <v>2083</v>
      </c>
      <c r="AB388" s="88">
        <f t="shared" ref="AB388:AB451" si="50">W388-X388-Y388-Z388-AA388</f>
        <v>1834</v>
      </c>
      <c r="AC388" s="88">
        <f t="shared" ref="AC388:AC451" si="51">SUM(X388:AB388)</f>
        <v>20000</v>
      </c>
      <c r="AD388" s="87">
        <f t="shared" ref="AD388:AD451" si="52">((IF((X388+Z388+AA388+AB388)&gt;15000,15000,W388))*13%)</f>
        <v>1950</v>
      </c>
      <c r="AE388" s="87">
        <f t="shared" ref="AE388:AE451" si="53">(IF((W388)&lt;21001,W388,0))*3.25%</f>
        <v>650</v>
      </c>
      <c r="AF388" s="88">
        <v>6</v>
      </c>
      <c r="AG388" s="87">
        <f t="shared" ref="AG388:AG451" si="54">X388*4.81%</f>
        <v>480.99999999999994</v>
      </c>
      <c r="AH388" s="87">
        <f t="shared" ref="AH388:AH451" si="55">SUM(AC388:AG388)</f>
        <v>23087</v>
      </c>
      <c r="AI388" s="88" t="s">
        <v>51</v>
      </c>
      <c r="AJ388" s="40"/>
      <c r="AK388" s="40"/>
      <c r="AL388" s="40" t="s">
        <v>52</v>
      </c>
      <c r="AM388" s="40">
        <v>385</v>
      </c>
      <c r="AN388" s="33">
        <v>23087</v>
      </c>
      <c r="AO388" s="44">
        <v>10000</v>
      </c>
      <c r="AP388" s="33">
        <v>4000</v>
      </c>
    </row>
    <row r="389" spans="1:42" ht="15" customHeight="1">
      <c r="A389" s="40">
        <v>386</v>
      </c>
      <c r="B389" s="42" t="s">
        <v>1596</v>
      </c>
      <c r="C389" s="38"/>
      <c r="D389" s="97" t="s">
        <v>1597</v>
      </c>
      <c r="E389" s="97" t="s">
        <v>636</v>
      </c>
      <c r="F389" s="40" t="s">
        <v>41</v>
      </c>
      <c r="G389" s="40" t="s">
        <v>1598</v>
      </c>
      <c r="H389" s="96" t="s">
        <v>1599</v>
      </c>
      <c r="I389" s="96" t="s">
        <v>1599</v>
      </c>
      <c r="J389" s="96" t="s">
        <v>58</v>
      </c>
      <c r="K389" s="96" t="s">
        <v>265</v>
      </c>
      <c r="L389" s="96" t="s">
        <v>214</v>
      </c>
      <c r="M389" s="39" t="s">
        <v>47</v>
      </c>
      <c r="N389" s="40"/>
      <c r="O389" s="40"/>
      <c r="P389" s="41">
        <v>123456789012</v>
      </c>
      <c r="Q389" s="33" t="s">
        <v>48</v>
      </c>
      <c r="R389" s="41">
        <v>9876543212345</v>
      </c>
      <c r="S389" s="40" t="s">
        <v>49</v>
      </c>
      <c r="T389" s="38">
        <v>3349947378</v>
      </c>
      <c r="U389" s="40" t="s">
        <v>50</v>
      </c>
      <c r="V389" s="41">
        <v>1023456789</v>
      </c>
      <c r="W389" s="88">
        <v>50000</v>
      </c>
      <c r="X389" s="88">
        <f t="shared" si="48"/>
        <v>25000</v>
      </c>
      <c r="Y389" s="88">
        <f t="shared" si="49"/>
        <v>10000</v>
      </c>
      <c r="Z389" s="88">
        <v>2083</v>
      </c>
      <c r="AA389" s="88">
        <v>2083</v>
      </c>
      <c r="AB389" s="88">
        <f t="shared" si="50"/>
        <v>10834</v>
      </c>
      <c r="AC389" s="88">
        <f t="shared" si="51"/>
        <v>50000</v>
      </c>
      <c r="AD389" s="87">
        <f t="shared" si="52"/>
        <v>1950</v>
      </c>
      <c r="AE389" s="87">
        <f t="shared" si="53"/>
        <v>0</v>
      </c>
      <c r="AF389" s="88">
        <v>6</v>
      </c>
      <c r="AG389" s="87">
        <f t="shared" si="54"/>
        <v>1202.5</v>
      </c>
      <c r="AH389" s="87">
        <f t="shared" si="55"/>
        <v>53158.5</v>
      </c>
      <c r="AI389" s="88" t="s">
        <v>61</v>
      </c>
      <c r="AJ389" s="40"/>
      <c r="AK389" s="40"/>
      <c r="AL389" s="40" t="s">
        <v>52</v>
      </c>
      <c r="AM389" s="40">
        <v>386</v>
      </c>
      <c r="AN389" s="33">
        <v>53158.5</v>
      </c>
      <c r="AO389" s="44">
        <v>25000</v>
      </c>
      <c r="AP389" s="33">
        <v>10000</v>
      </c>
    </row>
    <row r="390" spans="1:42" ht="15" customHeight="1">
      <c r="A390" s="40">
        <v>387</v>
      </c>
      <c r="B390" s="42" t="s">
        <v>1600</v>
      </c>
      <c r="C390" s="38"/>
      <c r="D390" s="97" t="s">
        <v>1601</v>
      </c>
      <c r="E390" s="97" t="s">
        <v>167</v>
      </c>
      <c r="F390" s="40" t="s">
        <v>41</v>
      </c>
      <c r="G390" s="40" t="s">
        <v>1602</v>
      </c>
      <c r="H390" s="96" t="s">
        <v>1603</v>
      </c>
      <c r="I390" s="96" t="s">
        <v>1603</v>
      </c>
      <c r="J390" s="96" t="s">
        <v>44</v>
      </c>
      <c r="K390" s="96" t="s">
        <v>265</v>
      </c>
      <c r="L390" s="96" t="s">
        <v>95</v>
      </c>
      <c r="M390" s="39" t="s">
        <v>47</v>
      </c>
      <c r="N390" s="40"/>
      <c r="O390" s="40"/>
      <c r="P390" s="41">
        <v>123456789012</v>
      </c>
      <c r="Q390" s="33" t="s">
        <v>48</v>
      </c>
      <c r="R390" s="41">
        <v>9876543212345</v>
      </c>
      <c r="S390" s="40" t="s">
        <v>49</v>
      </c>
      <c r="T390" s="38">
        <v>3349947378</v>
      </c>
      <c r="U390" s="40" t="s">
        <v>50</v>
      </c>
      <c r="V390" s="41">
        <v>1023456789</v>
      </c>
      <c r="W390" s="88">
        <v>40000</v>
      </c>
      <c r="X390" s="88">
        <f t="shared" si="48"/>
        <v>20000</v>
      </c>
      <c r="Y390" s="88">
        <f t="shared" si="49"/>
        <v>8000</v>
      </c>
      <c r="Z390" s="88">
        <v>2083</v>
      </c>
      <c r="AA390" s="88">
        <v>2083</v>
      </c>
      <c r="AB390" s="88">
        <f t="shared" si="50"/>
        <v>7834</v>
      </c>
      <c r="AC390" s="88">
        <f t="shared" si="51"/>
        <v>40000</v>
      </c>
      <c r="AD390" s="87">
        <f t="shared" si="52"/>
        <v>1950</v>
      </c>
      <c r="AE390" s="87">
        <f t="shared" si="53"/>
        <v>0</v>
      </c>
      <c r="AF390" s="88">
        <v>6</v>
      </c>
      <c r="AG390" s="87">
        <f t="shared" si="54"/>
        <v>961.99999999999989</v>
      </c>
      <c r="AH390" s="87">
        <f t="shared" si="55"/>
        <v>42918</v>
      </c>
      <c r="AI390" s="88" t="s">
        <v>61</v>
      </c>
      <c r="AJ390" s="40"/>
      <c r="AK390" s="40"/>
      <c r="AL390" s="40" t="s">
        <v>52</v>
      </c>
      <c r="AM390" s="40">
        <v>387</v>
      </c>
      <c r="AN390" s="33">
        <v>42918</v>
      </c>
      <c r="AO390" s="44">
        <v>20000</v>
      </c>
      <c r="AP390" s="33">
        <v>8000</v>
      </c>
    </row>
    <row r="391" spans="1:42" ht="15" customHeight="1">
      <c r="A391" s="40">
        <v>388</v>
      </c>
      <c r="B391" s="42" t="s">
        <v>1604</v>
      </c>
      <c r="C391" s="38"/>
      <c r="D391" s="97" t="s">
        <v>1605</v>
      </c>
      <c r="E391" s="97" t="s">
        <v>79</v>
      </c>
      <c r="F391" s="40" t="s">
        <v>41</v>
      </c>
      <c r="G391" s="40" t="s">
        <v>1606</v>
      </c>
      <c r="H391" s="96" t="s">
        <v>1607</v>
      </c>
      <c r="I391" s="96" t="s">
        <v>1607</v>
      </c>
      <c r="J391" s="96" t="s">
        <v>58</v>
      </c>
      <c r="K391" s="96" t="s">
        <v>265</v>
      </c>
      <c r="L391" s="96" t="s">
        <v>75</v>
      </c>
      <c r="M391" s="39" t="s">
        <v>47</v>
      </c>
      <c r="N391" s="40"/>
      <c r="O391" s="40"/>
      <c r="P391" s="41">
        <v>123456789012</v>
      </c>
      <c r="Q391" s="33" t="s">
        <v>48</v>
      </c>
      <c r="R391" s="41">
        <v>9876543212345</v>
      </c>
      <c r="S391" s="40" t="s">
        <v>49</v>
      </c>
      <c r="T391" s="38">
        <v>3349947378</v>
      </c>
      <c r="U391" s="40" t="s">
        <v>50</v>
      </c>
      <c r="V391" s="41">
        <v>1023456789</v>
      </c>
      <c r="W391" s="88">
        <v>15000</v>
      </c>
      <c r="X391" s="88">
        <f t="shared" si="48"/>
        <v>7500</v>
      </c>
      <c r="Y391" s="88">
        <f t="shared" si="49"/>
        <v>3000</v>
      </c>
      <c r="Z391" s="88">
        <v>2083</v>
      </c>
      <c r="AA391" s="88">
        <v>2083</v>
      </c>
      <c r="AB391" s="88">
        <f t="shared" si="50"/>
        <v>334</v>
      </c>
      <c r="AC391" s="88">
        <f t="shared" si="51"/>
        <v>15000</v>
      </c>
      <c r="AD391" s="87">
        <f t="shared" si="52"/>
        <v>1950</v>
      </c>
      <c r="AE391" s="87">
        <f t="shared" si="53"/>
        <v>487.5</v>
      </c>
      <c r="AF391" s="88">
        <v>6</v>
      </c>
      <c r="AG391" s="87">
        <f t="shared" si="54"/>
        <v>360.75</v>
      </c>
      <c r="AH391" s="87">
        <f t="shared" si="55"/>
        <v>17804.25</v>
      </c>
      <c r="AI391" s="88" t="s">
        <v>76</v>
      </c>
      <c r="AJ391" s="40"/>
      <c r="AK391" s="40"/>
      <c r="AL391" s="40" t="s">
        <v>52</v>
      </c>
      <c r="AM391" s="40">
        <v>388</v>
      </c>
      <c r="AN391" s="33">
        <v>17804.25</v>
      </c>
      <c r="AO391" s="44">
        <v>7500</v>
      </c>
      <c r="AP391" s="33">
        <v>3000</v>
      </c>
    </row>
    <row r="392" spans="1:42" ht="15" customHeight="1">
      <c r="A392" s="40">
        <v>389</v>
      </c>
      <c r="B392" s="42" t="s">
        <v>1608</v>
      </c>
      <c r="C392" s="38"/>
      <c r="D392" s="97" t="s">
        <v>1609</v>
      </c>
      <c r="E392" s="97" t="s">
        <v>1610</v>
      </c>
      <c r="F392" s="40" t="s">
        <v>41</v>
      </c>
      <c r="G392" s="40" t="s">
        <v>1611</v>
      </c>
      <c r="H392" s="96" t="s">
        <v>1607</v>
      </c>
      <c r="I392" s="96" t="s">
        <v>1607</v>
      </c>
      <c r="J392" s="96" t="s">
        <v>58</v>
      </c>
      <c r="K392" s="96" t="s">
        <v>265</v>
      </c>
      <c r="L392" s="96" t="s">
        <v>46</v>
      </c>
      <c r="M392" s="39" t="s">
        <v>47</v>
      </c>
      <c r="N392" s="40"/>
      <c r="O392" s="40"/>
      <c r="P392" s="41">
        <v>123456789012</v>
      </c>
      <c r="Q392" s="33" t="s">
        <v>48</v>
      </c>
      <c r="R392" s="41">
        <v>9876543212345</v>
      </c>
      <c r="S392" s="40" t="s">
        <v>49</v>
      </c>
      <c r="T392" s="38">
        <v>3349947378</v>
      </c>
      <c r="U392" s="40" t="s">
        <v>50</v>
      </c>
      <c r="V392" s="41">
        <v>1023456789</v>
      </c>
      <c r="W392" s="88">
        <v>18000</v>
      </c>
      <c r="X392" s="88">
        <f t="shared" si="48"/>
        <v>9000</v>
      </c>
      <c r="Y392" s="88">
        <f t="shared" si="49"/>
        <v>3600</v>
      </c>
      <c r="Z392" s="88">
        <v>2083</v>
      </c>
      <c r="AA392" s="88">
        <v>2083</v>
      </c>
      <c r="AB392" s="88">
        <f t="shared" si="50"/>
        <v>1234</v>
      </c>
      <c r="AC392" s="88">
        <f t="shared" si="51"/>
        <v>18000</v>
      </c>
      <c r="AD392" s="87">
        <f t="shared" si="52"/>
        <v>2340</v>
      </c>
      <c r="AE392" s="87">
        <f t="shared" si="53"/>
        <v>585</v>
      </c>
      <c r="AF392" s="88">
        <v>6</v>
      </c>
      <c r="AG392" s="87">
        <f t="shared" si="54"/>
        <v>432.9</v>
      </c>
      <c r="AH392" s="87">
        <f t="shared" si="55"/>
        <v>21363.9</v>
      </c>
      <c r="AI392" s="88" t="s">
        <v>76</v>
      </c>
      <c r="AJ392" s="40"/>
      <c r="AK392" s="40"/>
      <c r="AL392" s="40" t="s">
        <v>52</v>
      </c>
      <c r="AM392" s="40">
        <v>389</v>
      </c>
      <c r="AN392" s="33">
        <v>21363.9</v>
      </c>
      <c r="AO392" s="44">
        <v>9000</v>
      </c>
      <c r="AP392" s="33">
        <v>3600</v>
      </c>
    </row>
    <row r="393" spans="1:42" ht="15" customHeight="1">
      <c r="A393" s="40">
        <v>390</v>
      </c>
      <c r="B393" s="42" t="s">
        <v>1612</v>
      </c>
      <c r="C393" s="38"/>
      <c r="D393" s="97" t="s">
        <v>1613</v>
      </c>
      <c r="E393" s="97"/>
      <c r="F393" s="40" t="s">
        <v>41</v>
      </c>
      <c r="G393" s="40" t="s">
        <v>1614</v>
      </c>
      <c r="H393" s="96" t="s">
        <v>1615</v>
      </c>
      <c r="I393" s="96" t="s">
        <v>1615</v>
      </c>
      <c r="J393" s="96" t="s">
        <v>44</v>
      </c>
      <c r="K393" s="96" t="s">
        <v>440</v>
      </c>
      <c r="L393" s="96" t="s">
        <v>390</v>
      </c>
      <c r="M393" s="39" t="s">
        <v>47</v>
      </c>
      <c r="N393" s="40"/>
      <c r="O393" s="40"/>
      <c r="P393" s="41">
        <v>123456789012</v>
      </c>
      <c r="Q393" s="33" t="s">
        <v>48</v>
      </c>
      <c r="R393" s="41">
        <v>9876543212345</v>
      </c>
      <c r="S393" s="40" t="s">
        <v>49</v>
      </c>
      <c r="T393" s="38">
        <v>3349947378</v>
      </c>
      <c r="U393" s="40" t="s">
        <v>50</v>
      </c>
      <c r="V393" s="41">
        <v>1023456789</v>
      </c>
      <c r="W393" s="88">
        <v>19000</v>
      </c>
      <c r="X393" s="88">
        <f t="shared" si="48"/>
        <v>9500</v>
      </c>
      <c r="Y393" s="88">
        <f t="shared" si="49"/>
        <v>3800</v>
      </c>
      <c r="Z393" s="88">
        <v>2083</v>
      </c>
      <c r="AA393" s="88">
        <v>2083</v>
      </c>
      <c r="AB393" s="88">
        <f t="shared" si="50"/>
        <v>1534</v>
      </c>
      <c r="AC393" s="88">
        <f t="shared" si="51"/>
        <v>19000</v>
      </c>
      <c r="AD393" s="87">
        <f t="shared" si="52"/>
        <v>1950</v>
      </c>
      <c r="AE393" s="87">
        <f t="shared" si="53"/>
        <v>617.5</v>
      </c>
      <c r="AF393" s="88">
        <v>6</v>
      </c>
      <c r="AG393" s="87">
        <f t="shared" si="54"/>
        <v>456.95</v>
      </c>
      <c r="AH393" s="87">
        <f t="shared" si="55"/>
        <v>22030.45</v>
      </c>
      <c r="AI393" s="88" t="s">
        <v>76</v>
      </c>
      <c r="AJ393" s="40"/>
      <c r="AK393" s="40"/>
      <c r="AL393" s="40" t="s">
        <v>52</v>
      </c>
      <c r="AM393" s="40">
        <v>390</v>
      </c>
      <c r="AN393" s="33">
        <v>22030.45</v>
      </c>
      <c r="AO393" s="44">
        <v>9500</v>
      </c>
      <c r="AP393" s="33">
        <v>3800</v>
      </c>
    </row>
    <row r="394" spans="1:42" ht="15" customHeight="1">
      <c r="A394" s="40">
        <v>391</v>
      </c>
      <c r="B394" s="42" t="s">
        <v>1616</v>
      </c>
      <c r="C394" s="38"/>
      <c r="D394" s="97" t="s">
        <v>1617</v>
      </c>
      <c r="E394" s="97" t="s">
        <v>345</v>
      </c>
      <c r="F394" s="40" t="s">
        <v>41</v>
      </c>
      <c r="G394" s="40" t="s">
        <v>1618</v>
      </c>
      <c r="H394" s="96" t="s">
        <v>1615</v>
      </c>
      <c r="I394" s="96" t="s">
        <v>1615</v>
      </c>
      <c r="J394" s="96" t="s">
        <v>58</v>
      </c>
      <c r="K394" s="96" t="s">
        <v>446</v>
      </c>
      <c r="L394" s="96" t="s">
        <v>390</v>
      </c>
      <c r="M394" s="39" t="s">
        <v>47</v>
      </c>
      <c r="N394" s="40"/>
      <c r="O394" s="40"/>
      <c r="P394" s="41">
        <v>123456789012</v>
      </c>
      <c r="Q394" s="33" t="s">
        <v>48</v>
      </c>
      <c r="R394" s="41">
        <v>9876543212345</v>
      </c>
      <c r="S394" s="40" t="s">
        <v>49</v>
      </c>
      <c r="T394" s="38">
        <v>3349947378</v>
      </c>
      <c r="U394" s="40" t="s">
        <v>50</v>
      </c>
      <c r="V394" s="41">
        <v>1023456789</v>
      </c>
      <c r="W394" s="88">
        <v>21000</v>
      </c>
      <c r="X394" s="88">
        <f t="shared" si="48"/>
        <v>10500</v>
      </c>
      <c r="Y394" s="88">
        <f t="shared" si="49"/>
        <v>4200</v>
      </c>
      <c r="Z394" s="88">
        <v>2083</v>
      </c>
      <c r="AA394" s="88">
        <v>2083</v>
      </c>
      <c r="AB394" s="88">
        <f t="shared" si="50"/>
        <v>2134</v>
      </c>
      <c r="AC394" s="88">
        <f t="shared" si="51"/>
        <v>21000</v>
      </c>
      <c r="AD394" s="87">
        <f t="shared" si="52"/>
        <v>1950</v>
      </c>
      <c r="AE394" s="87">
        <f t="shared" si="53"/>
        <v>682.5</v>
      </c>
      <c r="AF394" s="88">
        <v>6</v>
      </c>
      <c r="AG394" s="87">
        <f t="shared" si="54"/>
        <v>505.04999999999995</v>
      </c>
      <c r="AH394" s="87">
        <f t="shared" si="55"/>
        <v>24143.55</v>
      </c>
      <c r="AI394" s="88" t="s">
        <v>51</v>
      </c>
      <c r="AJ394" s="40"/>
      <c r="AK394" s="40"/>
      <c r="AL394" s="40" t="s">
        <v>52</v>
      </c>
      <c r="AM394" s="40">
        <v>391</v>
      </c>
      <c r="AN394" s="33">
        <v>24143.55</v>
      </c>
      <c r="AO394" s="44">
        <v>10500</v>
      </c>
      <c r="AP394" s="33">
        <v>4200</v>
      </c>
    </row>
    <row r="395" spans="1:42" ht="15" customHeight="1">
      <c r="A395" s="40">
        <v>392</v>
      </c>
      <c r="B395" s="42" t="s">
        <v>1619</v>
      </c>
      <c r="C395" s="38"/>
      <c r="D395" s="97" t="s">
        <v>1620</v>
      </c>
      <c r="E395" s="97" t="s">
        <v>1621</v>
      </c>
      <c r="F395" s="40" t="s">
        <v>41</v>
      </c>
      <c r="G395" s="40" t="s">
        <v>1622</v>
      </c>
      <c r="H395" s="96" t="s">
        <v>1623</v>
      </c>
      <c r="I395" s="96" t="s">
        <v>1623</v>
      </c>
      <c r="J395" s="96" t="s">
        <v>58</v>
      </c>
      <c r="K395" s="96" t="s">
        <v>265</v>
      </c>
      <c r="L395" s="96" t="s">
        <v>95</v>
      </c>
      <c r="M395" s="39" t="s">
        <v>47</v>
      </c>
      <c r="N395" s="40"/>
      <c r="O395" s="40"/>
      <c r="P395" s="41">
        <v>123456789012</v>
      </c>
      <c r="Q395" s="33" t="s">
        <v>48</v>
      </c>
      <c r="R395" s="41">
        <v>9876543212345</v>
      </c>
      <c r="S395" s="40" t="s">
        <v>49</v>
      </c>
      <c r="T395" s="38">
        <v>3349947378</v>
      </c>
      <c r="U395" s="40" t="s">
        <v>50</v>
      </c>
      <c r="V395" s="41">
        <v>1023456789</v>
      </c>
      <c r="W395" s="88">
        <v>20000</v>
      </c>
      <c r="X395" s="88">
        <f t="shared" si="48"/>
        <v>10000</v>
      </c>
      <c r="Y395" s="88">
        <f t="shared" si="49"/>
        <v>4000</v>
      </c>
      <c r="Z395" s="88">
        <v>2083</v>
      </c>
      <c r="AA395" s="88">
        <v>2083</v>
      </c>
      <c r="AB395" s="88">
        <f t="shared" si="50"/>
        <v>1834</v>
      </c>
      <c r="AC395" s="88">
        <f t="shared" si="51"/>
        <v>20000</v>
      </c>
      <c r="AD395" s="87">
        <f t="shared" si="52"/>
        <v>1950</v>
      </c>
      <c r="AE395" s="87">
        <f t="shared" si="53"/>
        <v>650</v>
      </c>
      <c r="AF395" s="88">
        <v>6</v>
      </c>
      <c r="AG395" s="87">
        <f t="shared" si="54"/>
        <v>480.99999999999994</v>
      </c>
      <c r="AH395" s="87">
        <f t="shared" si="55"/>
        <v>23087</v>
      </c>
      <c r="AI395" s="88" t="s">
        <v>51</v>
      </c>
      <c r="AJ395" s="40"/>
      <c r="AK395" s="40"/>
      <c r="AL395" s="40" t="s">
        <v>52</v>
      </c>
      <c r="AM395" s="40">
        <v>392</v>
      </c>
      <c r="AN395" s="33">
        <v>23087</v>
      </c>
      <c r="AO395" s="44">
        <v>10000</v>
      </c>
      <c r="AP395" s="33">
        <v>4000</v>
      </c>
    </row>
    <row r="396" spans="1:42" ht="15" customHeight="1">
      <c r="A396" s="40">
        <v>393</v>
      </c>
      <c r="B396" s="42" t="s">
        <v>1624</v>
      </c>
      <c r="C396" s="38"/>
      <c r="D396" s="97" t="s">
        <v>1625</v>
      </c>
      <c r="E396" s="97"/>
      <c r="F396" s="40" t="s">
        <v>41</v>
      </c>
      <c r="G396" s="40" t="s">
        <v>1626</v>
      </c>
      <c r="H396" s="96" t="s">
        <v>1627</v>
      </c>
      <c r="I396" s="96" t="s">
        <v>1627</v>
      </c>
      <c r="J396" s="96" t="s">
        <v>44</v>
      </c>
      <c r="K396" s="96" t="s">
        <v>265</v>
      </c>
      <c r="L396" s="96" t="s">
        <v>75</v>
      </c>
      <c r="M396" s="39" t="s">
        <v>47</v>
      </c>
      <c r="N396" s="40"/>
      <c r="O396" s="40"/>
      <c r="P396" s="41">
        <v>123456789012</v>
      </c>
      <c r="Q396" s="33" t="s">
        <v>48</v>
      </c>
      <c r="R396" s="41">
        <v>9876543212345</v>
      </c>
      <c r="S396" s="40" t="s">
        <v>49</v>
      </c>
      <c r="T396" s="38">
        <v>3349947378</v>
      </c>
      <c r="U396" s="40" t="s">
        <v>50</v>
      </c>
      <c r="V396" s="41">
        <v>1023456789</v>
      </c>
      <c r="W396" s="88">
        <v>20000</v>
      </c>
      <c r="X396" s="88">
        <f t="shared" si="48"/>
        <v>10000</v>
      </c>
      <c r="Y396" s="88">
        <f t="shared" si="49"/>
        <v>4000</v>
      </c>
      <c r="Z396" s="88">
        <v>2083</v>
      </c>
      <c r="AA396" s="88">
        <v>2083</v>
      </c>
      <c r="AB396" s="88">
        <f t="shared" si="50"/>
        <v>1834</v>
      </c>
      <c r="AC396" s="88">
        <f t="shared" si="51"/>
        <v>20000</v>
      </c>
      <c r="AD396" s="87">
        <f t="shared" si="52"/>
        <v>1950</v>
      </c>
      <c r="AE396" s="87">
        <f t="shared" si="53"/>
        <v>650</v>
      </c>
      <c r="AF396" s="88">
        <v>6</v>
      </c>
      <c r="AG396" s="87">
        <f t="shared" si="54"/>
        <v>480.99999999999994</v>
      </c>
      <c r="AH396" s="87">
        <f t="shared" si="55"/>
        <v>23087</v>
      </c>
      <c r="AI396" s="88" t="s">
        <v>51</v>
      </c>
      <c r="AJ396" s="40"/>
      <c r="AK396" s="40"/>
      <c r="AL396" s="40" t="s">
        <v>52</v>
      </c>
      <c r="AM396" s="40">
        <v>393</v>
      </c>
      <c r="AN396" s="33">
        <v>23087</v>
      </c>
      <c r="AO396" s="44">
        <v>10000</v>
      </c>
      <c r="AP396" s="33">
        <v>4000</v>
      </c>
    </row>
    <row r="397" spans="1:42" ht="15" customHeight="1">
      <c r="A397" s="40">
        <v>394</v>
      </c>
      <c r="B397" s="42" t="s">
        <v>1628</v>
      </c>
      <c r="C397" s="38"/>
      <c r="D397" s="97" t="s">
        <v>1629</v>
      </c>
      <c r="E397" s="97" t="s">
        <v>162</v>
      </c>
      <c r="F397" s="40" t="s">
        <v>52</v>
      </c>
      <c r="G397" s="40" t="s">
        <v>1630</v>
      </c>
      <c r="H397" s="96" t="s">
        <v>1627</v>
      </c>
      <c r="I397" s="96" t="s">
        <v>1627</v>
      </c>
      <c r="J397" s="96" t="s">
        <v>58</v>
      </c>
      <c r="K397" s="96" t="s">
        <v>254</v>
      </c>
      <c r="L397" s="96" t="s">
        <v>95</v>
      </c>
      <c r="M397" s="39" t="s">
        <v>47</v>
      </c>
      <c r="N397" s="40"/>
      <c r="O397" s="40"/>
      <c r="P397" s="41">
        <v>123456789012</v>
      </c>
      <c r="Q397" s="33" t="s">
        <v>48</v>
      </c>
      <c r="R397" s="41">
        <v>9876543212345</v>
      </c>
      <c r="S397" s="40" t="s">
        <v>49</v>
      </c>
      <c r="T397" s="38">
        <v>3349947378</v>
      </c>
      <c r="U397" s="40" t="s">
        <v>50</v>
      </c>
      <c r="V397" s="41">
        <v>1023456789</v>
      </c>
      <c r="W397" s="88">
        <v>20000</v>
      </c>
      <c r="X397" s="88">
        <f t="shared" si="48"/>
        <v>10000</v>
      </c>
      <c r="Y397" s="88">
        <f t="shared" si="49"/>
        <v>4000</v>
      </c>
      <c r="Z397" s="88">
        <v>2083</v>
      </c>
      <c r="AA397" s="88">
        <v>2083</v>
      </c>
      <c r="AB397" s="88">
        <f t="shared" si="50"/>
        <v>1834</v>
      </c>
      <c r="AC397" s="88">
        <f t="shared" si="51"/>
        <v>20000</v>
      </c>
      <c r="AD397" s="87">
        <f t="shared" si="52"/>
        <v>1950</v>
      </c>
      <c r="AE397" s="87">
        <f t="shared" si="53"/>
        <v>650</v>
      </c>
      <c r="AF397" s="88">
        <v>6</v>
      </c>
      <c r="AG397" s="87">
        <f t="shared" si="54"/>
        <v>480.99999999999994</v>
      </c>
      <c r="AH397" s="87">
        <f t="shared" si="55"/>
        <v>23087</v>
      </c>
      <c r="AI397" s="88" t="s">
        <v>51</v>
      </c>
      <c r="AJ397" s="40"/>
      <c r="AK397" s="40"/>
      <c r="AL397" s="40" t="s">
        <v>52</v>
      </c>
      <c r="AM397" s="40">
        <v>394</v>
      </c>
      <c r="AN397" s="33">
        <v>23087</v>
      </c>
      <c r="AO397" s="44">
        <v>10000</v>
      </c>
      <c r="AP397" s="33">
        <v>4000</v>
      </c>
    </row>
    <row r="398" spans="1:42" ht="15" customHeight="1">
      <c r="A398" s="40">
        <v>395</v>
      </c>
      <c r="B398" s="42" t="s">
        <v>1631</v>
      </c>
      <c r="C398" s="38"/>
      <c r="D398" s="97" t="s">
        <v>1632</v>
      </c>
      <c r="E398" s="97" t="s">
        <v>1633</v>
      </c>
      <c r="F398" s="40" t="s">
        <v>41</v>
      </c>
      <c r="G398" s="40" t="s">
        <v>1634</v>
      </c>
      <c r="H398" s="96" t="s">
        <v>1635</v>
      </c>
      <c r="I398" s="96" t="s">
        <v>1635</v>
      </c>
      <c r="J398" s="96" t="s">
        <v>58</v>
      </c>
      <c r="K398" s="96" t="s">
        <v>67</v>
      </c>
      <c r="L398" s="96" t="s">
        <v>46</v>
      </c>
      <c r="M398" s="39" t="s">
        <v>47</v>
      </c>
      <c r="N398" s="40"/>
      <c r="O398" s="40"/>
      <c r="P398" s="41">
        <v>123456789012</v>
      </c>
      <c r="Q398" s="33" t="s">
        <v>48</v>
      </c>
      <c r="R398" s="41">
        <v>9876543212345</v>
      </c>
      <c r="S398" s="40" t="s">
        <v>49</v>
      </c>
      <c r="T398" s="38">
        <v>3349947378</v>
      </c>
      <c r="U398" s="40" t="s">
        <v>50</v>
      </c>
      <c r="V398" s="41">
        <v>1023456789</v>
      </c>
      <c r="W398" s="88">
        <v>20000</v>
      </c>
      <c r="X398" s="88">
        <f t="shared" si="48"/>
        <v>10000</v>
      </c>
      <c r="Y398" s="88">
        <f t="shared" si="49"/>
        <v>4000</v>
      </c>
      <c r="Z398" s="88">
        <v>2083</v>
      </c>
      <c r="AA398" s="88">
        <v>2083</v>
      </c>
      <c r="AB398" s="88">
        <f t="shared" si="50"/>
        <v>1834</v>
      </c>
      <c r="AC398" s="88">
        <f t="shared" si="51"/>
        <v>20000</v>
      </c>
      <c r="AD398" s="87">
        <f t="shared" si="52"/>
        <v>1950</v>
      </c>
      <c r="AE398" s="87">
        <f t="shared" si="53"/>
        <v>650</v>
      </c>
      <c r="AF398" s="88">
        <v>6</v>
      </c>
      <c r="AG398" s="87">
        <f t="shared" si="54"/>
        <v>480.99999999999994</v>
      </c>
      <c r="AH398" s="87">
        <f t="shared" si="55"/>
        <v>23087</v>
      </c>
      <c r="AI398" s="88" t="s">
        <v>51</v>
      </c>
      <c r="AJ398" s="40"/>
      <c r="AK398" s="40"/>
      <c r="AL398" s="40" t="s">
        <v>52</v>
      </c>
      <c r="AM398" s="40">
        <v>395</v>
      </c>
      <c r="AN398" s="33">
        <v>23087</v>
      </c>
      <c r="AO398" s="44">
        <v>10000</v>
      </c>
      <c r="AP398" s="33">
        <v>4000</v>
      </c>
    </row>
    <row r="399" spans="1:42" ht="15" customHeight="1">
      <c r="A399" s="40">
        <v>396</v>
      </c>
      <c r="B399" s="42" t="s">
        <v>1636</v>
      </c>
      <c r="C399" s="38"/>
      <c r="D399" s="97" t="s">
        <v>1637</v>
      </c>
      <c r="E399" s="97"/>
      <c r="F399" s="40" t="s">
        <v>41</v>
      </c>
      <c r="G399" s="40" t="s">
        <v>1638</v>
      </c>
      <c r="H399" s="96" t="s">
        <v>1635</v>
      </c>
      <c r="I399" s="96" t="s">
        <v>1635</v>
      </c>
      <c r="J399" s="96" t="s">
        <v>58</v>
      </c>
      <c r="K399" s="96" t="s">
        <v>179</v>
      </c>
      <c r="L399" s="96" t="s">
        <v>75</v>
      </c>
      <c r="M399" s="39" t="s">
        <v>47</v>
      </c>
      <c r="N399" s="40"/>
      <c r="O399" s="40"/>
      <c r="P399" s="41">
        <v>123456789012</v>
      </c>
      <c r="Q399" s="33" t="s">
        <v>48</v>
      </c>
      <c r="R399" s="41">
        <v>9876543212345</v>
      </c>
      <c r="S399" s="40" t="s">
        <v>49</v>
      </c>
      <c r="T399" s="38">
        <v>3349947378</v>
      </c>
      <c r="U399" s="40" t="s">
        <v>50</v>
      </c>
      <c r="V399" s="41">
        <v>1023456789</v>
      </c>
      <c r="W399" s="88">
        <v>40000</v>
      </c>
      <c r="X399" s="88">
        <f t="shared" si="48"/>
        <v>20000</v>
      </c>
      <c r="Y399" s="88">
        <f t="shared" si="49"/>
        <v>8000</v>
      </c>
      <c r="Z399" s="88">
        <v>2083</v>
      </c>
      <c r="AA399" s="88">
        <v>2083</v>
      </c>
      <c r="AB399" s="88">
        <f t="shared" si="50"/>
        <v>7834</v>
      </c>
      <c r="AC399" s="88">
        <f t="shared" si="51"/>
        <v>40000</v>
      </c>
      <c r="AD399" s="87">
        <f t="shared" si="52"/>
        <v>1950</v>
      </c>
      <c r="AE399" s="87">
        <f t="shared" si="53"/>
        <v>0</v>
      </c>
      <c r="AF399" s="88">
        <v>6</v>
      </c>
      <c r="AG399" s="87">
        <f t="shared" si="54"/>
        <v>961.99999999999989</v>
      </c>
      <c r="AH399" s="87">
        <f t="shared" si="55"/>
        <v>42918</v>
      </c>
      <c r="AI399" s="88" t="s">
        <v>61</v>
      </c>
      <c r="AJ399" s="40"/>
      <c r="AK399" s="40"/>
      <c r="AL399" s="40" t="s">
        <v>52</v>
      </c>
      <c r="AM399" s="40">
        <v>396</v>
      </c>
      <c r="AN399" s="33">
        <v>42918</v>
      </c>
      <c r="AO399" s="44">
        <v>20000</v>
      </c>
      <c r="AP399" s="33">
        <v>8000</v>
      </c>
    </row>
    <row r="400" spans="1:42" ht="15" customHeight="1">
      <c r="A400" s="40">
        <v>397</v>
      </c>
      <c r="B400" s="42" t="s">
        <v>1639</v>
      </c>
      <c r="C400" s="38"/>
      <c r="D400" s="97" t="s">
        <v>1640</v>
      </c>
      <c r="E400" s="97" t="s">
        <v>1641</v>
      </c>
      <c r="F400" s="40" t="s">
        <v>41</v>
      </c>
      <c r="G400" s="40" t="s">
        <v>1642</v>
      </c>
      <c r="H400" s="96" t="s">
        <v>1635</v>
      </c>
      <c r="I400" s="96" t="s">
        <v>1635</v>
      </c>
      <c r="J400" s="96" t="s">
        <v>58</v>
      </c>
      <c r="K400" s="96" t="s">
        <v>67</v>
      </c>
      <c r="L400" s="96" t="s">
        <v>142</v>
      </c>
      <c r="M400" s="39" t="s">
        <v>47</v>
      </c>
      <c r="N400" s="40"/>
      <c r="O400" s="40"/>
      <c r="P400" s="41">
        <v>123456789012</v>
      </c>
      <c r="Q400" s="33" t="s">
        <v>48</v>
      </c>
      <c r="R400" s="41">
        <v>9876543212345</v>
      </c>
      <c r="S400" s="40" t="s">
        <v>49</v>
      </c>
      <c r="T400" s="38">
        <v>3349947378</v>
      </c>
      <c r="U400" s="40" t="s">
        <v>50</v>
      </c>
      <c r="V400" s="41">
        <v>1023456789</v>
      </c>
      <c r="W400" s="88">
        <v>30000</v>
      </c>
      <c r="X400" s="88">
        <f t="shared" si="48"/>
        <v>15000</v>
      </c>
      <c r="Y400" s="88">
        <f t="shared" si="49"/>
        <v>6000</v>
      </c>
      <c r="Z400" s="88">
        <v>2083</v>
      </c>
      <c r="AA400" s="88">
        <v>2083</v>
      </c>
      <c r="AB400" s="88">
        <f t="shared" si="50"/>
        <v>4834</v>
      </c>
      <c r="AC400" s="88">
        <f t="shared" si="51"/>
        <v>30000</v>
      </c>
      <c r="AD400" s="87">
        <f t="shared" si="52"/>
        <v>1950</v>
      </c>
      <c r="AE400" s="87">
        <f t="shared" si="53"/>
        <v>0</v>
      </c>
      <c r="AF400" s="88">
        <v>6</v>
      </c>
      <c r="AG400" s="87">
        <f t="shared" si="54"/>
        <v>721.5</v>
      </c>
      <c r="AH400" s="87">
        <f t="shared" si="55"/>
        <v>32677.5</v>
      </c>
      <c r="AI400" s="88" t="s">
        <v>61</v>
      </c>
      <c r="AJ400" s="40"/>
      <c r="AK400" s="40"/>
      <c r="AL400" s="40" t="s">
        <v>52</v>
      </c>
      <c r="AM400" s="40">
        <v>397</v>
      </c>
      <c r="AN400" s="33">
        <v>32677.5</v>
      </c>
      <c r="AO400" s="44">
        <v>15000</v>
      </c>
      <c r="AP400" s="33">
        <v>6000</v>
      </c>
    </row>
    <row r="401" spans="1:42" ht="15" customHeight="1">
      <c r="A401" s="40">
        <v>398</v>
      </c>
      <c r="B401" s="42" t="s">
        <v>1643</v>
      </c>
      <c r="C401" s="38"/>
      <c r="D401" s="97" t="s">
        <v>1644</v>
      </c>
      <c r="E401" s="97" t="s">
        <v>1645</v>
      </c>
      <c r="F401" s="40" t="s">
        <v>41</v>
      </c>
      <c r="G401" s="40" t="s">
        <v>1646</v>
      </c>
      <c r="H401" s="96" t="s">
        <v>1635</v>
      </c>
      <c r="I401" s="96" t="s">
        <v>1635</v>
      </c>
      <c r="J401" s="96" t="s">
        <v>58</v>
      </c>
      <c r="K401" s="96" t="s">
        <v>194</v>
      </c>
      <c r="L401" s="96" t="s">
        <v>390</v>
      </c>
      <c r="M401" s="39" t="s">
        <v>47</v>
      </c>
      <c r="N401" s="40"/>
      <c r="O401" s="40"/>
      <c r="P401" s="41">
        <v>123456789012</v>
      </c>
      <c r="Q401" s="33" t="s">
        <v>48</v>
      </c>
      <c r="R401" s="41">
        <v>9876543212345</v>
      </c>
      <c r="S401" s="40" t="s">
        <v>49</v>
      </c>
      <c r="T401" s="38">
        <v>3349947378</v>
      </c>
      <c r="U401" s="40" t="s">
        <v>50</v>
      </c>
      <c r="V401" s="41">
        <v>1023456789</v>
      </c>
      <c r="W401" s="88">
        <v>16000</v>
      </c>
      <c r="X401" s="88">
        <f t="shared" si="48"/>
        <v>8000</v>
      </c>
      <c r="Y401" s="88">
        <f t="shared" si="49"/>
        <v>3200</v>
      </c>
      <c r="Z401" s="88">
        <v>2083</v>
      </c>
      <c r="AA401" s="88">
        <v>2083</v>
      </c>
      <c r="AB401" s="88">
        <f t="shared" si="50"/>
        <v>634</v>
      </c>
      <c r="AC401" s="88">
        <f t="shared" si="51"/>
        <v>16000</v>
      </c>
      <c r="AD401" s="87">
        <f t="shared" si="52"/>
        <v>2080</v>
      </c>
      <c r="AE401" s="87">
        <f t="shared" si="53"/>
        <v>520</v>
      </c>
      <c r="AF401" s="88">
        <v>6</v>
      </c>
      <c r="AG401" s="87">
        <f t="shared" si="54"/>
        <v>384.79999999999995</v>
      </c>
      <c r="AH401" s="87">
        <f t="shared" si="55"/>
        <v>18990.8</v>
      </c>
      <c r="AI401" s="88" t="s">
        <v>76</v>
      </c>
      <c r="AJ401" s="40"/>
      <c r="AK401" s="40"/>
      <c r="AL401" s="40" t="s">
        <v>52</v>
      </c>
      <c r="AM401" s="40">
        <v>398</v>
      </c>
      <c r="AN401" s="33">
        <v>18990.8</v>
      </c>
      <c r="AO401" s="44">
        <v>8000</v>
      </c>
      <c r="AP401" s="33">
        <v>3200</v>
      </c>
    </row>
    <row r="402" spans="1:42" ht="15" customHeight="1">
      <c r="A402" s="40">
        <v>399</v>
      </c>
      <c r="B402" s="42" t="s">
        <v>1647</v>
      </c>
      <c r="C402" s="38"/>
      <c r="D402" s="97" t="s">
        <v>1648</v>
      </c>
      <c r="E402" s="97" t="s">
        <v>1649</v>
      </c>
      <c r="F402" s="40" t="s">
        <v>41</v>
      </c>
      <c r="G402" s="40" t="s">
        <v>1650</v>
      </c>
      <c r="H402" s="96" t="s">
        <v>1635</v>
      </c>
      <c r="I402" s="96" t="s">
        <v>1635</v>
      </c>
      <c r="J402" s="96" t="s">
        <v>58</v>
      </c>
      <c r="K402" s="96" t="s">
        <v>67</v>
      </c>
      <c r="L402" s="96" t="s">
        <v>214</v>
      </c>
      <c r="M402" s="39" t="s">
        <v>47</v>
      </c>
      <c r="N402" s="40"/>
      <c r="O402" s="40"/>
      <c r="P402" s="41">
        <v>123456789012</v>
      </c>
      <c r="Q402" s="33" t="s">
        <v>48</v>
      </c>
      <c r="R402" s="41">
        <v>9876543212345</v>
      </c>
      <c r="S402" s="40" t="s">
        <v>49</v>
      </c>
      <c r="T402" s="38">
        <v>3349947378</v>
      </c>
      <c r="U402" s="40" t="s">
        <v>50</v>
      </c>
      <c r="V402" s="41">
        <v>1023456789</v>
      </c>
      <c r="W402" s="88">
        <v>25000</v>
      </c>
      <c r="X402" s="88">
        <f t="shared" si="48"/>
        <v>12500</v>
      </c>
      <c r="Y402" s="88">
        <f t="shared" si="49"/>
        <v>5000</v>
      </c>
      <c r="Z402" s="88">
        <v>2083</v>
      </c>
      <c r="AA402" s="88">
        <v>2083</v>
      </c>
      <c r="AB402" s="88">
        <f t="shared" si="50"/>
        <v>3334</v>
      </c>
      <c r="AC402" s="88">
        <f t="shared" si="51"/>
        <v>25000</v>
      </c>
      <c r="AD402" s="87">
        <f t="shared" si="52"/>
        <v>1950</v>
      </c>
      <c r="AE402" s="87">
        <f t="shared" si="53"/>
        <v>0</v>
      </c>
      <c r="AF402" s="88">
        <v>6</v>
      </c>
      <c r="AG402" s="87">
        <f t="shared" si="54"/>
        <v>601.25</v>
      </c>
      <c r="AH402" s="87">
        <f t="shared" si="55"/>
        <v>27557.25</v>
      </c>
      <c r="AI402" s="88" t="s">
        <v>51</v>
      </c>
      <c r="AJ402" s="40"/>
      <c r="AK402" s="40"/>
      <c r="AL402" s="40" t="s">
        <v>52</v>
      </c>
      <c r="AM402" s="40">
        <v>399</v>
      </c>
      <c r="AN402" s="33">
        <v>27557.25</v>
      </c>
      <c r="AO402" s="44">
        <v>12500</v>
      </c>
      <c r="AP402" s="33">
        <v>5000</v>
      </c>
    </row>
    <row r="403" spans="1:42" ht="15" customHeight="1">
      <c r="A403" s="40">
        <v>400</v>
      </c>
      <c r="B403" s="42" t="s">
        <v>1651</v>
      </c>
      <c r="C403" s="38"/>
      <c r="D403" s="97" t="s">
        <v>1652</v>
      </c>
      <c r="E403" s="97" t="s">
        <v>1653</v>
      </c>
      <c r="F403" s="40" t="s">
        <v>41</v>
      </c>
      <c r="G403" s="40" t="s">
        <v>1216</v>
      </c>
      <c r="H403" s="96" t="s">
        <v>1635</v>
      </c>
      <c r="I403" s="96" t="s">
        <v>1635</v>
      </c>
      <c r="J403" s="96" t="s">
        <v>58</v>
      </c>
      <c r="K403" s="96" t="s">
        <v>126</v>
      </c>
      <c r="L403" s="96" t="s">
        <v>214</v>
      </c>
      <c r="M403" s="39" t="s">
        <v>47</v>
      </c>
      <c r="N403" s="40"/>
      <c r="O403" s="40"/>
      <c r="P403" s="41">
        <v>123456789012</v>
      </c>
      <c r="Q403" s="33" t="s">
        <v>48</v>
      </c>
      <c r="R403" s="41">
        <v>9876543212345</v>
      </c>
      <c r="S403" s="40" t="s">
        <v>49</v>
      </c>
      <c r="T403" s="38">
        <v>3349947378</v>
      </c>
      <c r="U403" s="40" t="s">
        <v>50</v>
      </c>
      <c r="V403" s="41">
        <v>1023456789</v>
      </c>
      <c r="W403" s="88">
        <v>27000</v>
      </c>
      <c r="X403" s="88">
        <f t="shared" si="48"/>
        <v>13500</v>
      </c>
      <c r="Y403" s="88">
        <f t="shared" si="49"/>
        <v>5400</v>
      </c>
      <c r="Z403" s="88">
        <v>2083</v>
      </c>
      <c r="AA403" s="88">
        <v>2083</v>
      </c>
      <c r="AB403" s="88">
        <f t="shared" si="50"/>
        <v>3934</v>
      </c>
      <c r="AC403" s="88">
        <f t="shared" si="51"/>
        <v>27000</v>
      </c>
      <c r="AD403" s="87">
        <f t="shared" si="52"/>
        <v>1950</v>
      </c>
      <c r="AE403" s="87">
        <f t="shared" si="53"/>
        <v>0</v>
      </c>
      <c r="AF403" s="88">
        <v>6</v>
      </c>
      <c r="AG403" s="87">
        <f t="shared" si="54"/>
        <v>649.34999999999991</v>
      </c>
      <c r="AH403" s="87">
        <f t="shared" si="55"/>
        <v>29605.35</v>
      </c>
      <c r="AI403" s="88" t="s">
        <v>51</v>
      </c>
      <c r="AJ403" s="40"/>
      <c r="AK403" s="40"/>
      <c r="AL403" s="40" t="s">
        <v>52</v>
      </c>
      <c r="AM403" s="40">
        <v>400</v>
      </c>
      <c r="AN403" s="33">
        <v>29605.35</v>
      </c>
      <c r="AO403" s="44">
        <v>13500</v>
      </c>
      <c r="AP403" s="33">
        <v>5400</v>
      </c>
    </row>
    <row r="404" spans="1:42" ht="15" customHeight="1">
      <c r="A404" s="40">
        <v>401</v>
      </c>
      <c r="B404" s="42" t="s">
        <v>1654</v>
      </c>
      <c r="C404" s="38"/>
      <c r="D404" s="97" t="s">
        <v>1655</v>
      </c>
      <c r="E404" s="97" t="s">
        <v>1656</v>
      </c>
      <c r="F404" s="40" t="s">
        <v>41</v>
      </c>
      <c r="G404" s="40" t="s">
        <v>1657</v>
      </c>
      <c r="H404" s="96" t="s">
        <v>1635</v>
      </c>
      <c r="I404" s="96" t="s">
        <v>1635</v>
      </c>
      <c r="J404" s="96" t="s">
        <v>58</v>
      </c>
      <c r="K404" s="96" t="s">
        <v>137</v>
      </c>
      <c r="L404" s="96" t="s">
        <v>214</v>
      </c>
      <c r="M404" s="39" t="s">
        <v>47</v>
      </c>
      <c r="N404" s="40"/>
      <c r="O404" s="40"/>
      <c r="P404" s="41">
        <v>123456789012</v>
      </c>
      <c r="Q404" s="33" t="s">
        <v>48</v>
      </c>
      <c r="R404" s="41">
        <v>9876543212345</v>
      </c>
      <c r="S404" s="40" t="s">
        <v>49</v>
      </c>
      <c r="T404" s="38">
        <v>3349947378</v>
      </c>
      <c r="U404" s="40" t="s">
        <v>50</v>
      </c>
      <c r="V404" s="41">
        <v>1023456789</v>
      </c>
      <c r="W404" s="88">
        <v>43000</v>
      </c>
      <c r="X404" s="88">
        <f t="shared" si="48"/>
        <v>21500</v>
      </c>
      <c r="Y404" s="88">
        <f t="shared" si="49"/>
        <v>8600</v>
      </c>
      <c r="Z404" s="88">
        <v>2083</v>
      </c>
      <c r="AA404" s="88">
        <v>2083</v>
      </c>
      <c r="AB404" s="88">
        <f t="shared" si="50"/>
        <v>8734</v>
      </c>
      <c r="AC404" s="88">
        <f t="shared" si="51"/>
        <v>43000</v>
      </c>
      <c r="AD404" s="87">
        <f t="shared" si="52"/>
        <v>1950</v>
      </c>
      <c r="AE404" s="87">
        <f t="shared" si="53"/>
        <v>0</v>
      </c>
      <c r="AF404" s="88">
        <v>6</v>
      </c>
      <c r="AG404" s="87">
        <f t="shared" si="54"/>
        <v>1034.1499999999999</v>
      </c>
      <c r="AH404" s="87">
        <f t="shared" si="55"/>
        <v>45990.15</v>
      </c>
      <c r="AI404" s="88" t="s">
        <v>61</v>
      </c>
      <c r="AJ404" s="40"/>
      <c r="AK404" s="40"/>
      <c r="AL404" s="40" t="s">
        <v>52</v>
      </c>
      <c r="AM404" s="40">
        <v>401</v>
      </c>
      <c r="AN404" s="33">
        <v>45990.15</v>
      </c>
      <c r="AO404" s="44">
        <v>21500</v>
      </c>
      <c r="AP404" s="33">
        <v>8600</v>
      </c>
    </row>
    <row r="405" spans="1:42" ht="15" customHeight="1">
      <c r="A405" s="40">
        <v>402</v>
      </c>
      <c r="B405" s="42" t="s">
        <v>1658</v>
      </c>
      <c r="C405" s="38"/>
      <c r="D405" s="97" t="s">
        <v>1659</v>
      </c>
      <c r="E405" s="97" t="s">
        <v>1660</v>
      </c>
      <c r="F405" s="40" t="s">
        <v>41</v>
      </c>
      <c r="G405" s="40" t="s">
        <v>1661</v>
      </c>
      <c r="H405" s="96" t="s">
        <v>1635</v>
      </c>
      <c r="I405" s="96" t="s">
        <v>1635</v>
      </c>
      <c r="J405" s="96" t="s">
        <v>58</v>
      </c>
      <c r="K405" s="96" t="s">
        <v>492</v>
      </c>
      <c r="L405" s="96" t="s">
        <v>214</v>
      </c>
      <c r="M405" s="39" t="s">
        <v>47</v>
      </c>
      <c r="N405" s="40"/>
      <c r="O405" s="40"/>
      <c r="P405" s="41">
        <v>123456789012</v>
      </c>
      <c r="Q405" s="33" t="s">
        <v>48</v>
      </c>
      <c r="R405" s="41">
        <v>9876543212345</v>
      </c>
      <c r="S405" s="40" t="s">
        <v>49</v>
      </c>
      <c r="T405" s="38">
        <v>3349947378</v>
      </c>
      <c r="U405" s="40" t="s">
        <v>50</v>
      </c>
      <c r="V405" s="41">
        <v>1023456789</v>
      </c>
      <c r="W405" s="88">
        <v>32000</v>
      </c>
      <c r="X405" s="88">
        <f t="shared" si="48"/>
        <v>16000</v>
      </c>
      <c r="Y405" s="88">
        <f t="shared" si="49"/>
        <v>6400</v>
      </c>
      <c r="Z405" s="88">
        <v>2083</v>
      </c>
      <c r="AA405" s="88">
        <v>2083</v>
      </c>
      <c r="AB405" s="88">
        <f t="shared" si="50"/>
        <v>5434</v>
      </c>
      <c r="AC405" s="88">
        <f t="shared" si="51"/>
        <v>32000</v>
      </c>
      <c r="AD405" s="87">
        <f t="shared" si="52"/>
        <v>1950</v>
      </c>
      <c r="AE405" s="87">
        <f t="shared" si="53"/>
        <v>0</v>
      </c>
      <c r="AF405" s="88">
        <v>6</v>
      </c>
      <c r="AG405" s="87">
        <f t="shared" si="54"/>
        <v>769.59999999999991</v>
      </c>
      <c r="AH405" s="87">
        <f t="shared" si="55"/>
        <v>34725.599999999999</v>
      </c>
      <c r="AI405" s="88" t="s">
        <v>61</v>
      </c>
      <c r="AJ405" s="40"/>
      <c r="AK405" s="40"/>
      <c r="AL405" s="40" t="s">
        <v>52</v>
      </c>
      <c r="AM405" s="40">
        <v>402</v>
      </c>
      <c r="AN405" s="33">
        <v>34725.599999999999</v>
      </c>
      <c r="AO405" s="44">
        <v>16000</v>
      </c>
      <c r="AP405" s="33">
        <v>6400</v>
      </c>
    </row>
    <row r="406" spans="1:42" ht="15" customHeight="1">
      <c r="A406" s="40">
        <v>403</v>
      </c>
      <c r="B406" s="42" t="s">
        <v>1662</v>
      </c>
      <c r="C406" s="38"/>
      <c r="D406" s="97" t="s">
        <v>1663</v>
      </c>
      <c r="E406" s="97" t="s">
        <v>1664</v>
      </c>
      <c r="F406" s="40" t="s">
        <v>41</v>
      </c>
      <c r="G406" s="40" t="s">
        <v>1665</v>
      </c>
      <c r="H406" s="96" t="s">
        <v>1635</v>
      </c>
      <c r="I406" s="96" t="s">
        <v>1635</v>
      </c>
      <c r="J406" s="96" t="s">
        <v>44</v>
      </c>
      <c r="K406" s="96" t="s">
        <v>492</v>
      </c>
      <c r="L406" s="96" t="s">
        <v>214</v>
      </c>
      <c r="M406" s="39" t="s">
        <v>47</v>
      </c>
      <c r="N406" s="40"/>
      <c r="O406" s="40"/>
      <c r="P406" s="41">
        <v>123456789012</v>
      </c>
      <c r="Q406" s="33" t="s">
        <v>48</v>
      </c>
      <c r="R406" s="41">
        <v>9876543212345</v>
      </c>
      <c r="S406" s="40" t="s">
        <v>49</v>
      </c>
      <c r="T406" s="38">
        <v>3349947378</v>
      </c>
      <c r="U406" s="40" t="s">
        <v>50</v>
      </c>
      <c r="V406" s="41">
        <v>1023456789</v>
      </c>
      <c r="W406" s="88">
        <v>16000</v>
      </c>
      <c r="X406" s="88">
        <f t="shared" si="48"/>
        <v>8000</v>
      </c>
      <c r="Y406" s="88">
        <f t="shared" si="49"/>
        <v>3200</v>
      </c>
      <c r="Z406" s="88">
        <v>2083</v>
      </c>
      <c r="AA406" s="88">
        <v>2083</v>
      </c>
      <c r="AB406" s="88">
        <f t="shared" si="50"/>
        <v>634</v>
      </c>
      <c r="AC406" s="88">
        <f t="shared" si="51"/>
        <v>16000</v>
      </c>
      <c r="AD406" s="87">
        <f t="shared" si="52"/>
        <v>2080</v>
      </c>
      <c r="AE406" s="87">
        <f t="shared" si="53"/>
        <v>520</v>
      </c>
      <c r="AF406" s="88">
        <v>6</v>
      </c>
      <c r="AG406" s="87">
        <f t="shared" si="54"/>
        <v>384.79999999999995</v>
      </c>
      <c r="AH406" s="87">
        <f t="shared" si="55"/>
        <v>18990.8</v>
      </c>
      <c r="AI406" s="88" t="s">
        <v>76</v>
      </c>
      <c r="AJ406" s="40"/>
      <c r="AK406" s="40"/>
      <c r="AL406" s="40" t="s">
        <v>52</v>
      </c>
      <c r="AM406" s="40">
        <v>403</v>
      </c>
      <c r="AN406" s="33">
        <v>18990.8</v>
      </c>
      <c r="AO406" s="44">
        <v>8000</v>
      </c>
      <c r="AP406" s="33">
        <v>3200</v>
      </c>
    </row>
    <row r="407" spans="1:42" ht="15" customHeight="1">
      <c r="A407" s="40">
        <v>404</v>
      </c>
      <c r="B407" s="42" t="s">
        <v>1666</v>
      </c>
      <c r="C407" s="38"/>
      <c r="D407" s="97" t="s">
        <v>1667</v>
      </c>
      <c r="E407" s="97" t="s">
        <v>1668</v>
      </c>
      <c r="F407" s="40" t="s">
        <v>41</v>
      </c>
      <c r="G407" s="40" t="s">
        <v>1669</v>
      </c>
      <c r="H407" s="96" t="s">
        <v>1635</v>
      </c>
      <c r="I407" s="96" t="s">
        <v>1635</v>
      </c>
      <c r="J407" s="96" t="s">
        <v>58</v>
      </c>
      <c r="K407" s="96" t="s">
        <v>501</v>
      </c>
      <c r="L407" s="96" t="s">
        <v>214</v>
      </c>
      <c r="M407" s="39" t="s">
        <v>47</v>
      </c>
      <c r="N407" s="40"/>
      <c r="O407" s="40"/>
      <c r="P407" s="41">
        <v>123456789012</v>
      </c>
      <c r="Q407" s="33" t="s">
        <v>48</v>
      </c>
      <c r="R407" s="41">
        <v>9876543212345</v>
      </c>
      <c r="S407" s="40" t="s">
        <v>49</v>
      </c>
      <c r="T407" s="38">
        <v>3349947378</v>
      </c>
      <c r="U407" s="40" t="s">
        <v>50</v>
      </c>
      <c r="V407" s="41">
        <v>1023456789</v>
      </c>
      <c r="W407" s="88">
        <v>31000</v>
      </c>
      <c r="X407" s="88">
        <f t="shared" si="48"/>
        <v>15500</v>
      </c>
      <c r="Y407" s="88">
        <f t="shared" si="49"/>
        <v>6200</v>
      </c>
      <c r="Z407" s="88">
        <v>2083</v>
      </c>
      <c r="AA407" s="88">
        <v>2083</v>
      </c>
      <c r="AB407" s="88">
        <f t="shared" si="50"/>
        <v>5134</v>
      </c>
      <c r="AC407" s="88">
        <f t="shared" si="51"/>
        <v>31000</v>
      </c>
      <c r="AD407" s="87">
        <f t="shared" si="52"/>
        <v>1950</v>
      </c>
      <c r="AE407" s="87">
        <f t="shared" si="53"/>
        <v>0</v>
      </c>
      <c r="AF407" s="88">
        <v>6</v>
      </c>
      <c r="AG407" s="87">
        <f t="shared" si="54"/>
        <v>745.55</v>
      </c>
      <c r="AH407" s="87">
        <f t="shared" si="55"/>
        <v>33701.550000000003</v>
      </c>
      <c r="AI407" s="88" t="s">
        <v>61</v>
      </c>
      <c r="AJ407" s="40"/>
      <c r="AK407" s="40"/>
      <c r="AL407" s="40" t="s">
        <v>52</v>
      </c>
      <c r="AM407" s="40">
        <v>404</v>
      </c>
      <c r="AN407" s="33">
        <v>33701.550000000003</v>
      </c>
      <c r="AO407" s="44">
        <v>15500</v>
      </c>
      <c r="AP407" s="33">
        <v>6200</v>
      </c>
    </row>
    <row r="408" spans="1:42" ht="15" customHeight="1">
      <c r="A408" s="40">
        <v>405</v>
      </c>
      <c r="B408" s="42" t="s">
        <v>1670</v>
      </c>
      <c r="C408" s="38"/>
      <c r="D408" s="97" t="s">
        <v>1671</v>
      </c>
      <c r="E408" s="97" t="s">
        <v>1672</v>
      </c>
      <c r="F408" s="40" t="s">
        <v>41</v>
      </c>
      <c r="G408" s="40" t="s">
        <v>1626</v>
      </c>
      <c r="H408" s="96" t="s">
        <v>1635</v>
      </c>
      <c r="I408" s="96" t="s">
        <v>1635</v>
      </c>
      <c r="J408" s="96" t="s">
        <v>58</v>
      </c>
      <c r="K408" s="96" t="s">
        <v>507</v>
      </c>
      <c r="L408" s="96" t="s">
        <v>352</v>
      </c>
      <c r="M408" s="39" t="s">
        <v>47</v>
      </c>
      <c r="N408" s="40"/>
      <c r="O408" s="40"/>
      <c r="P408" s="41">
        <v>123456789012</v>
      </c>
      <c r="Q408" s="33" t="s">
        <v>48</v>
      </c>
      <c r="R408" s="41">
        <v>9876543212345</v>
      </c>
      <c r="S408" s="40" t="s">
        <v>49</v>
      </c>
      <c r="T408" s="38">
        <v>3349947378</v>
      </c>
      <c r="U408" s="40" t="s">
        <v>50</v>
      </c>
      <c r="V408" s="41">
        <v>1023456789</v>
      </c>
      <c r="W408" s="88">
        <v>24000</v>
      </c>
      <c r="X408" s="88">
        <f t="shared" si="48"/>
        <v>12000</v>
      </c>
      <c r="Y408" s="88">
        <f t="shared" si="49"/>
        <v>4800</v>
      </c>
      <c r="Z408" s="88">
        <v>2083</v>
      </c>
      <c r="AA408" s="88">
        <v>2083</v>
      </c>
      <c r="AB408" s="88">
        <f t="shared" si="50"/>
        <v>3034</v>
      </c>
      <c r="AC408" s="88">
        <f t="shared" si="51"/>
        <v>24000</v>
      </c>
      <c r="AD408" s="87">
        <f t="shared" si="52"/>
        <v>1950</v>
      </c>
      <c r="AE408" s="87">
        <f t="shared" si="53"/>
        <v>0</v>
      </c>
      <c r="AF408" s="88">
        <v>6</v>
      </c>
      <c r="AG408" s="87">
        <f t="shared" si="54"/>
        <v>577.19999999999993</v>
      </c>
      <c r="AH408" s="87">
        <f t="shared" si="55"/>
        <v>26533.200000000001</v>
      </c>
      <c r="AI408" s="88" t="s">
        <v>51</v>
      </c>
      <c r="AJ408" s="40"/>
      <c r="AK408" s="40"/>
      <c r="AL408" s="40" t="s">
        <v>52</v>
      </c>
      <c r="AM408" s="40">
        <v>405</v>
      </c>
      <c r="AN408" s="33">
        <v>26533.200000000001</v>
      </c>
      <c r="AO408" s="44">
        <v>12000</v>
      </c>
      <c r="AP408" s="33">
        <v>4800</v>
      </c>
    </row>
    <row r="409" spans="1:42" ht="15" customHeight="1">
      <c r="A409" s="40">
        <v>406</v>
      </c>
      <c r="B409" s="42" t="s">
        <v>1673</v>
      </c>
      <c r="C409" s="38"/>
      <c r="D409" s="97" t="s">
        <v>1674</v>
      </c>
      <c r="E409" s="97" t="s">
        <v>1675</v>
      </c>
      <c r="F409" s="40" t="s">
        <v>41</v>
      </c>
      <c r="G409" s="40" t="s">
        <v>1676</v>
      </c>
      <c r="H409" s="96" t="s">
        <v>1677</v>
      </c>
      <c r="I409" s="96" t="s">
        <v>1677</v>
      </c>
      <c r="J409" s="96" t="s">
        <v>58</v>
      </c>
      <c r="K409" s="96" t="s">
        <v>265</v>
      </c>
      <c r="L409" s="96" t="s">
        <v>214</v>
      </c>
      <c r="M409" s="39" t="s">
        <v>47</v>
      </c>
      <c r="N409" s="40"/>
      <c r="O409" s="40"/>
      <c r="P409" s="41">
        <v>123456789012</v>
      </c>
      <c r="Q409" s="33" t="s">
        <v>48</v>
      </c>
      <c r="R409" s="41">
        <v>9876543212345</v>
      </c>
      <c r="S409" s="40" t="s">
        <v>49</v>
      </c>
      <c r="T409" s="38">
        <v>3349947378</v>
      </c>
      <c r="U409" s="40" t="s">
        <v>50</v>
      </c>
      <c r="V409" s="41">
        <v>1023456789</v>
      </c>
      <c r="W409" s="88">
        <v>31000</v>
      </c>
      <c r="X409" s="88">
        <f t="shared" si="48"/>
        <v>15500</v>
      </c>
      <c r="Y409" s="88">
        <f t="shared" si="49"/>
        <v>6200</v>
      </c>
      <c r="Z409" s="88">
        <v>2083</v>
      </c>
      <c r="AA409" s="88">
        <v>2083</v>
      </c>
      <c r="AB409" s="88">
        <f t="shared" si="50"/>
        <v>5134</v>
      </c>
      <c r="AC409" s="88">
        <f t="shared" si="51"/>
        <v>31000</v>
      </c>
      <c r="AD409" s="87">
        <f t="shared" si="52"/>
        <v>1950</v>
      </c>
      <c r="AE409" s="87">
        <f t="shared" si="53"/>
        <v>0</v>
      </c>
      <c r="AF409" s="88">
        <v>6</v>
      </c>
      <c r="AG409" s="87">
        <f t="shared" si="54"/>
        <v>745.55</v>
      </c>
      <c r="AH409" s="87">
        <f t="shared" si="55"/>
        <v>33701.550000000003</v>
      </c>
      <c r="AI409" s="88" t="s">
        <v>61</v>
      </c>
      <c r="AJ409" s="40"/>
      <c r="AK409" s="40"/>
      <c r="AL409" s="40" t="s">
        <v>52</v>
      </c>
      <c r="AM409" s="40">
        <v>406</v>
      </c>
      <c r="AN409" s="33">
        <v>33701.550000000003</v>
      </c>
      <c r="AO409" s="44">
        <v>15500</v>
      </c>
      <c r="AP409" s="33">
        <v>6200</v>
      </c>
    </row>
    <row r="410" spans="1:42" ht="15" customHeight="1">
      <c r="A410" s="40">
        <v>407</v>
      </c>
      <c r="B410" s="42" t="s">
        <v>1678</v>
      </c>
      <c r="C410" s="38"/>
      <c r="D410" s="97" t="s">
        <v>1679</v>
      </c>
      <c r="E410" s="97" t="s">
        <v>1680</v>
      </c>
      <c r="F410" s="40" t="s">
        <v>41</v>
      </c>
      <c r="G410" s="40" t="s">
        <v>1681</v>
      </c>
      <c r="H410" s="96" t="s">
        <v>1677</v>
      </c>
      <c r="I410" s="96" t="s">
        <v>1677</v>
      </c>
      <c r="J410" s="96" t="s">
        <v>58</v>
      </c>
      <c r="K410" s="96" t="s">
        <v>516</v>
      </c>
      <c r="L410" s="96" t="s">
        <v>75</v>
      </c>
      <c r="M410" s="39" t="s">
        <v>47</v>
      </c>
      <c r="N410" s="40"/>
      <c r="O410" s="40"/>
      <c r="P410" s="41">
        <v>123456789012</v>
      </c>
      <c r="Q410" s="33" t="s">
        <v>48</v>
      </c>
      <c r="R410" s="41">
        <v>9876543212345</v>
      </c>
      <c r="S410" s="40" t="s">
        <v>49</v>
      </c>
      <c r="T410" s="38">
        <v>3349947378</v>
      </c>
      <c r="U410" s="40" t="s">
        <v>50</v>
      </c>
      <c r="V410" s="41">
        <v>1023456789</v>
      </c>
      <c r="W410" s="88">
        <v>16000</v>
      </c>
      <c r="X410" s="88">
        <f t="shared" si="48"/>
        <v>8000</v>
      </c>
      <c r="Y410" s="88">
        <f t="shared" si="49"/>
        <v>3200</v>
      </c>
      <c r="Z410" s="88">
        <v>2083</v>
      </c>
      <c r="AA410" s="88">
        <v>2083</v>
      </c>
      <c r="AB410" s="88">
        <f t="shared" si="50"/>
        <v>634</v>
      </c>
      <c r="AC410" s="88">
        <f t="shared" si="51"/>
        <v>16000</v>
      </c>
      <c r="AD410" s="87">
        <f t="shared" si="52"/>
        <v>2080</v>
      </c>
      <c r="AE410" s="87">
        <f t="shared" si="53"/>
        <v>520</v>
      </c>
      <c r="AF410" s="88">
        <v>6</v>
      </c>
      <c r="AG410" s="87">
        <f t="shared" si="54"/>
        <v>384.79999999999995</v>
      </c>
      <c r="AH410" s="87">
        <f t="shared" si="55"/>
        <v>18990.8</v>
      </c>
      <c r="AI410" s="88" t="s">
        <v>76</v>
      </c>
      <c r="AJ410" s="40"/>
      <c r="AK410" s="40"/>
      <c r="AL410" s="40" t="s">
        <v>52</v>
      </c>
      <c r="AM410" s="40">
        <v>407</v>
      </c>
      <c r="AN410" s="33">
        <v>18990.8</v>
      </c>
      <c r="AO410" s="44">
        <v>8000</v>
      </c>
      <c r="AP410" s="33">
        <v>3200</v>
      </c>
    </row>
    <row r="411" spans="1:42" ht="15" customHeight="1">
      <c r="A411" s="40">
        <v>408</v>
      </c>
      <c r="B411" s="42" t="s">
        <v>1682</v>
      </c>
      <c r="C411" s="38"/>
      <c r="D411" s="97" t="s">
        <v>1683</v>
      </c>
      <c r="E411" s="97" t="s">
        <v>1684</v>
      </c>
      <c r="F411" s="40" t="s">
        <v>41</v>
      </c>
      <c r="G411" s="40" t="s">
        <v>1685</v>
      </c>
      <c r="H411" s="96" t="s">
        <v>1686</v>
      </c>
      <c r="I411" s="96" t="s">
        <v>1686</v>
      </c>
      <c r="J411" s="96" t="s">
        <v>44</v>
      </c>
      <c r="K411" s="96" t="s">
        <v>446</v>
      </c>
      <c r="L411" s="96" t="s">
        <v>75</v>
      </c>
      <c r="M411" s="39" t="s">
        <v>47</v>
      </c>
      <c r="N411" s="40"/>
      <c r="O411" s="40"/>
      <c r="P411" s="41">
        <v>123456789012</v>
      </c>
      <c r="Q411" s="33" t="s">
        <v>48</v>
      </c>
      <c r="R411" s="41">
        <v>9876543212345</v>
      </c>
      <c r="S411" s="40" t="s">
        <v>49</v>
      </c>
      <c r="T411" s="38">
        <v>3349947378</v>
      </c>
      <c r="U411" s="40" t="s">
        <v>50</v>
      </c>
      <c r="V411" s="41">
        <v>1023456789</v>
      </c>
      <c r="W411" s="88">
        <v>40000</v>
      </c>
      <c r="X411" s="88">
        <f t="shared" si="48"/>
        <v>20000</v>
      </c>
      <c r="Y411" s="88">
        <f t="shared" si="49"/>
        <v>8000</v>
      </c>
      <c r="Z411" s="88">
        <v>2083</v>
      </c>
      <c r="AA411" s="88">
        <v>2083</v>
      </c>
      <c r="AB411" s="88">
        <f t="shared" si="50"/>
        <v>7834</v>
      </c>
      <c r="AC411" s="88">
        <f t="shared" si="51"/>
        <v>40000</v>
      </c>
      <c r="AD411" s="87">
        <f t="shared" si="52"/>
        <v>1950</v>
      </c>
      <c r="AE411" s="87">
        <f t="shared" si="53"/>
        <v>0</v>
      </c>
      <c r="AF411" s="88">
        <v>6</v>
      </c>
      <c r="AG411" s="87">
        <f t="shared" si="54"/>
        <v>961.99999999999989</v>
      </c>
      <c r="AH411" s="87">
        <f t="shared" si="55"/>
        <v>42918</v>
      </c>
      <c r="AI411" s="88" t="s">
        <v>61</v>
      </c>
      <c r="AJ411" s="40"/>
      <c r="AK411" s="40"/>
      <c r="AL411" s="40" t="s">
        <v>52</v>
      </c>
      <c r="AM411" s="40">
        <v>408</v>
      </c>
      <c r="AN411" s="33">
        <v>42918</v>
      </c>
      <c r="AO411" s="44">
        <v>20000</v>
      </c>
      <c r="AP411" s="33">
        <v>8000</v>
      </c>
    </row>
    <row r="412" spans="1:42" ht="15" customHeight="1">
      <c r="A412" s="40">
        <v>409</v>
      </c>
      <c r="B412" s="42" t="s">
        <v>1687</v>
      </c>
      <c r="C412" s="38"/>
      <c r="D412" s="97" t="s">
        <v>1688</v>
      </c>
      <c r="E412" s="97" t="s">
        <v>1689</v>
      </c>
      <c r="F412" s="40" t="s">
        <v>52</v>
      </c>
      <c r="G412" s="40" t="s">
        <v>1690</v>
      </c>
      <c r="H412" s="96" t="s">
        <v>1686</v>
      </c>
      <c r="I412" s="96" t="s">
        <v>1686</v>
      </c>
      <c r="J412" s="96" t="s">
        <v>58</v>
      </c>
      <c r="K412" s="96" t="s">
        <v>524</v>
      </c>
      <c r="L412" s="96" t="s">
        <v>95</v>
      </c>
      <c r="M412" s="39" t="s">
        <v>47</v>
      </c>
      <c r="N412" s="40"/>
      <c r="O412" s="40"/>
      <c r="P412" s="41">
        <v>123456789012</v>
      </c>
      <c r="Q412" s="33" t="s">
        <v>48</v>
      </c>
      <c r="R412" s="41">
        <v>9876543212345</v>
      </c>
      <c r="S412" s="40" t="s">
        <v>49</v>
      </c>
      <c r="T412" s="38">
        <v>3349947378</v>
      </c>
      <c r="U412" s="40" t="s">
        <v>50</v>
      </c>
      <c r="V412" s="41">
        <v>1023456789</v>
      </c>
      <c r="W412" s="87">
        <v>20000</v>
      </c>
      <c r="X412" s="88">
        <f t="shared" si="48"/>
        <v>10000</v>
      </c>
      <c r="Y412" s="88">
        <f t="shared" si="49"/>
        <v>4000</v>
      </c>
      <c r="Z412" s="88">
        <v>2083</v>
      </c>
      <c r="AA412" s="88">
        <v>2083</v>
      </c>
      <c r="AB412" s="88">
        <f t="shared" si="50"/>
        <v>1834</v>
      </c>
      <c r="AC412" s="88">
        <f t="shared" si="51"/>
        <v>20000</v>
      </c>
      <c r="AD412" s="87">
        <f t="shared" si="52"/>
        <v>1950</v>
      </c>
      <c r="AE412" s="87">
        <f t="shared" si="53"/>
        <v>650</v>
      </c>
      <c r="AF412" s="88">
        <v>6</v>
      </c>
      <c r="AG412" s="87">
        <f t="shared" si="54"/>
        <v>480.99999999999994</v>
      </c>
      <c r="AH412" s="87">
        <f t="shared" si="55"/>
        <v>23087</v>
      </c>
      <c r="AI412" s="88" t="s">
        <v>51</v>
      </c>
      <c r="AJ412" s="40"/>
      <c r="AK412" s="40"/>
      <c r="AL412" s="40" t="s">
        <v>52</v>
      </c>
      <c r="AM412" s="40">
        <v>409</v>
      </c>
      <c r="AN412" s="33">
        <v>23087</v>
      </c>
      <c r="AO412" s="44">
        <v>10000</v>
      </c>
      <c r="AP412" s="33">
        <v>4000</v>
      </c>
    </row>
    <row r="413" spans="1:42" ht="15" customHeight="1">
      <c r="A413" s="40">
        <v>410</v>
      </c>
      <c r="B413" s="42" t="s">
        <v>1691</v>
      </c>
      <c r="C413" s="38"/>
      <c r="D413" s="97" t="s">
        <v>1692</v>
      </c>
      <c r="E413" s="97" t="s">
        <v>1693</v>
      </c>
      <c r="F413" s="40" t="s">
        <v>41</v>
      </c>
      <c r="G413" s="40" t="s">
        <v>1694</v>
      </c>
      <c r="H413" s="96" t="s">
        <v>1686</v>
      </c>
      <c r="I413" s="96" t="s">
        <v>1686</v>
      </c>
      <c r="J413" s="96" t="s">
        <v>58</v>
      </c>
      <c r="K413" s="96" t="s">
        <v>529</v>
      </c>
      <c r="L413" s="96" t="s">
        <v>214</v>
      </c>
      <c r="M413" s="39" t="s">
        <v>47</v>
      </c>
      <c r="N413" s="40"/>
      <c r="O413" s="40"/>
      <c r="P413" s="41">
        <v>123456789012</v>
      </c>
      <c r="Q413" s="33" t="s">
        <v>48</v>
      </c>
      <c r="R413" s="41">
        <v>9876543212345</v>
      </c>
      <c r="S413" s="40" t="s">
        <v>49</v>
      </c>
      <c r="T413" s="38">
        <v>3349947378</v>
      </c>
      <c r="U413" s="40" t="s">
        <v>50</v>
      </c>
      <c r="V413" s="41">
        <v>1023456789</v>
      </c>
      <c r="W413" s="88">
        <v>50000</v>
      </c>
      <c r="X413" s="88">
        <f t="shared" si="48"/>
        <v>25000</v>
      </c>
      <c r="Y413" s="88">
        <f t="shared" si="49"/>
        <v>10000</v>
      </c>
      <c r="Z413" s="88">
        <v>2083</v>
      </c>
      <c r="AA413" s="88">
        <v>2083</v>
      </c>
      <c r="AB413" s="88">
        <f t="shared" si="50"/>
        <v>10834</v>
      </c>
      <c r="AC413" s="88">
        <f t="shared" si="51"/>
        <v>50000</v>
      </c>
      <c r="AD413" s="87">
        <f t="shared" si="52"/>
        <v>1950</v>
      </c>
      <c r="AE413" s="87">
        <f t="shared" si="53"/>
        <v>0</v>
      </c>
      <c r="AF413" s="88">
        <v>6</v>
      </c>
      <c r="AG413" s="87">
        <f t="shared" si="54"/>
        <v>1202.5</v>
      </c>
      <c r="AH413" s="87">
        <f t="shared" si="55"/>
        <v>53158.5</v>
      </c>
      <c r="AI413" s="88" t="s">
        <v>61</v>
      </c>
      <c r="AJ413" s="40"/>
      <c r="AK413" s="40"/>
      <c r="AL413" s="40" t="s">
        <v>52</v>
      </c>
      <c r="AM413" s="40">
        <v>410</v>
      </c>
      <c r="AN413" s="33">
        <v>53158.5</v>
      </c>
      <c r="AO413" s="44">
        <v>25000</v>
      </c>
      <c r="AP413" s="33">
        <v>10000</v>
      </c>
    </row>
    <row r="414" spans="1:42" ht="15" customHeight="1">
      <c r="A414" s="40">
        <v>411</v>
      </c>
      <c r="B414" s="42" t="s">
        <v>1695</v>
      </c>
      <c r="C414" s="38"/>
      <c r="D414" s="97" t="s">
        <v>1696</v>
      </c>
      <c r="E414" s="97" t="s">
        <v>1697</v>
      </c>
      <c r="F414" s="40" t="s">
        <v>41</v>
      </c>
      <c r="G414" s="40" t="s">
        <v>1698</v>
      </c>
      <c r="H414" s="96" t="s">
        <v>1699</v>
      </c>
      <c r="I414" s="96" t="s">
        <v>1699</v>
      </c>
      <c r="J414" s="96" t="s">
        <v>44</v>
      </c>
      <c r="K414" s="96" t="s">
        <v>534</v>
      </c>
      <c r="L414" s="96" t="s">
        <v>75</v>
      </c>
      <c r="M414" s="39" t="s">
        <v>47</v>
      </c>
      <c r="N414" s="40"/>
      <c r="O414" s="40"/>
      <c r="P414" s="41">
        <v>123456789012</v>
      </c>
      <c r="Q414" s="33" t="s">
        <v>48</v>
      </c>
      <c r="R414" s="41">
        <v>9876543212345</v>
      </c>
      <c r="S414" s="40" t="s">
        <v>49</v>
      </c>
      <c r="T414" s="38">
        <v>3349947378</v>
      </c>
      <c r="U414" s="40" t="s">
        <v>50</v>
      </c>
      <c r="V414" s="41">
        <v>1023456789</v>
      </c>
      <c r="W414" s="88">
        <v>40000</v>
      </c>
      <c r="X414" s="88">
        <f t="shared" si="48"/>
        <v>20000</v>
      </c>
      <c r="Y414" s="88">
        <f t="shared" si="49"/>
        <v>8000</v>
      </c>
      <c r="Z414" s="88">
        <v>2083</v>
      </c>
      <c r="AA414" s="88">
        <v>2083</v>
      </c>
      <c r="AB414" s="88">
        <f t="shared" si="50"/>
        <v>7834</v>
      </c>
      <c r="AC414" s="88">
        <f t="shared" si="51"/>
        <v>40000</v>
      </c>
      <c r="AD414" s="87">
        <f t="shared" si="52"/>
        <v>1950</v>
      </c>
      <c r="AE414" s="87">
        <f t="shared" si="53"/>
        <v>0</v>
      </c>
      <c r="AF414" s="88">
        <v>6</v>
      </c>
      <c r="AG414" s="87">
        <f t="shared" si="54"/>
        <v>961.99999999999989</v>
      </c>
      <c r="AH414" s="87">
        <f t="shared" si="55"/>
        <v>42918</v>
      </c>
      <c r="AI414" s="88" t="s">
        <v>61</v>
      </c>
      <c r="AJ414" s="40"/>
      <c r="AK414" s="40"/>
      <c r="AL414" s="40" t="s">
        <v>52</v>
      </c>
      <c r="AM414" s="40">
        <v>411</v>
      </c>
      <c r="AN414" s="33">
        <v>42918</v>
      </c>
      <c r="AO414" s="44">
        <v>20000</v>
      </c>
      <c r="AP414" s="33">
        <v>8000</v>
      </c>
    </row>
    <row r="415" spans="1:42" ht="15" customHeight="1">
      <c r="A415" s="40">
        <v>412</v>
      </c>
      <c r="B415" s="42" t="s">
        <v>1700</v>
      </c>
      <c r="C415" s="38"/>
      <c r="D415" s="97" t="s">
        <v>1701</v>
      </c>
      <c r="E415" s="97" t="s">
        <v>1702</v>
      </c>
      <c r="F415" s="40" t="s">
        <v>41</v>
      </c>
      <c r="G415" s="40" t="s">
        <v>1703</v>
      </c>
      <c r="H415" s="96" t="s">
        <v>1704</v>
      </c>
      <c r="I415" s="96" t="s">
        <v>1704</v>
      </c>
      <c r="J415" s="96" t="s">
        <v>58</v>
      </c>
      <c r="K415" s="96" t="s">
        <v>529</v>
      </c>
      <c r="L415" s="96" t="s">
        <v>75</v>
      </c>
      <c r="M415" s="39" t="s">
        <v>47</v>
      </c>
      <c r="N415" s="40"/>
      <c r="O415" s="40"/>
      <c r="P415" s="41">
        <v>123456789012</v>
      </c>
      <c r="Q415" s="33" t="s">
        <v>48</v>
      </c>
      <c r="R415" s="41">
        <v>9876543212345</v>
      </c>
      <c r="S415" s="40" t="s">
        <v>49</v>
      </c>
      <c r="T415" s="38">
        <v>3349947378</v>
      </c>
      <c r="U415" s="40" t="s">
        <v>50</v>
      </c>
      <c r="V415" s="41">
        <v>1023456789</v>
      </c>
      <c r="W415" s="88">
        <v>15000</v>
      </c>
      <c r="X415" s="88">
        <f t="shared" si="48"/>
        <v>7500</v>
      </c>
      <c r="Y415" s="88">
        <f t="shared" si="49"/>
        <v>3000</v>
      </c>
      <c r="Z415" s="88">
        <v>2083</v>
      </c>
      <c r="AA415" s="88">
        <v>2083</v>
      </c>
      <c r="AB415" s="88">
        <f t="shared" si="50"/>
        <v>334</v>
      </c>
      <c r="AC415" s="88">
        <f t="shared" si="51"/>
        <v>15000</v>
      </c>
      <c r="AD415" s="87">
        <f t="shared" si="52"/>
        <v>1950</v>
      </c>
      <c r="AE415" s="87">
        <f t="shared" si="53"/>
        <v>487.5</v>
      </c>
      <c r="AF415" s="88">
        <v>6</v>
      </c>
      <c r="AG415" s="87">
        <f t="shared" si="54"/>
        <v>360.75</v>
      </c>
      <c r="AH415" s="87">
        <f t="shared" si="55"/>
        <v>17804.25</v>
      </c>
      <c r="AI415" s="88" t="s">
        <v>76</v>
      </c>
      <c r="AJ415" s="40"/>
      <c r="AK415" s="40"/>
      <c r="AL415" s="40" t="s">
        <v>52</v>
      </c>
      <c r="AM415" s="40">
        <v>412</v>
      </c>
      <c r="AN415" s="33">
        <v>17804.25</v>
      </c>
      <c r="AO415" s="44">
        <v>7500</v>
      </c>
      <c r="AP415" s="33">
        <v>3000</v>
      </c>
    </row>
    <row r="416" spans="1:42" ht="15" customHeight="1">
      <c r="A416" s="40">
        <v>413</v>
      </c>
      <c r="B416" s="42" t="s">
        <v>1705</v>
      </c>
      <c r="C416" s="38"/>
      <c r="D416" s="97" t="s">
        <v>1706</v>
      </c>
      <c r="E416" s="97" t="s">
        <v>1707</v>
      </c>
      <c r="F416" s="40" t="s">
        <v>41</v>
      </c>
      <c r="G416" s="40" t="s">
        <v>1708</v>
      </c>
      <c r="H416" s="96" t="s">
        <v>1709</v>
      </c>
      <c r="I416" s="96" t="s">
        <v>1709</v>
      </c>
      <c r="J416" s="96" t="s">
        <v>58</v>
      </c>
      <c r="K416" s="96" t="s">
        <v>194</v>
      </c>
      <c r="L416" s="96" t="s">
        <v>95</v>
      </c>
      <c r="M416" s="39" t="s">
        <v>47</v>
      </c>
      <c r="N416" s="40"/>
      <c r="O416" s="40"/>
      <c r="P416" s="41">
        <v>123456789012</v>
      </c>
      <c r="Q416" s="33" t="s">
        <v>48</v>
      </c>
      <c r="R416" s="41">
        <v>9876543212345</v>
      </c>
      <c r="S416" s="40" t="s">
        <v>49</v>
      </c>
      <c r="T416" s="38">
        <v>3349947378</v>
      </c>
      <c r="U416" s="40" t="s">
        <v>50</v>
      </c>
      <c r="V416" s="41">
        <v>1023456789</v>
      </c>
      <c r="W416" s="88">
        <v>18000</v>
      </c>
      <c r="X416" s="88">
        <f t="shared" si="48"/>
        <v>9000</v>
      </c>
      <c r="Y416" s="88">
        <f t="shared" si="49"/>
        <v>3600</v>
      </c>
      <c r="Z416" s="88">
        <v>2083</v>
      </c>
      <c r="AA416" s="88">
        <v>2083</v>
      </c>
      <c r="AB416" s="88">
        <f t="shared" si="50"/>
        <v>1234</v>
      </c>
      <c r="AC416" s="88">
        <f t="shared" si="51"/>
        <v>18000</v>
      </c>
      <c r="AD416" s="87">
        <f t="shared" si="52"/>
        <v>2340</v>
      </c>
      <c r="AE416" s="87">
        <f t="shared" si="53"/>
        <v>585</v>
      </c>
      <c r="AF416" s="88">
        <v>6</v>
      </c>
      <c r="AG416" s="87">
        <f t="shared" si="54"/>
        <v>432.9</v>
      </c>
      <c r="AH416" s="87">
        <f t="shared" si="55"/>
        <v>21363.9</v>
      </c>
      <c r="AI416" s="88" t="s">
        <v>76</v>
      </c>
      <c r="AJ416" s="40"/>
      <c r="AK416" s="40"/>
      <c r="AL416" s="40" t="s">
        <v>52</v>
      </c>
      <c r="AM416" s="40">
        <v>413</v>
      </c>
      <c r="AN416" s="33">
        <v>21363.9</v>
      </c>
      <c r="AO416" s="44">
        <v>9000</v>
      </c>
      <c r="AP416" s="33">
        <v>3600</v>
      </c>
    </row>
    <row r="417" spans="1:42" ht="15" customHeight="1">
      <c r="A417" s="40">
        <v>414</v>
      </c>
      <c r="B417" s="42" t="s">
        <v>1710</v>
      </c>
      <c r="C417" s="38"/>
      <c r="D417" s="97" t="s">
        <v>1711</v>
      </c>
      <c r="E417" s="97" t="s">
        <v>1712</v>
      </c>
      <c r="F417" s="40" t="s">
        <v>41</v>
      </c>
      <c r="G417" s="40" t="s">
        <v>439</v>
      </c>
      <c r="H417" s="96" t="s">
        <v>1713</v>
      </c>
      <c r="I417" s="96" t="s">
        <v>1713</v>
      </c>
      <c r="J417" s="96" t="s">
        <v>58</v>
      </c>
      <c r="K417" s="96" t="s">
        <v>547</v>
      </c>
      <c r="L417" s="96" t="s">
        <v>75</v>
      </c>
      <c r="M417" s="39" t="s">
        <v>47</v>
      </c>
      <c r="N417" s="40"/>
      <c r="O417" s="40"/>
      <c r="P417" s="41">
        <v>123456789012</v>
      </c>
      <c r="Q417" s="33" t="s">
        <v>48</v>
      </c>
      <c r="R417" s="41">
        <v>9876543212345</v>
      </c>
      <c r="S417" s="40" t="s">
        <v>49</v>
      </c>
      <c r="T417" s="38">
        <v>3349947378</v>
      </c>
      <c r="U417" s="40" t="s">
        <v>50</v>
      </c>
      <c r="V417" s="41">
        <v>1023456789</v>
      </c>
      <c r="W417" s="88">
        <v>19000</v>
      </c>
      <c r="X417" s="88">
        <f t="shared" si="48"/>
        <v>9500</v>
      </c>
      <c r="Y417" s="88">
        <f t="shared" si="49"/>
        <v>3800</v>
      </c>
      <c r="Z417" s="88">
        <v>2083</v>
      </c>
      <c r="AA417" s="88">
        <v>2083</v>
      </c>
      <c r="AB417" s="88">
        <f t="shared" si="50"/>
        <v>1534</v>
      </c>
      <c r="AC417" s="88">
        <f t="shared" si="51"/>
        <v>19000</v>
      </c>
      <c r="AD417" s="87">
        <f t="shared" si="52"/>
        <v>1950</v>
      </c>
      <c r="AE417" s="87">
        <f t="shared" si="53"/>
        <v>617.5</v>
      </c>
      <c r="AF417" s="88">
        <v>6</v>
      </c>
      <c r="AG417" s="87">
        <f t="shared" si="54"/>
        <v>456.95</v>
      </c>
      <c r="AH417" s="87">
        <f t="shared" si="55"/>
        <v>22030.45</v>
      </c>
      <c r="AI417" s="88" t="s">
        <v>76</v>
      </c>
      <c r="AJ417" s="40"/>
      <c r="AK417" s="40"/>
      <c r="AL417" s="40" t="s">
        <v>52</v>
      </c>
      <c r="AM417" s="40">
        <v>414</v>
      </c>
      <c r="AN417" s="33">
        <v>22030.45</v>
      </c>
      <c r="AO417" s="44">
        <v>9500</v>
      </c>
      <c r="AP417" s="33">
        <v>3800</v>
      </c>
    </row>
    <row r="418" spans="1:42" ht="15" customHeight="1">
      <c r="A418" s="40">
        <v>415</v>
      </c>
      <c r="B418" s="42" t="s">
        <v>1714</v>
      </c>
      <c r="C418" s="38"/>
      <c r="D418" s="97" t="s">
        <v>1715</v>
      </c>
      <c r="E418" s="97" t="s">
        <v>1716</v>
      </c>
      <c r="F418" s="40" t="s">
        <v>41</v>
      </c>
      <c r="G418" s="40" t="s">
        <v>1717</v>
      </c>
      <c r="H418" s="96" t="s">
        <v>1718</v>
      </c>
      <c r="I418" s="96" t="s">
        <v>1718</v>
      </c>
      <c r="J418" s="96" t="s">
        <v>44</v>
      </c>
      <c r="K418" s="96" t="s">
        <v>552</v>
      </c>
      <c r="L418" s="96" t="s">
        <v>214</v>
      </c>
      <c r="M418" s="39" t="s">
        <v>47</v>
      </c>
      <c r="N418" s="40"/>
      <c r="O418" s="40"/>
      <c r="P418" s="41">
        <v>123456789012</v>
      </c>
      <c r="Q418" s="33" t="s">
        <v>48</v>
      </c>
      <c r="R418" s="41">
        <v>9876543212345</v>
      </c>
      <c r="S418" s="40" t="s">
        <v>49</v>
      </c>
      <c r="T418" s="38">
        <v>3349947378</v>
      </c>
      <c r="U418" s="40" t="s">
        <v>50</v>
      </c>
      <c r="V418" s="41">
        <v>1023456789</v>
      </c>
      <c r="W418" s="88">
        <v>21000</v>
      </c>
      <c r="X418" s="88">
        <f t="shared" si="48"/>
        <v>10500</v>
      </c>
      <c r="Y418" s="88">
        <f t="shared" si="49"/>
        <v>4200</v>
      </c>
      <c r="Z418" s="88">
        <v>2083</v>
      </c>
      <c r="AA418" s="88">
        <v>2083</v>
      </c>
      <c r="AB418" s="88">
        <f t="shared" si="50"/>
        <v>2134</v>
      </c>
      <c r="AC418" s="88">
        <f t="shared" si="51"/>
        <v>21000</v>
      </c>
      <c r="AD418" s="87">
        <f t="shared" si="52"/>
        <v>1950</v>
      </c>
      <c r="AE418" s="87">
        <f t="shared" si="53"/>
        <v>682.5</v>
      </c>
      <c r="AF418" s="88">
        <v>6</v>
      </c>
      <c r="AG418" s="87">
        <f t="shared" si="54"/>
        <v>505.04999999999995</v>
      </c>
      <c r="AH418" s="87">
        <f t="shared" si="55"/>
        <v>24143.55</v>
      </c>
      <c r="AI418" s="88" t="s">
        <v>51</v>
      </c>
      <c r="AJ418" s="40"/>
      <c r="AK418" s="40"/>
      <c r="AL418" s="40" t="s">
        <v>52</v>
      </c>
      <c r="AM418" s="40">
        <v>415</v>
      </c>
      <c r="AN418" s="33">
        <v>24143.55</v>
      </c>
      <c r="AO418" s="44">
        <v>10500</v>
      </c>
      <c r="AP418" s="33">
        <v>4200</v>
      </c>
    </row>
    <row r="419" spans="1:42" ht="15" customHeight="1">
      <c r="A419" s="40">
        <v>416</v>
      </c>
      <c r="B419" s="42" t="s">
        <v>1719</v>
      </c>
      <c r="C419" s="38"/>
      <c r="D419" s="97" t="s">
        <v>1720</v>
      </c>
      <c r="E419" s="97" t="s">
        <v>1721</v>
      </c>
      <c r="F419" s="40" t="s">
        <v>41</v>
      </c>
      <c r="G419" s="40" t="s">
        <v>1722</v>
      </c>
      <c r="H419" s="96" t="s">
        <v>1718</v>
      </c>
      <c r="I419" s="96" t="s">
        <v>1718</v>
      </c>
      <c r="J419" s="96" t="s">
        <v>58</v>
      </c>
      <c r="K419" s="96" t="s">
        <v>557</v>
      </c>
      <c r="L419" s="96" t="s">
        <v>102</v>
      </c>
      <c r="M419" s="39" t="s">
        <v>47</v>
      </c>
      <c r="N419" s="40"/>
      <c r="O419" s="40"/>
      <c r="P419" s="41">
        <v>123456789012</v>
      </c>
      <c r="Q419" s="33" t="s">
        <v>48</v>
      </c>
      <c r="R419" s="41">
        <v>9876543212345</v>
      </c>
      <c r="S419" s="40" t="s">
        <v>49</v>
      </c>
      <c r="T419" s="38">
        <v>3349947378</v>
      </c>
      <c r="U419" s="40" t="s">
        <v>50</v>
      </c>
      <c r="V419" s="41">
        <v>1023456789</v>
      </c>
      <c r="W419" s="88">
        <v>20000</v>
      </c>
      <c r="X419" s="88">
        <f t="shared" si="48"/>
        <v>10000</v>
      </c>
      <c r="Y419" s="88">
        <f t="shared" si="49"/>
        <v>4000</v>
      </c>
      <c r="Z419" s="88">
        <v>2083</v>
      </c>
      <c r="AA419" s="88">
        <v>2083</v>
      </c>
      <c r="AB419" s="88">
        <f t="shared" si="50"/>
        <v>1834</v>
      </c>
      <c r="AC419" s="88">
        <f t="shared" si="51"/>
        <v>20000</v>
      </c>
      <c r="AD419" s="87">
        <f t="shared" si="52"/>
        <v>1950</v>
      </c>
      <c r="AE419" s="87">
        <f t="shared" si="53"/>
        <v>650</v>
      </c>
      <c r="AF419" s="88">
        <v>6</v>
      </c>
      <c r="AG419" s="87">
        <f t="shared" si="54"/>
        <v>480.99999999999994</v>
      </c>
      <c r="AH419" s="87">
        <f t="shared" si="55"/>
        <v>23087</v>
      </c>
      <c r="AI419" s="88" t="s">
        <v>51</v>
      </c>
      <c r="AJ419" s="40"/>
      <c r="AK419" s="40"/>
      <c r="AL419" s="40" t="s">
        <v>52</v>
      </c>
      <c r="AM419" s="40">
        <v>416</v>
      </c>
      <c r="AN419" s="33">
        <v>23087</v>
      </c>
      <c r="AO419" s="44">
        <v>10000</v>
      </c>
      <c r="AP419" s="33">
        <v>4000</v>
      </c>
    </row>
    <row r="420" spans="1:42" ht="15" customHeight="1">
      <c r="A420" s="40">
        <v>417</v>
      </c>
      <c r="B420" s="42" t="s">
        <v>1723</v>
      </c>
      <c r="C420" s="38"/>
      <c r="D420" s="97" t="s">
        <v>1724</v>
      </c>
      <c r="E420" s="97" t="s">
        <v>129</v>
      </c>
      <c r="F420" s="40" t="s">
        <v>41</v>
      </c>
      <c r="G420" s="40" t="s">
        <v>1725</v>
      </c>
      <c r="H420" s="96" t="s">
        <v>1726</v>
      </c>
      <c r="I420" s="96" t="s">
        <v>1726</v>
      </c>
      <c r="J420" s="96" t="s">
        <v>58</v>
      </c>
      <c r="K420" s="96" t="s">
        <v>126</v>
      </c>
      <c r="L420" s="96" t="s">
        <v>142</v>
      </c>
      <c r="M420" s="39" t="s">
        <v>47</v>
      </c>
      <c r="N420" s="40"/>
      <c r="O420" s="40"/>
      <c r="P420" s="41">
        <v>123456789012</v>
      </c>
      <c r="Q420" s="33" t="s">
        <v>48</v>
      </c>
      <c r="R420" s="41">
        <v>9876543212345</v>
      </c>
      <c r="S420" s="40" t="s">
        <v>49</v>
      </c>
      <c r="T420" s="38">
        <v>3349947378</v>
      </c>
      <c r="U420" s="40" t="s">
        <v>50</v>
      </c>
      <c r="V420" s="41">
        <v>1023456789</v>
      </c>
      <c r="W420" s="88">
        <v>20000</v>
      </c>
      <c r="X420" s="88">
        <f t="shared" si="48"/>
        <v>10000</v>
      </c>
      <c r="Y420" s="88">
        <f t="shared" si="49"/>
        <v>4000</v>
      </c>
      <c r="Z420" s="88">
        <v>2083</v>
      </c>
      <c r="AA420" s="88">
        <v>2083</v>
      </c>
      <c r="AB420" s="88">
        <f t="shared" si="50"/>
        <v>1834</v>
      </c>
      <c r="AC420" s="88">
        <f t="shared" si="51"/>
        <v>20000</v>
      </c>
      <c r="AD420" s="87">
        <f t="shared" si="52"/>
        <v>1950</v>
      </c>
      <c r="AE420" s="87">
        <f t="shared" si="53"/>
        <v>650</v>
      </c>
      <c r="AF420" s="88">
        <v>6</v>
      </c>
      <c r="AG420" s="87">
        <f t="shared" si="54"/>
        <v>480.99999999999994</v>
      </c>
      <c r="AH420" s="87">
        <f t="shared" si="55"/>
        <v>23087</v>
      </c>
      <c r="AI420" s="88" t="s">
        <v>51</v>
      </c>
      <c r="AJ420" s="40"/>
      <c r="AK420" s="40"/>
      <c r="AL420" s="40" t="s">
        <v>52</v>
      </c>
      <c r="AM420" s="40">
        <v>417</v>
      </c>
      <c r="AN420" s="33">
        <v>23087</v>
      </c>
      <c r="AO420" s="44">
        <v>10000</v>
      </c>
      <c r="AP420" s="33">
        <v>4000</v>
      </c>
    </row>
    <row r="421" spans="1:42" ht="15" customHeight="1">
      <c r="A421" s="40">
        <v>418</v>
      </c>
      <c r="B421" s="42" t="s">
        <v>1727</v>
      </c>
      <c r="C421" s="38"/>
      <c r="D421" s="97" t="s">
        <v>1728</v>
      </c>
      <c r="E421" s="97" t="s">
        <v>1729</v>
      </c>
      <c r="F421" s="40" t="s">
        <v>41</v>
      </c>
      <c r="G421" s="40" t="s">
        <v>1730</v>
      </c>
      <c r="H421" s="96" t="s">
        <v>1726</v>
      </c>
      <c r="I421" s="96" t="s">
        <v>1726</v>
      </c>
      <c r="J421" s="96" t="s">
        <v>58</v>
      </c>
      <c r="K421" s="96" t="s">
        <v>209</v>
      </c>
      <c r="L421" s="96" t="s">
        <v>142</v>
      </c>
      <c r="M421" s="39" t="s">
        <v>47</v>
      </c>
      <c r="N421" s="40"/>
      <c r="O421" s="40"/>
      <c r="P421" s="41">
        <v>123456789012</v>
      </c>
      <c r="Q421" s="33" t="s">
        <v>48</v>
      </c>
      <c r="R421" s="41">
        <v>9876543212345</v>
      </c>
      <c r="S421" s="40" t="s">
        <v>49</v>
      </c>
      <c r="T421" s="38">
        <v>3349947378</v>
      </c>
      <c r="U421" s="40" t="s">
        <v>50</v>
      </c>
      <c r="V421" s="41">
        <v>1023456789</v>
      </c>
      <c r="W421" s="88">
        <v>20000</v>
      </c>
      <c r="X421" s="88">
        <f t="shared" si="48"/>
        <v>10000</v>
      </c>
      <c r="Y421" s="88">
        <f t="shared" si="49"/>
        <v>4000</v>
      </c>
      <c r="Z421" s="88">
        <v>2083</v>
      </c>
      <c r="AA421" s="88">
        <v>2083</v>
      </c>
      <c r="AB421" s="88">
        <f t="shared" si="50"/>
        <v>1834</v>
      </c>
      <c r="AC421" s="88">
        <f t="shared" si="51"/>
        <v>20000</v>
      </c>
      <c r="AD421" s="87">
        <f t="shared" si="52"/>
        <v>1950</v>
      </c>
      <c r="AE421" s="87">
        <f t="shared" si="53"/>
        <v>650</v>
      </c>
      <c r="AF421" s="88">
        <v>6</v>
      </c>
      <c r="AG421" s="87">
        <f t="shared" si="54"/>
        <v>480.99999999999994</v>
      </c>
      <c r="AH421" s="87">
        <f t="shared" si="55"/>
        <v>23087</v>
      </c>
      <c r="AI421" s="88" t="s">
        <v>51</v>
      </c>
      <c r="AJ421" s="40"/>
      <c r="AK421" s="40"/>
      <c r="AL421" s="40" t="s">
        <v>52</v>
      </c>
      <c r="AM421" s="40">
        <v>418</v>
      </c>
      <c r="AN421" s="33">
        <v>23087</v>
      </c>
      <c r="AO421" s="44">
        <v>10000</v>
      </c>
      <c r="AP421" s="33">
        <v>4000</v>
      </c>
    </row>
    <row r="422" spans="1:42" ht="15" customHeight="1">
      <c r="A422" s="40">
        <v>419</v>
      </c>
      <c r="B422" s="42" t="s">
        <v>1731</v>
      </c>
      <c r="C422" s="38"/>
      <c r="D422" s="97" t="s">
        <v>1732</v>
      </c>
      <c r="E422" s="97" t="s">
        <v>1733</v>
      </c>
      <c r="F422" s="40" t="s">
        <v>41</v>
      </c>
      <c r="G422" s="40" t="s">
        <v>1734</v>
      </c>
      <c r="H422" s="96" t="s">
        <v>1726</v>
      </c>
      <c r="I422" s="96" t="s">
        <v>1726</v>
      </c>
      <c r="J422" s="96" t="s">
        <v>58</v>
      </c>
      <c r="K422" s="96" t="s">
        <v>529</v>
      </c>
      <c r="L422" s="96" t="s">
        <v>214</v>
      </c>
      <c r="M422" s="39" t="s">
        <v>47</v>
      </c>
      <c r="N422" s="40"/>
      <c r="O422" s="40"/>
      <c r="P422" s="41">
        <v>123456789012</v>
      </c>
      <c r="Q422" s="33" t="s">
        <v>48</v>
      </c>
      <c r="R422" s="41">
        <v>9876543212345</v>
      </c>
      <c r="S422" s="40" t="s">
        <v>49</v>
      </c>
      <c r="T422" s="38">
        <v>3349947378</v>
      </c>
      <c r="U422" s="40" t="s">
        <v>50</v>
      </c>
      <c r="V422" s="41">
        <v>1023456789</v>
      </c>
      <c r="W422" s="88">
        <v>20000</v>
      </c>
      <c r="X422" s="88">
        <f t="shared" si="48"/>
        <v>10000</v>
      </c>
      <c r="Y422" s="88">
        <f t="shared" si="49"/>
        <v>4000</v>
      </c>
      <c r="Z422" s="88">
        <v>2083</v>
      </c>
      <c r="AA422" s="88">
        <v>2083</v>
      </c>
      <c r="AB422" s="88">
        <f t="shared" si="50"/>
        <v>1834</v>
      </c>
      <c r="AC422" s="88">
        <f t="shared" si="51"/>
        <v>20000</v>
      </c>
      <c r="AD422" s="87">
        <f t="shared" si="52"/>
        <v>1950</v>
      </c>
      <c r="AE422" s="87">
        <f t="shared" si="53"/>
        <v>650</v>
      </c>
      <c r="AF422" s="88">
        <v>6</v>
      </c>
      <c r="AG422" s="87">
        <f t="shared" si="54"/>
        <v>480.99999999999994</v>
      </c>
      <c r="AH422" s="87">
        <f t="shared" si="55"/>
        <v>23087</v>
      </c>
      <c r="AI422" s="88" t="s">
        <v>51</v>
      </c>
      <c r="AJ422" s="40"/>
      <c r="AK422" s="40"/>
      <c r="AL422" s="40" t="s">
        <v>52</v>
      </c>
      <c r="AM422" s="40">
        <v>419</v>
      </c>
      <c r="AN422" s="33">
        <v>23087</v>
      </c>
      <c r="AO422" s="44">
        <v>10000</v>
      </c>
      <c r="AP422" s="33">
        <v>4000</v>
      </c>
    </row>
    <row r="423" spans="1:42" ht="15" customHeight="1">
      <c r="A423" s="40">
        <v>420</v>
      </c>
      <c r="B423" s="42" t="s">
        <v>1735</v>
      </c>
      <c r="C423" s="38"/>
      <c r="D423" s="97" t="s">
        <v>1736</v>
      </c>
      <c r="E423" s="97" t="s">
        <v>349</v>
      </c>
      <c r="F423" s="40" t="s">
        <v>41</v>
      </c>
      <c r="G423" s="40" t="s">
        <v>1737</v>
      </c>
      <c r="H423" s="96" t="s">
        <v>1726</v>
      </c>
      <c r="I423" s="96" t="s">
        <v>1726</v>
      </c>
      <c r="J423" s="96" t="s">
        <v>58</v>
      </c>
      <c r="K423" s="96" t="s">
        <v>126</v>
      </c>
      <c r="L423" s="96" t="s">
        <v>214</v>
      </c>
      <c r="M423" s="39" t="s">
        <v>47</v>
      </c>
      <c r="N423" s="40"/>
      <c r="O423" s="40"/>
      <c r="P423" s="41">
        <v>123456789012</v>
      </c>
      <c r="Q423" s="33" t="s">
        <v>48</v>
      </c>
      <c r="R423" s="41">
        <v>9876543212345</v>
      </c>
      <c r="S423" s="40" t="s">
        <v>49</v>
      </c>
      <c r="T423" s="38">
        <v>3349947378</v>
      </c>
      <c r="U423" s="40" t="s">
        <v>50</v>
      </c>
      <c r="V423" s="41">
        <v>1023456789</v>
      </c>
      <c r="W423" s="88">
        <v>40000</v>
      </c>
      <c r="X423" s="88">
        <f t="shared" si="48"/>
        <v>20000</v>
      </c>
      <c r="Y423" s="88">
        <f t="shared" si="49"/>
        <v>8000</v>
      </c>
      <c r="Z423" s="88">
        <v>2083</v>
      </c>
      <c r="AA423" s="88">
        <v>2083</v>
      </c>
      <c r="AB423" s="88">
        <f t="shared" si="50"/>
        <v>7834</v>
      </c>
      <c r="AC423" s="88">
        <f t="shared" si="51"/>
        <v>40000</v>
      </c>
      <c r="AD423" s="87">
        <f t="shared" si="52"/>
        <v>1950</v>
      </c>
      <c r="AE423" s="87">
        <f t="shared" si="53"/>
        <v>0</v>
      </c>
      <c r="AF423" s="88">
        <v>6</v>
      </c>
      <c r="AG423" s="87">
        <f t="shared" si="54"/>
        <v>961.99999999999989</v>
      </c>
      <c r="AH423" s="87">
        <f t="shared" si="55"/>
        <v>42918</v>
      </c>
      <c r="AI423" s="88" t="s">
        <v>61</v>
      </c>
      <c r="AJ423" s="40"/>
      <c r="AK423" s="40"/>
      <c r="AL423" s="40" t="s">
        <v>52</v>
      </c>
      <c r="AM423" s="40">
        <v>420</v>
      </c>
      <c r="AN423" s="33">
        <v>42918</v>
      </c>
      <c r="AO423" s="44">
        <v>20000</v>
      </c>
      <c r="AP423" s="33">
        <v>8000</v>
      </c>
    </row>
    <row r="424" spans="1:42" ht="15" customHeight="1">
      <c r="A424" s="40">
        <v>421</v>
      </c>
      <c r="B424" s="42" t="s">
        <v>1738</v>
      </c>
      <c r="C424" s="38"/>
      <c r="D424" s="97" t="s">
        <v>1739</v>
      </c>
      <c r="E424" s="97" t="s">
        <v>899</v>
      </c>
      <c r="F424" s="40" t="s">
        <v>41</v>
      </c>
      <c r="G424" s="40" t="s">
        <v>1740</v>
      </c>
      <c r="H424" s="96" t="s">
        <v>1741</v>
      </c>
      <c r="I424" s="96" t="s">
        <v>1741</v>
      </c>
      <c r="J424" s="96" t="s">
        <v>58</v>
      </c>
      <c r="K424" s="96" t="s">
        <v>126</v>
      </c>
      <c r="L424" s="96" t="s">
        <v>75</v>
      </c>
      <c r="M424" s="39" t="s">
        <v>47</v>
      </c>
      <c r="N424" s="40"/>
      <c r="O424" s="40"/>
      <c r="P424" s="41">
        <v>123456789012</v>
      </c>
      <c r="Q424" s="33" t="s">
        <v>48</v>
      </c>
      <c r="R424" s="41">
        <v>9876543212345</v>
      </c>
      <c r="S424" s="40" t="s">
        <v>49</v>
      </c>
      <c r="T424" s="38">
        <v>3349947378</v>
      </c>
      <c r="U424" s="40" t="s">
        <v>50</v>
      </c>
      <c r="V424" s="41">
        <v>1023456789</v>
      </c>
      <c r="W424" s="88">
        <v>30000</v>
      </c>
      <c r="X424" s="88">
        <f t="shared" si="48"/>
        <v>15000</v>
      </c>
      <c r="Y424" s="88">
        <f t="shared" si="49"/>
        <v>6000</v>
      </c>
      <c r="Z424" s="88">
        <v>2083</v>
      </c>
      <c r="AA424" s="88">
        <v>2083</v>
      </c>
      <c r="AB424" s="88">
        <f t="shared" si="50"/>
        <v>4834</v>
      </c>
      <c r="AC424" s="88">
        <f t="shared" si="51"/>
        <v>30000</v>
      </c>
      <c r="AD424" s="87">
        <f t="shared" si="52"/>
        <v>1950</v>
      </c>
      <c r="AE424" s="87">
        <f t="shared" si="53"/>
        <v>0</v>
      </c>
      <c r="AF424" s="88">
        <v>6</v>
      </c>
      <c r="AG424" s="87">
        <f t="shared" si="54"/>
        <v>721.5</v>
      </c>
      <c r="AH424" s="87">
        <f t="shared" si="55"/>
        <v>32677.5</v>
      </c>
      <c r="AI424" s="88" t="s">
        <v>61</v>
      </c>
      <c r="AJ424" s="40"/>
      <c r="AK424" s="40"/>
      <c r="AL424" s="40" t="s">
        <v>52</v>
      </c>
      <c r="AM424" s="40">
        <v>421</v>
      </c>
      <c r="AN424" s="33">
        <v>32677.5</v>
      </c>
      <c r="AO424" s="44">
        <v>15000</v>
      </c>
      <c r="AP424" s="33">
        <v>6000</v>
      </c>
    </row>
    <row r="425" spans="1:42" ht="15" customHeight="1">
      <c r="A425" s="40">
        <v>422</v>
      </c>
      <c r="B425" s="42" t="s">
        <v>1742</v>
      </c>
      <c r="C425" s="38"/>
      <c r="D425" s="97" t="s">
        <v>1743</v>
      </c>
      <c r="E425" s="97" t="s">
        <v>438</v>
      </c>
      <c r="F425" s="40" t="s">
        <v>41</v>
      </c>
      <c r="G425" s="40" t="s">
        <v>1744</v>
      </c>
      <c r="H425" s="96" t="s">
        <v>1741</v>
      </c>
      <c r="I425" s="96" t="s">
        <v>1741</v>
      </c>
      <c r="J425" s="96" t="s">
        <v>58</v>
      </c>
      <c r="K425" s="96" t="s">
        <v>131</v>
      </c>
      <c r="L425" s="96" t="s">
        <v>142</v>
      </c>
      <c r="M425" s="39" t="s">
        <v>47</v>
      </c>
      <c r="N425" s="40"/>
      <c r="O425" s="40"/>
      <c r="P425" s="41">
        <v>123456789012</v>
      </c>
      <c r="Q425" s="33" t="s">
        <v>48</v>
      </c>
      <c r="R425" s="41">
        <v>9876543212345</v>
      </c>
      <c r="S425" s="40" t="s">
        <v>49</v>
      </c>
      <c r="T425" s="38">
        <v>3349947378</v>
      </c>
      <c r="U425" s="40" t="s">
        <v>50</v>
      </c>
      <c r="V425" s="41">
        <v>1023456789</v>
      </c>
      <c r="W425" s="88">
        <v>16000</v>
      </c>
      <c r="X425" s="88">
        <f t="shared" si="48"/>
        <v>8000</v>
      </c>
      <c r="Y425" s="88">
        <f t="shared" si="49"/>
        <v>3200</v>
      </c>
      <c r="Z425" s="88">
        <v>2083</v>
      </c>
      <c r="AA425" s="88">
        <v>2083</v>
      </c>
      <c r="AB425" s="88">
        <f t="shared" si="50"/>
        <v>634</v>
      </c>
      <c r="AC425" s="88">
        <f t="shared" si="51"/>
        <v>16000</v>
      </c>
      <c r="AD425" s="87">
        <f t="shared" si="52"/>
        <v>2080</v>
      </c>
      <c r="AE425" s="87">
        <f t="shared" si="53"/>
        <v>520</v>
      </c>
      <c r="AF425" s="88">
        <v>6</v>
      </c>
      <c r="AG425" s="87">
        <f t="shared" si="54"/>
        <v>384.79999999999995</v>
      </c>
      <c r="AH425" s="87">
        <f t="shared" si="55"/>
        <v>18990.8</v>
      </c>
      <c r="AI425" s="88" t="s">
        <v>76</v>
      </c>
      <c r="AJ425" s="40"/>
      <c r="AK425" s="40"/>
      <c r="AL425" s="40" t="s">
        <v>52</v>
      </c>
      <c r="AM425" s="40">
        <v>422</v>
      </c>
      <c r="AN425" s="33">
        <v>18990.8</v>
      </c>
      <c r="AO425" s="44">
        <v>8000</v>
      </c>
      <c r="AP425" s="33">
        <v>3200</v>
      </c>
    </row>
    <row r="426" spans="1:42" ht="15" customHeight="1">
      <c r="A426" s="40">
        <v>423</v>
      </c>
      <c r="B426" s="42" t="s">
        <v>1745</v>
      </c>
      <c r="C426" s="38"/>
      <c r="D426" s="97" t="s">
        <v>1746</v>
      </c>
      <c r="E426" s="97" t="s">
        <v>1747</v>
      </c>
      <c r="F426" s="40" t="s">
        <v>41</v>
      </c>
      <c r="G426" s="40" t="s">
        <v>1748</v>
      </c>
      <c r="H426" s="96" t="s">
        <v>1741</v>
      </c>
      <c r="I426" s="96" t="s">
        <v>1741</v>
      </c>
      <c r="J426" s="96" t="s">
        <v>58</v>
      </c>
      <c r="K426" s="96" t="s">
        <v>131</v>
      </c>
      <c r="L426" s="96" t="s">
        <v>214</v>
      </c>
      <c r="M426" s="39" t="s">
        <v>47</v>
      </c>
      <c r="N426" s="40"/>
      <c r="O426" s="40"/>
      <c r="P426" s="41">
        <v>123456789012</v>
      </c>
      <c r="Q426" s="33" t="s">
        <v>48</v>
      </c>
      <c r="R426" s="41">
        <v>9876543212345</v>
      </c>
      <c r="S426" s="40" t="s">
        <v>49</v>
      </c>
      <c r="T426" s="38">
        <v>3349947378</v>
      </c>
      <c r="U426" s="40" t="s">
        <v>50</v>
      </c>
      <c r="V426" s="41">
        <v>1023456789</v>
      </c>
      <c r="W426" s="88">
        <v>25000</v>
      </c>
      <c r="X426" s="88">
        <f t="shared" si="48"/>
        <v>12500</v>
      </c>
      <c r="Y426" s="88">
        <f t="shared" si="49"/>
        <v>5000</v>
      </c>
      <c r="Z426" s="88">
        <v>2083</v>
      </c>
      <c r="AA426" s="88">
        <v>2083</v>
      </c>
      <c r="AB426" s="88">
        <f t="shared" si="50"/>
        <v>3334</v>
      </c>
      <c r="AC426" s="88">
        <f t="shared" si="51"/>
        <v>25000</v>
      </c>
      <c r="AD426" s="87">
        <f t="shared" si="52"/>
        <v>1950</v>
      </c>
      <c r="AE426" s="87">
        <f t="shared" si="53"/>
        <v>0</v>
      </c>
      <c r="AF426" s="88">
        <v>6</v>
      </c>
      <c r="AG426" s="87">
        <f t="shared" si="54"/>
        <v>601.25</v>
      </c>
      <c r="AH426" s="87">
        <f t="shared" si="55"/>
        <v>27557.25</v>
      </c>
      <c r="AI426" s="88" t="s">
        <v>51</v>
      </c>
      <c r="AJ426" s="40"/>
      <c r="AK426" s="40"/>
      <c r="AL426" s="40" t="s">
        <v>52</v>
      </c>
      <c r="AM426" s="40">
        <v>423</v>
      </c>
      <c r="AN426" s="33">
        <v>27557.25</v>
      </c>
      <c r="AO426" s="44">
        <v>12500</v>
      </c>
      <c r="AP426" s="33">
        <v>5000</v>
      </c>
    </row>
    <row r="427" spans="1:42" ht="15" customHeight="1">
      <c r="A427" s="40">
        <v>424</v>
      </c>
      <c r="B427" s="42" t="s">
        <v>1749</v>
      </c>
      <c r="C427" s="38"/>
      <c r="D427" s="97" t="s">
        <v>1750</v>
      </c>
      <c r="E427" s="97" t="s">
        <v>1751</v>
      </c>
      <c r="F427" s="40" t="s">
        <v>41</v>
      </c>
      <c r="G427" s="40" t="s">
        <v>1752</v>
      </c>
      <c r="H427" s="96" t="s">
        <v>1753</v>
      </c>
      <c r="I427" s="96" t="s">
        <v>1753</v>
      </c>
      <c r="J427" s="96" t="s">
        <v>44</v>
      </c>
      <c r="K427" s="96" t="s">
        <v>131</v>
      </c>
      <c r="L427" s="96" t="s">
        <v>214</v>
      </c>
      <c r="M427" s="39" t="s">
        <v>47</v>
      </c>
      <c r="N427" s="40"/>
      <c r="O427" s="40"/>
      <c r="P427" s="41">
        <v>123456789012</v>
      </c>
      <c r="Q427" s="33" t="s">
        <v>48</v>
      </c>
      <c r="R427" s="41">
        <v>9876543212345</v>
      </c>
      <c r="S427" s="40" t="s">
        <v>49</v>
      </c>
      <c r="T427" s="38">
        <v>3349947378</v>
      </c>
      <c r="U427" s="40" t="s">
        <v>50</v>
      </c>
      <c r="V427" s="41">
        <v>1023456789</v>
      </c>
      <c r="W427" s="88">
        <v>27000</v>
      </c>
      <c r="X427" s="88">
        <f t="shared" si="48"/>
        <v>13500</v>
      </c>
      <c r="Y427" s="88">
        <f t="shared" si="49"/>
        <v>5400</v>
      </c>
      <c r="Z427" s="88">
        <v>2083</v>
      </c>
      <c r="AA427" s="88">
        <v>2083</v>
      </c>
      <c r="AB427" s="88">
        <f t="shared" si="50"/>
        <v>3934</v>
      </c>
      <c r="AC427" s="88">
        <f t="shared" si="51"/>
        <v>27000</v>
      </c>
      <c r="AD427" s="87">
        <f t="shared" si="52"/>
        <v>1950</v>
      </c>
      <c r="AE427" s="87">
        <f t="shared" si="53"/>
        <v>0</v>
      </c>
      <c r="AF427" s="88">
        <v>6</v>
      </c>
      <c r="AG427" s="87">
        <f t="shared" si="54"/>
        <v>649.34999999999991</v>
      </c>
      <c r="AH427" s="87">
        <f t="shared" si="55"/>
        <v>29605.35</v>
      </c>
      <c r="AI427" s="88" t="s">
        <v>51</v>
      </c>
      <c r="AJ427" s="40"/>
      <c r="AK427" s="40"/>
      <c r="AL427" s="40" t="s">
        <v>52</v>
      </c>
      <c r="AM427" s="40">
        <v>424</v>
      </c>
      <c r="AN427" s="33">
        <v>29605.35</v>
      </c>
      <c r="AO427" s="44">
        <v>13500</v>
      </c>
      <c r="AP427" s="33">
        <v>5400</v>
      </c>
    </row>
    <row r="428" spans="1:42" ht="15" customHeight="1">
      <c r="A428" s="40">
        <v>425</v>
      </c>
      <c r="B428" s="42" t="s">
        <v>1754</v>
      </c>
      <c r="C428" s="38"/>
      <c r="D428" s="97" t="s">
        <v>1755</v>
      </c>
      <c r="E428" s="97" t="s">
        <v>1756</v>
      </c>
      <c r="F428" s="40" t="s">
        <v>41</v>
      </c>
      <c r="G428" s="40" t="s">
        <v>1757</v>
      </c>
      <c r="H428" s="96" t="s">
        <v>1753</v>
      </c>
      <c r="I428" s="96" t="s">
        <v>1753</v>
      </c>
      <c r="J428" s="96" t="s">
        <v>58</v>
      </c>
      <c r="K428" s="96" t="s">
        <v>131</v>
      </c>
      <c r="L428" s="96" t="s">
        <v>95</v>
      </c>
      <c r="M428" s="39" t="s">
        <v>47</v>
      </c>
      <c r="N428" s="40"/>
      <c r="O428" s="40"/>
      <c r="P428" s="41">
        <v>123456789012</v>
      </c>
      <c r="Q428" s="33" t="s">
        <v>48</v>
      </c>
      <c r="R428" s="41">
        <v>9876543212345</v>
      </c>
      <c r="S428" s="40" t="s">
        <v>49</v>
      </c>
      <c r="T428" s="38">
        <v>3349947378</v>
      </c>
      <c r="U428" s="40" t="s">
        <v>50</v>
      </c>
      <c r="V428" s="41">
        <v>1023456789</v>
      </c>
      <c r="W428" s="88">
        <v>43000</v>
      </c>
      <c r="X428" s="88">
        <f t="shared" si="48"/>
        <v>21500</v>
      </c>
      <c r="Y428" s="88">
        <f t="shared" si="49"/>
        <v>8600</v>
      </c>
      <c r="Z428" s="88">
        <v>2083</v>
      </c>
      <c r="AA428" s="88">
        <v>2083</v>
      </c>
      <c r="AB428" s="88">
        <f t="shared" si="50"/>
        <v>8734</v>
      </c>
      <c r="AC428" s="88">
        <f t="shared" si="51"/>
        <v>43000</v>
      </c>
      <c r="AD428" s="87">
        <f t="shared" si="52"/>
        <v>1950</v>
      </c>
      <c r="AE428" s="87">
        <f t="shared" si="53"/>
        <v>0</v>
      </c>
      <c r="AF428" s="88">
        <v>6</v>
      </c>
      <c r="AG428" s="87">
        <f t="shared" si="54"/>
        <v>1034.1499999999999</v>
      </c>
      <c r="AH428" s="87">
        <f t="shared" si="55"/>
        <v>45990.15</v>
      </c>
      <c r="AI428" s="88" t="s">
        <v>61</v>
      </c>
      <c r="AJ428" s="40"/>
      <c r="AK428" s="40"/>
      <c r="AL428" s="40" t="s">
        <v>52</v>
      </c>
      <c r="AM428" s="40">
        <v>425</v>
      </c>
      <c r="AN428" s="33">
        <v>45990.15</v>
      </c>
      <c r="AO428" s="44">
        <v>21500</v>
      </c>
      <c r="AP428" s="33">
        <v>8600</v>
      </c>
    </row>
    <row r="429" spans="1:42" ht="15" customHeight="1">
      <c r="A429" s="40">
        <v>426</v>
      </c>
      <c r="B429" s="42" t="s">
        <v>1758</v>
      </c>
      <c r="C429" s="38"/>
      <c r="D429" s="97" t="s">
        <v>1759</v>
      </c>
      <c r="E429" s="97" t="s">
        <v>1760</v>
      </c>
      <c r="F429" s="40" t="s">
        <v>41</v>
      </c>
      <c r="G429" s="40" t="s">
        <v>1761</v>
      </c>
      <c r="H429" s="96" t="s">
        <v>1762</v>
      </c>
      <c r="I429" s="96" t="s">
        <v>1762</v>
      </c>
      <c r="J429" s="96" t="s">
        <v>58</v>
      </c>
      <c r="K429" s="96" t="s">
        <v>593</v>
      </c>
      <c r="L429" s="96" t="s">
        <v>707</v>
      </c>
      <c r="M429" s="39" t="s">
        <v>47</v>
      </c>
      <c r="N429" s="40"/>
      <c r="O429" s="40"/>
      <c r="P429" s="41">
        <v>123456789012</v>
      </c>
      <c r="Q429" s="33" t="s">
        <v>48</v>
      </c>
      <c r="R429" s="41">
        <v>9876543212345</v>
      </c>
      <c r="S429" s="40" t="s">
        <v>49</v>
      </c>
      <c r="T429" s="38">
        <v>3349947378</v>
      </c>
      <c r="U429" s="40" t="s">
        <v>50</v>
      </c>
      <c r="V429" s="41">
        <v>1023456789</v>
      </c>
      <c r="W429" s="88">
        <v>32000</v>
      </c>
      <c r="X429" s="88">
        <f t="shared" si="48"/>
        <v>16000</v>
      </c>
      <c r="Y429" s="88">
        <f t="shared" si="49"/>
        <v>6400</v>
      </c>
      <c r="Z429" s="88">
        <v>2083</v>
      </c>
      <c r="AA429" s="88">
        <v>2083</v>
      </c>
      <c r="AB429" s="88">
        <f t="shared" si="50"/>
        <v>5434</v>
      </c>
      <c r="AC429" s="88">
        <f t="shared" si="51"/>
        <v>32000</v>
      </c>
      <c r="AD429" s="87">
        <f t="shared" si="52"/>
        <v>1950</v>
      </c>
      <c r="AE429" s="87">
        <f t="shared" si="53"/>
        <v>0</v>
      </c>
      <c r="AF429" s="88">
        <v>6</v>
      </c>
      <c r="AG429" s="87">
        <f t="shared" si="54"/>
        <v>769.59999999999991</v>
      </c>
      <c r="AH429" s="87">
        <f t="shared" si="55"/>
        <v>34725.599999999999</v>
      </c>
      <c r="AI429" s="88" t="s">
        <v>61</v>
      </c>
      <c r="AJ429" s="40"/>
      <c r="AK429" s="40"/>
      <c r="AL429" s="40" t="s">
        <v>52</v>
      </c>
      <c r="AM429" s="40">
        <v>426</v>
      </c>
      <c r="AN429" s="33">
        <v>34725.599999999999</v>
      </c>
      <c r="AO429" s="44">
        <v>16000</v>
      </c>
      <c r="AP429" s="33">
        <v>6400</v>
      </c>
    </row>
    <row r="430" spans="1:42" ht="15" customHeight="1">
      <c r="A430" s="40">
        <v>427</v>
      </c>
      <c r="B430" s="42" t="s">
        <v>1763</v>
      </c>
      <c r="C430" s="38"/>
      <c r="D430" s="97" t="s">
        <v>1764</v>
      </c>
      <c r="E430" s="97" t="s">
        <v>1382</v>
      </c>
      <c r="F430" s="40" t="s">
        <v>41</v>
      </c>
      <c r="G430" s="40" t="s">
        <v>1765</v>
      </c>
      <c r="H430" s="96" t="s">
        <v>1766</v>
      </c>
      <c r="I430" s="96" t="s">
        <v>1766</v>
      </c>
      <c r="J430" s="96" t="s">
        <v>58</v>
      </c>
      <c r="K430" s="96" t="s">
        <v>131</v>
      </c>
      <c r="L430" s="96" t="s">
        <v>75</v>
      </c>
      <c r="M430" s="39" t="s">
        <v>47</v>
      </c>
      <c r="N430" s="40"/>
      <c r="O430" s="40"/>
      <c r="P430" s="41">
        <v>123456789012</v>
      </c>
      <c r="Q430" s="33" t="s">
        <v>48</v>
      </c>
      <c r="R430" s="41">
        <v>9876543212345</v>
      </c>
      <c r="S430" s="40" t="s">
        <v>49</v>
      </c>
      <c r="T430" s="38">
        <v>3349947378</v>
      </c>
      <c r="U430" s="40" t="s">
        <v>50</v>
      </c>
      <c r="V430" s="41">
        <v>1023456789</v>
      </c>
      <c r="W430" s="88">
        <v>16000</v>
      </c>
      <c r="X430" s="88">
        <f t="shared" si="48"/>
        <v>8000</v>
      </c>
      <c r="Y430" s="88">
        <f t="shared" si="49"/>
        <v>3200</v>
      </c>
      <c r="Z430" s="88">
        <v>2083</v>
      </c>
      <c r="AA430" s="88">
        <v>2083</v>
      </c>
      <c r="AB430" s="88">
        <f t="shared" si="50"/>
        <v>634</v>
      </c>
      <c r="AC430" s="88">
        <f t="shared" si="51"/>
        <v>16000</v>
      </c>
      <c r="AD430" s="87">
        <f t="shared" si="52"/>
        <v>2080</v>
      </c>
      <c r="AE430" s="87">
        <f t="shared" si="53"/>
        <v>520</v>
      </c>
      <c r="AF430" s="88">
        <v>6</v>
      </c>
      <c r="AG430" s="87">
        <f t="shared" si="54"/>
        <v>384.79999999999995</v>
      </c>
      <c r="AH430" s="87">
        <f t="shared" si="55"/>
        <v>18990.8</v>
      </c>
      <c r="AI430" s="88" t="s">
        <v>76</v>
      </c>
      <c r="AJ430" s="40"/>
      <c r="AK430" s="40"/>
      <c r="AL430" s="40" t="s">
        <v>52</v>
      </c>
      <c r="AM430" s="40">
        <v>427</v>
      </c>
      <c r="AN430" s="33">
        <v>18990.8</v>
      </c>
      <c r="AO430" s="44">
        <v>8000</v>
      </c>
      <c r="AP430" s="33">
        <v>3200</v>
      </c>
    </row>
    <row r="431" spans="1:42" ht="15" customHeight="1">
      <c r="A431" s="40">
        <v>428</v>
      </c>
      <c r="B431" s="42" t="s">
        <v>1767</v>
      </c>
      <c r="C431" s="38"/>
      <c r="D431" s="97" t="s">
        <v>1768</v>
      </c>
      <c r="E431" s="97" t="s">
        <v>1769</v>
      </c>
      <c r="F431" s="40" t="s">
        <v>41</v>
      </c>
      <c r="G431" s="40" t="s">
        <v>1542</v>
      </c>
      <c r="H431" s="96" t="s">
        <v>1766</v>
      </c>
      <c r="I431" s="96" t="s">
        <v>1766</v>
      </c>
      <c r="J431" s="96" t="s">
        <v>58</v>
      </c>
      <c r="K431" s="96" t="s">
        <v>131</v>
      </c>
      <c r="L431" s="96" t="s">
        <v>390</v>
      </c>
      <c r="M431" s="39" t="s">
        <v>47</v>
      </c>
      <c r="N431" s="40"/>
      <c r="O431" s="40"/>
      <c r="P431" s="41">
        <v>123456789012</v>
      </c>
      <c r="Q431" s="33" t="s">
        <v>48</v>
      </c>
      <c r="R431" s="41">
        <v>9876543212345</v>
      </c>
      <c r="S431" s="40" t="s">
        <v>49</v>
      </c>
      <c r="T431" s="38">
        <v>3349947378</v>
      </c>
      <c r="U431" s="40" t="s">
        <v>50</v>
      </c>
      <c r="V431" s="41">
        <v>1023456789</v>
      </c>
      <c r="W431" s="88">
        <v>31000</v>
      </c>
      <c r="X431" s="88">
        <f t="shared" si="48"/>
        <v>15500</v>
      </c>
      <c r="Y431" s="88">
        <f t="shared" si="49"/>
        <v>6200</v>
      </c>
      <c r="Z431" s="88">
        <v>2083</v>
      </c>
      <c r="AA431" s="88">
        <v>2083</v>
      </c>
      <c r="AB431" s="88">
        <f t="shared" si="50"/>
        <v>5134</v>
      </c>
      <c r="AC431" s="88">
        <f t="shared" si="51"/>
        <v>31000</v>
      </c>
      <c r="AD431" s="87">
        <f t="shared" si="52"/>
        <v>1950</v>
      </c>
      <c r="AE431" s="87">
        <f t="shared" si="53"/>
        <v>0</v>
      </c>
      <c r="AF431" s="88">
        <v>6</v>
      </c>
      <c r="AG431" s="87">
        <f t="shared" si="54"/>
        <v>745.55</v>
      </c>
      <c r="AH431" s="87">
        <f t="shared" si="55"/>
        <v>33701.550000000003</v>
      </c>
      <c r="AI431" s="88" t="s">
        <v>61</v>
      </c>
      <c r="AJ431" s="40"/>
      <c r="AK431" s="40"/>
      <c r="AL431" s="40" t="s">
        <v>52</v>
      </c>
      <c r="AM431" s="40">
        <v>428</v>
      </c>
      <c r="AN431" s="33">
        <v>33701.550000000003</v>
      </c>
      <c r="AO431" s="44">
        <v>15500</v>
      </c>
      <c r="AP431" s="33">
        <v>6200</v>
      </c>
    </row>
    <row r="432" spans="1:42" ht="15" customHeight="1">
      <c r="A432" s="40">
        <v>429</v>
      </c>
      <c r="B432" s="42" t="s">
        <v>1770</v>
      </c>
      <c r="C432" s="38"/>
      <c r="D432" s="97" t="s">
        <v>1771</v>
      </c>
      <c r="E432" s="97" t="s">
        <v>1050</v>
      </c>
      <c r="F432" s="40" t="s">
        <v>41</v>
      </c>
      <c r="G432" s="40" t="s">
        <v>1772</v>
      </c>
      <c r="H432" s="96" t="s">
        <v>1773</v>
      </c>
      <c r="I432" s="96" t="s">
        <v>1773</v>
      </c>
      <c r="J432" s="96" t="s">
        <v>44</v>
      </c>
      <c r="K432" s="96" t="s">
        <v>137</v>
      </c>
      <c r="L432" s="96" t="s">
        <v>352</v>
      </c>
      <c r="M432" s="39" t="s">
        <v>47</v>
      </c>
      <c r="N432" s="40"/>
      <c r="O432" s="40"/>
      <c r="P432" s="41">
        <v>123456789012</v>
      </c>
      <c r="Q432" s="33" t="s">
        <v>48</v>
      </c>
      <c r="R432" s="41">
        <v>9876543212345</v>
      </c>
      <c r="S432" s="40" t="s">
        <v>49</v>
      </c>
      <c r="T432" s="38">
        <v>3349947378</v>
      </c>
      <c r="U432" s="40" t="s">
        <v>50</v>
      </c>
      <c r="V432" s="41">
        <v>1023456789</v>
      </c>
      <c r="W432" s="88">
        <v>24000</v>
      </c>
      <c r="X432" s="88">
        <f t="shared" si="48"/>
        <v>12000</v>
      </c>
      <c r="Y432" s="88">
        <f t="shared" si="49"/>
        <v>4800</v>
      </c>
      <c r="Z432" s="88">
        <v>2083</v>
      </c>
      <c r="AA432" s="88">
        <v>2083</v>
      </c>
      <c r="AB432" s="88">
        <f t="shared" si="50"/>
        <v>3034</v>
      </c>
      <c r="AC432" s="88">
        <f t="shared" si="51"/>
        <v>24000</v>
      </c>
      <c r="AD432" s="87">
        <f t="shared" si="52"/>
        <v>1950</v>
      </c>
      <c r="AE432" s="87">
        <f t="shared" si="53"/>
        <v>0</v>
      </c>
      <c r="AF432" s="88">
        <v>6</v>
      </c>
      <c r="AG432" s="87">
        <f t="shared" si="54"/>
        <v>577.19999999999993</v>
      </c>
      <c r="AH432" s="87">
        <f t="shared" si="55"/>
        <v>26533.200000000001</v>
      </c>
      <c r="AI432" s="88" t="s">
        <v>51</v>
      </c>
      <c r="AJ432" s="40"/>
      <c r="AK432" s="40"/>
      <c r="AL432" s="40" t="s">
        <v>52</v>
      </c>
      <c r="AM432" s="40">
        <v>429</v>
      </c>
      <c r="AN432" s="33">
        <v>26533.200000000001</v>
      </c>
      <c r="AO432" s="44">
        <v>12000</v>
      </c>
      <c r="AP432" s="33">
        <v>4800</v>
      </c>
    </row>
    <row r="433" spans="1:42" ht="15" customHeight="1">
      <c r="A433" s="40">
        <v>430</v>
      </c>
      <c r="B433" s="42" t="s">
        <v>1774</v>
      </c>
      <c r="C433" s="38"/>
      <c r="D433" s="97" t="s">
        <v>1775</v>
      </c>
      <c r="E433" s="97"/>
      <c r="F433" s="40" t="s">
        <v>41</v>
      </c>
      <c r="G433" s="40" t="s">
        <v>1776</v>
      </c>
      <c r="H433" s="96" t="s">
        <v>1777</v>
      </c>
      <c r="I433" s="96" t="s">
        <v>1777</v>
      </c>
      <c r="J433" s="96" t="s">
        <v>58</v>
      </c>
      <c r="K433" s="96" t="s">
        <v>126</v>
      </c>
      <c r="L433" s="96" t="s">
        <v>214</v>
      </c>
      <c r="M433" s="39" t="s">
        <v>47</v>
      </c>
      <c r="N433" s="40"/>
      <c r="O433" s="40"/>
      <c r="P433" s="41">
        <v>123456789012</v>
      </c>
      <c r="Q433" s="33" t="s">
        <v>48</v>
      </c>
      <c r="R433" s="41">
        <v>9876543212345</v>
      </c>
      <c r="S433" s="40" t="s">
        <v>49</v>
      </c>
      <c r="T433" s="38">
        <v>3349947378</v>
      </c>
      <c r="U433" s="40" t="s">
        <v>50</v>
      </c>
      <c r="V433" s="41">
        <v>1023456789</v>
      </c>
      <c r="W433" s="88">
        <v>31000</v>
      </c>
      <c r="X433" s="88">
        <f t="shared" si="48"/>
        <v>15500</v>
      </c>
      <c r="Y433" s="88">
        <f t="shared" si="49"/>
        <v>6200</v>
      </c>
      <c r="Z433" s="88">
        <v>2083</v>
      </c>
      <c r="AA433" s="88">
        <v>2083</v>
      </c>
      <c r="AB433" s="88">
        <f t="shared" si="50"/>
        <v>5134</v>
      </c>
      <c r="AC433" s="88">
        <f t="shared" si="51"/>
        <v>31000</v>
      </c>
      <c r="AD433" s="87">
        <f t="shared" si="52"/>
        <v>1950</v>
      </c>
      <c r="AE433" s="87">
        <f t="shared" si="53"/>
        <v>0</v>
      </c>
      <c r="AF433" s="88">
        <v>6</v>
      </c>
      <c r="AG433" s="87">
        <f t="shared" si="54"/>
        <v>745.55</v>
      </c>
      <c r="AH433" s="87">
        <f t="shared" si="55"/>
        <v>33701.550000000003</v>
      </c>
      <c r="AI433" s="88" t="s">
        <v>61</v>
      </c>
      <c r="AJ433" s="40"/>
      <c r="AK433" s="40"/>
      <c r="AL433" s="40" t="s">
        <v>52</v>
      </c>
      <c r="AM433" s="40">
        <v>430</v>
      </c>
      <c r="AN433" s="33">
        <v>33701.550000000003</v>
      </c>
      <c r="AO433" s="44">
        <v>15500</v>
      </c>
      <c r="AP433" s="33">
        <v>6200</v>
      </c>
    </row>
    <row r="434" spans="1:42" ht="15" customHeight="1">
      <c r="A434" s="40">
        <v>431</v>
      </c>
      <c r="B434" s="42" t="s">
        <v>1778</v>
      </c>
      <c r="C434" s="38"/>
      <c r="D434" s="97" t="s">
        <v>1779</v>
      </c>
      <c r="E434" s="97" t="s">
        <v>40</v>
      </c>
      <c r="F434" s="40" t="s">
        <v>41</v>
      </c>
      <c r="G434" s="40" t="s">
        <v>1780</v>
      </c>
      <c r="H434" s="96" t="s">
        <v>1781</v>
      </c>
      <c r="I434" s="96" t="s">
        <v>1781</v>
      </c>
      <c r="J434" s="96" t="s">
        <v>58</v>
      </c>
      <c r="K434" s="96" t="s">
        <v>126</v>
      </c>
      <c r="L434" s="96" t="s">
        <v>113</v>
      </c>
      <c r="M434" s="39" t="s">
        <v>47</v>
      </c>
      <c r="N434" s="40"/>
      <c r="O434" s="40"/>
      <c r="P434" s="41">
        <v>123456789012</v>
      </c>
      <c r="Q434" s="33" t="s">
        <v>48</v>
      </c>
      <c r="R434" s="41">
        <v>9876543212345</v>
      </c>
      <c r="S434" s="40" t="s">
        <v>49</v>
      </c>
      <c r="T434" s="38">
        <v>3349947378</v>
      </c>
      <c r="U434" s="40" t="s">
        <v>50</v>
      </c>
      <c r="V434" s="41">
        <v>1023456789</v>
      </c>
      <c r="W434" s="88">
        <v>16000</v>
      </c>
      <c r="X434" s="88">
        <f t="shared" si="48"/>
        <v>8000</v>
      </c>
      <c r="Y434" s="88">
        <f t="shared" si="49"/>
        <v>3200</v>
      </c>
      <c r="Z434" s="88">
        <v>2083</v>
      </c>
      <c r="AA434" s="88">
        <v>2083</v>
      </c>
      <c r="AB434" s="88">
        <f t="shared" si="50"/>
        <v>634</v>
      </c>
      <c r="AC434" s="88">
        <f t="shared" si="51"/>
        <v>16000</v>
      </c>
      <c r="AD434" s="87">
        <f t="shared" si="52"/>
        <v>2080</v>
      </c>
      <c r="AE434" s="87">
        <f t="shared" si="53"/>
        <v>520</v>
      </c>
      <c r="AF434" s="88">
        <v>6</v>
      </c>
      <c r="AG434" s="87">
        <f t="shared" si="54"/>
        <v>384.79999999999995</v>
      </c>
      <c r="AH434" s="87">
        <f t="shared" si="55"/>
        <v>18990.8</v>
      </c>
      <c r="AI434" s="88" t="s">
        <v>76</v>
      </c>
      <c r="AJ434" s="40"/>
      <c r="AK434" s="40"/>
      <c r="AL434" s="40" t="s">
        <v>52</v>
      </c>
      <c r="AM434" s="40">
        <v>431</v>
      </c>
      <c r="AN434" s="33">
        <v>18990.8</v>
      </c>
      <c r="AO434" s="44">
        <v>8000</v>
      </c>
      <c r="AP434" s="33">
        <v>3200</v>
      </c>
    </row>
    <row r="435" spans="1:42" ht="15" customHeight="1">
      <c r="A435" s="40">
        <v>432</v>
      </c>
      <c r="B435" s="42" t="s">
        <v>1782</v>
      </c>
      <c r="C435" s="38"/>
      <c r="D435" s="97" t="s">
        <v>1783</v>
      </c>
      <c r="E435" s="97" t="s">
        <v>1784</v>
      </c>
      <c r="F435" s="40" t="s">
        <v>52</v>
      </c>
      <c r="G435" s="40" t="s">
        <v>1785</v>
      </c>
      <c r="H435" s="96" t="s">
        <v>43</v>
      </c>
      <c r="I435" s="96" t="s">
        <v>43</v>
      </c>
      <c r="J435" s="96" t="s">
        <v>44</v>
      </c>
      <c r="K435" s="96" t="s">
        <v>131</v>
      </c>
      <c r="L435" s="96" t="s">
        <v>214</v>
      </c>
      <c r="M435" s="39" t="s">
        <v>47</v>
      </c>
      <c r="N435" s="40"/>
      <c r="O435" s="40"/>
      <c r="P435" s="41">
        <v>123456789012</v>
      </c>
      <c r="Q435" s="33" t="s">
        <v>48</v>
      </c>
      <c r="R435" s="41">
        <v>9876543212345</v>
      </c>
      <c r="S435" s="40" t="s">
        <v>49</v>
      </c>
      <c r="T435" s="38">
        <v>3349947378</v>
      </c>
      <c r="U435" s="40" t="s">
        <v>50</v>
      </c>
      <c r="V435" s="41">
        <v>1023456789</v>
      </c>
      <c r="W435" s="88">
        <v>40000</v>
      </c>
      <c r="X435" s="88">
        <f t="shared" si="48"/>
        <v>20000</v>
      </c>
      <c r="Y435" s="88">
        <f t="shared" si="49"/>
        <v>8000</v>
      </c>
      <c r="Z435" s="88">
        <v>2083</v>
      </c>
      <c r="AA435" s="88">
        <v>2083</v>
      </c>
      <c r="AB435" s="88">
        <f t="shared" si="50"/>
        <v>7834</v>
      </c>
      <c r="AC435" s="88">
        <f t="shared" si="51"/>
        <v>40000</v>
      </c>
      <c r="AD435" s="87">
        <f t="shared" si="52"/>
        <v>1950</v>
      </c>
      <c r="AE435" s="87">
        <f t="shared" si="53"/>
        <v>0</v>
      </c>
      <c r="AF435" s="88">
        <v>6</v>
      </c>
      <c r="AG435" s="87">
        <f t="shared" si="54"/>
        <v>961.99999999999989</v>
      </c>
      <c r="AH435" s="87">
        <f t="shared" si="55"/>
        <v>42918</v>
      </c>
      <c r="AI435" s="88" t="s">
        <v>61</v>
      </c>
      <c r="AJ435" s="40"/>
      <c r="AK435" s="40"/>
      <c r="AL435" s="40" t="s">
        <v>52</v>
      </c>
      <c r="AM435" s="40">
        <v>432</v>
      </c>
      <c r="AN435" s="33">
        <v>42918</v>
      </c>
      <c r="AO435" s="44">
        <v>20000</v>
      </c>
      <c r="AP435" s="33">
        <v>8000</v>
      </c>
    </row>
    <row r="436" spans="1:42" ht="15" customHeight="1">
      <c r="A436" s="40">
        <v>433</v>
      </c>
      <c r="B436" s="42" t="s">
        <v>1786</v>
      </c>
      <c r="C436" s="38"/>
      <c r="D436" s="97" t="s">
        <v>1787</v>
      </c>
      <c r="E436" s="97" t="s">
        <v>1788</v>
      </c>
      <c r="F436" s="40" t="s">
        <v>41</v>
      </c>
      <c r="G436" s="40" t="s">
        <v>1789</v>
      </c>
      <c r="H436" s="96" t="s">
        <v>239</v>
      </c>
      <c r="I436" s="96" t="s">
        <v>239</v>
      </c>
      <c r="J436" s="96" t="s">
        <v>58</v>
      </c>
      <c r="K436" s="96" t="s">
        <v>265</v>
      </c>
      <c r="L436" s="96" t="s">
        <v>214</v>
      </c>
      <c r="M436" s="39" t="s">
        <v>47</v>
      </c>
      <c r="N436" s="40"/>
      <c r="O436" s="40"/>
      <c r="P436" s="41">
        <v>123456789012</v>
      </c>
      <c r="Q436" s="33" t="s">
        <v>48</v>
      </c>
      <c r="R436" s="41">
        <v>9876543212345</v>
      </c>
      <c r="S436" s="40" t="s">
        <v>49</v>
      </c>
      <c r="T436" s="38">
        <v>3349947378</v>
      </c>
      <c r="U436" s="40" t="s">
        <v>50</v>
      </c>
      <c r="V436" s="41">
        <v>1023456789</v>
      </c>
      <c r="W436" s="87">
        <v>20000</v>
      </c>
      <c r="X436" s="88">
        <f t="shared" si="48"/>
        <v>10000</v>
      </c>
      <c r="Y436" s="88">
        <f t="shared" si="49"/>
        <v>4000</v>
      </c>
      <c r="Z436" s="88">
        <v>2083</v>
      </c>
      <c r="AA436" s="88">
        <v>2083</v>
      </c>
      <c r="AB436" s="88">
        <f t="shared" si="50"/>
        <v>1834</v>
      </c>
      <c r="AC436" s="88">
        <f t="shared" si="51"/>
        <v>20000</v>
      </c>
      <c r="AD436" s="87">
        <f t="shared" si="52"/>
        <v>1950</v>
      </c>
      <c r="AE436" s="87">
        <f t="shared" si="53"/>
        <v>650</v>
      </c>
      <c r="AF436" s="88">
        <v>6</v>
      </c>
      <c r="AG436" s="87">
        <f t="shared" si="54"/>
        <v>480.99999999999994</v>
      </c>
      <c r="AH436" s="87">
        <f t="shared" si="55"/>
        <v>23087</v>
      </c>
      <c r="AI436" s="88" t="s">
        <v>51</v>
      </c>
      <c r="AJ436" s="40"/>
      <c r="AK436" s="40"/>
      <c r="AL436" s="40" t="s">
        <v>52</v>
      </c>
      <c r="AM436" s="40">
        <v>433</v>
      </c>
      <c r="AN436" s="33">
        <v>23087</v>
      </c>
      <c r="AO436" s="44">
        <v>10000</v>
      </c>
      <c r="AP436" s="33">
        <v>4000</v>
      </c>
    </row>
    <row r="437" spans="1:42" ht="15" customHeight="1">
      <c r="A437" s="40">
        <v>434</v>
      </c>
      <c r="B437" s="42" t="s">
        <v>1790</v>
      </c>
      <c r="C437" s="38"/>
      <c r="D437" s="97" t="s">
        <v>1791</v>
      </c>
      <c r="E437" s="97" t="s">
        <v>1792</v>
      </c>
      <c r="F437" s="40" t="s">
        <v>41</v>
      </c>
      <c r="G437" s="40" t="s">
        <v>1793</v>
      </c>
      <c r="H437" s="96" t="s">
        <v>239</v>
      </c>
      <c r="I437" s="96" t="s">
        <v>239</v>
      </c>
      <c r="J437" s="96" t="s">
        <v>58</v>
      </c>
      <c r="K437" s="96" t="s">
        <v>179</v>
      </c>
      <c r="L437" s="96" t="s">
        <v>390</v>
      </c>
      <c r="M437" s="39" t="s">
        <v>47</v>
      </c>
      <c r="N437" s="40"/>
      <c r="O437" s="40"/>
      <c r="P437" s="41">
        <v>123456789012</v>
      </c>
      <c r="Q437" s="33" t="s">
        <v>48</v>
      </c>
      <c r="R437" s="41">
        <v>9876543212345</v>
      </c>
      <c r="S437" s="40" t="s">
        <v>49</v>
      </c>
      <c r="T437" s="38">
        <v>3349947378</v>
      </c>
      <c r="U437" s="40" t="s">
        <v>50</v>
      </c>
      <c r="V437" s="41">
        <v>1023456789</v>
      </c>
      <c r="W437" s="88">
        <v>50000</v>
      </c>
      <c r="X437" s="88">
        <f t="shared" si="48"/>
        <v>25000</v>
      </c>
      <c r="Y437" s="88">
        <f t="shared" si="49"/>
        <v>10000</v>
      </c>
      <c r="Z437" s="88">
        <v>2083</v>
      </c>
      <c r="AA437" s="88">
        <v>2083</v>
      </c>
      <c r="AB437" s="88">
        <f t="shared" si="50"/>
        <v>10834</v>
      </c>
      <c r="AC437" s="88">
        <f t="shared" si="51"/>
        <v>50000</v>
      </c>
      <c r="AD437" s="87">
        <f t="shared" si="52"/>
        <v>1950</v>
      </c>
      <c r="AE437" s="87">
        <f t="shared" si="53"/>
        <v>0</v>
      </c>
      <c r="AF437" s="88">
        <v>6</v>
      </c>
      <c r="AG437" s="87">
        <f t="shared" si="54"/>
        <v>1202.5</v>
      </c>
      <c r="AH437" s="87">
        <f t="shared" si="55"/>
        <v>53158.5</v>
      </c>
      <c r="AI437" s="88" t="s">
        <v>61</v>
      </c>
      <c r="AJ437" s="40"/>
      <c r="AK437" s="40"/>
      <c r="AL437" s="40" t="s">
        <v>52</v>
      </c>
      <c r="AM437" s="40">
        <v>434</v>
      </c>
      <c r="AN437" s="33">
        <v>53158.5</v>
      </c>
      <c r="AO437" s="44">
        <v>25000</v>
      </c>
      <c r="AP437" s="33">
        <v>10000</v>
      </c>
    </row>
    <row r="438" spans="1:42" ht="15" customHeight="1">
      <c r="A438" s="40">
        <v>435</v>
      </c>
      <c r="B438" s="42" t="s">
        <v>1794</v>
      </c>
      <c r="C438" s="38"/>
      <c r="D438" s="97" t="s">
        <v>1795</v>
      </c>
      <c r="E438" s="97" t="s">
        <v>1796</v>
      </c>
      <c r="F438" s="40" t="s">
        <v>52</v>
      </c>
      <c r="G438" s="40" t="s">
        <v>1797</v>
      </c>
      <c r="H438" s="96" t="s">
        <v>239</v>
      </c>
      <c r="I438" s="96" t="s">
        <v>239</v>
      </c>
      <c r="J438" s="96" t="s">
        <v>58</v>
      </c>
      <c r="K438" s="96" t="s">
        <v>131</v>
      </c>
      <c r="L438" s="96" t="s">
        <v>352</v>
      </c>
      <c r="M438" s="39" t="s">
        <v>47</v>
      </c>
      <c r="N438" s="40"/>
      <c r="O438" s="40"/>
      <c r="P438" s="41">
        <v>123456789012</v>
      </c>
      <c r="Q438" s="33" t="s">
        <v>48</v>
      </c>
      <c r="R438" s="41">
        <v>9876543212345</v>
      </c>
      <c r="S438" s="40" t="s">
        <v>49</v>
      </c>
      <c r="T438" s="38">
        <v>3349947378</v>
      </c>
      <c r="U438" s="40" t="s">
        <v>50</v>
      </c>
      <c r="V438" s="41">
        <v>1023456789</v>
      </c>
      <c r="W438" s="88">
        <v>40000</v>
      </c>
      <c r="X438" s="88">
        <f t="shared" si="48"/>
        <v>20000</v>
      </c>
      <c r="Y438" s="88">
        <f t="shared" si="49"/>
        <v>8000</v>
      </c>
      <c r="Z438" s="88">
        <v>2083</v>
      </c>
      <c r="AA438" s="88">
        <v>2083</v>
      </c>
      <c r="AB438" s="88">
        <f t="shared" si="50"/>
        <v>7834</v>
      </c>
      <c r="AC438" s="88">
        <f t="shared" si="51"/>
        <v>40000</v>
      </c>
      <c r="AD438" s="87">
        <f t="shared" si="52"/>
        <v>1950</v>
      </c>
      <c r="AE438" s="87">
        <f t="shared" si="53"/>
        <v>0</v>
      </c>
      <c r="AF438" s="88">
        <v>6</v>
      </c>
      <c r="AG438" s="87">
        <f t="shared" si="54"/>
        <v>961.99999999999989</v>
      </c>
      <c r="AH438" s="87">
        <f t="shared" si="55"/>
        <v>42918</v>
      </c>
      <c r="AI438" s="88" t="s">
        <v>61</v>
      </c>
      <c r="AJ438" s="40"/>
      <c r="AK438" s="40"/>
      <c r="AL438" s="40" t="s">
        <v>52</v>
      </c>
      <c r="AM438" s="40">
        <v>435</v>
      </c>
      <c r="AN438" s="33">
        <v>42918</v>
      </c>
      <c r="AO438" s="44">
        <v>20000</v>
      </c>
      <c r="AP438" s="33">
        <v>8000</v>
      </c>
    </row>
    <row r="439" spans="1:42" ht="15" customHeight="1">
      <c r="A439" s="40">
        <v>436</v>
      </c>
      <c r="B439" s="42" t="s">
        <v>1798</v>
      </c>
      <c r="C439" s="38"/>
      <c r="D439" s="97" t="s">
        <v>1799</v>
      </c>
      <c r="E439" s="97" t="s">
        <v>1800</v>
      </c>
      <c r="F439" s="40" t="s">
        <v>41</v>
      </c>
      <c r="G439" s="40" t="s">
        <v>1801</v>
      </c>
      <c r="H439" s="96" t="s">
        <v>1802</v>
      </c>
      <c r="I439" s="96" t="s">
        <v>1802</v>
      </c>
      <c r="J439" s="96" t="s">
        <v>58</v>
      </c>
      <c r="K439" s="96" t="s">
        <v>131</v>
      </c>
      <c r="L439" s="96" t="s">
        <v>214</v>
      </c>
      <c r="M439" s="39" t="s">
        <v>47</v>
      </c>
      <c r="N439" s="40"/>
      <c r="O439" s="40"/>
      <c r="P439" s="41">
        <v>123456789012</v>
      </c>
      <c r="Q439" s="33" t="s">
        <v>48</v>
      </c>
      <c r="R439" s="41">
        <v>9876543212345</v>
      </c>
      <c r="S439" s="40" t="s">
        <v>49</v>
      </c>
      <c r="T439" s="38">
        <v>3349947378</v>
      </c>
      <c r="U439" s="40" t="s">
        <v>50</v>
      </c>
      <c r="V439" s="41">
        <v>1023456789</v>
      </c>
      <c r="W439" s="88">
        <v>15000</v>
      </c>
      <c r="X439" s="88">
        <f t="shared" si="48"/>
        <v>7500</v>
      </c>
      <c r="Y439" s="88">
        <f t="shared" si="49"/>
        <v>3000</v>
      </c>
      <c r="Z439" s="88">
        <v>2083</v>
      </c>
      <c r="AA439" s="88">
        <v>2083</v>
      </c>
      <c r="AB439" s="88">
        <f t="shared" si="50"/>
        <v>334</v>
      </c>
      <c r="AC439" s="88">
        <f t="shared" si="51"/>
        <v>15000</v>
      </c>
      <c r="AD439" s="87">
        <f t="shared" si="52"/>
        <v>1950</v>
      </c>
      <c r="AE439" s="87">
        <f t="shared" si="53"/>
        <v>487.5</v>
      </c>
      <c r="AF439" s="88">
        <v>6</v>
      </c>
      <c r="AG439" s="87">
        <f t="shared" si="54"/>
        <v>360.75</v>
      </c>
      <c r="AH439" s="87">
        <f t="shared" si="55"/>
        <v>17804.25</v>
      </c>
      <c r="AI439" s="88" t="s">
        <v>76</v>
      </c>
      <c r="AJ439" s="40"/>
      <c r="AK439" s="40"/>
      <c r="AL439" s="40" t="s">
        <v>52</v>
      </c>
      <c r="AM439" s="40">
        <v>436</v>
      </c>
      <c r="AN439" s="33">
        <v>17804.25</v>
      </c>
      <c r="AO439" s="44">
        <v>7500</v>
      </c>
      <c r="AP439" s="33">
        <v>3000</v>
      </c>
    </row>
    <row r="440" spans="1:42" ht="15" customHeight="1">
      <c r="A440" s="40">
        <v>437</v>
      </c>
      <c r="B440" s="42" t="s">
        <v>1803</v>
      </c>
      <c r="C440" s="38"/>
      <c r="D440" s="97" t="s">
        <v>1804</v>
      </c>
      <c r="E440" s="97" t="s">
        <v>1805</v>
      </c>
      <c r="F440" s="40" t="s">
        <v>41</v>
      </c>
      <c r="G440" s="40" t="s">
        <v>1806</v>
      </c>
      <c r="H440" s="96" t="s">
        <v>1802</v>
      </c>
      <c r="I440" s="96" t="s">
        <v>1802</v>
      </c>
      <c r="J440" s="96" t="s">
        <v>58</v>
      </c>
      <c r="K440" s="96" t="s">
        <v>131</v>
      </c>
      <c r="L440" s="96" t="s">
        <v>649</v>
      </c>
      <c r="M440" s="39" t="s">
        <v>47</v>
      </c>
      <c r="N440" s="40"/>
      <c r="O440" s="40"/>
      <c r="P440" s="41">
        <v>123456789012</v>
      </c>
      <c r="Q440" s="33" t="s">
        <v>48</v>
      </c>
      <c r="R440" s="41">
        <v>9876543212345</v>
      </c>
      <c r="S440" s="40" t="s">
        <v>49</v>
      </c>
      <c r="T440" s="38">
        <v>3349947378</v>
      </c>
      <c r="U440" s="40" t="s">
        <v>50</v>
      </c>
      <c r="V440" s="41">
        <v>1023456789</v>
      </c>
      <c r="W440" s="88">
        <v>18000</v>
      </c>
      <c r="X440" s="88">
        <f t="shared" si="48"/>
        <v>9000</v>
      </c>
      <c r="Y440" s="88">
        <f t="shared" si="49"/>
        <v>3600</v>
      </c>
      <c r="Z440" s="88">
        <v>2083</v>
      </c>
      <c r="AA440" s="88">
        <v>2083</v>
      </c>
      <c r="AB440" s="88">
        <f t="shared" si="50"/>
        <v>1234</v>
      </c>
      <c r="AC440" s="88">
        <f t="shared" si="51"/>
        <v>18000</v>
      </c>
      <c r="AD440" s="87">
        <f t="shared" si="52"/>
        <v>2340</v>
      </c>
      <c r="AE440" s="87">
        <f t="shared" si="53"/>
        <v>585</v>
      </c>
      <c r="AF440" s="88">
        <v>6</v>
      </c>
      <c r="AG440" s="87">
        <f t="shared" si="54"/>
        <v>432.9</v>
      </c>
      <c r="AH440" s="87">
        <f t="shared" si="55"/>
        <v>21363.9</v>
      </c>
      <c r="AI440" s="88" t="s">
        <v>76</v>
      </c>
      <c r="AJ440" s="40"/>
      <c r="AK440" s="40"/>
      <c r="AL440" s="40" t="s">
        <v>52</v>
      </c>
      <c r="AM440" s="40">
        <v>437</v>
      </c>
      <c r="AN440" s="33">
        <v>21363.9</v>
      </c>
      <c r="AO440" s="44">
        <v>9000</v>
      </c>
      <c r="AP440" s="33">
        <v>3600</v>
      </c>
    </row>
    <row r="441" spans="1:42" ht="15" customHeight="1">
      <c r="A441" s="40">
        <v>438</v>
      </c>
      <c r="B441" s="42" t="s">
        <v>1807</v>
      </c>
      <c r="C441" s="38"/>
      <c r="D441" s="97" t="s">
        <v>1808</v>
      </c>
      <c r="E441" s="97" t="s">
        <v>1809</v>
      </c>
      <c r="F441" s="40" t="s">
        <v>41</v>
      </c>
      <c r="G441" s="40" t="s">
        <v>1810</v>
      </c>
      <c r="H441" s="96" t="s">
        <v>1811</v>
      </c>
      <c r="I441" s="96" t="s">
        <v>1811</v>
      </c>
      <c r="J441" s="96" t="s">
        <v>58</v>
      </c>
      <c r="K441" s="96" t="s">
        <v>265</v>
      </c>
      <c r="L441" s="96" t="s">
        <v>75</v>
      </c>
      <c r="M441" s="39" t="s">
        <v>47</v>
      </c>
      <c r="N441" s="40"/>
      <c r="O441" s="40"/>
      <c r="P441" s="41">
        <v>123456789012</v>
      </c>
      <c r="Q441" s="33" t="s">
        <v>48</v>
      </c>
      <c r="R441" s="41">
        <v>9876543212345</v>
      </c>
      <c r="S441" s="40" t="s">
        <v>49</v>
      </c>
      <c r="T441" s="38">
        <v>3349947378</v>
      </c>
      <c r="U441" s="40" t="s">
        <v>50</v>
      </c>
      <c r="V441" s="41">
        <v>1023456789</v>
      </c>
      <c r="W441" s="88">
        <v>19000</v>
      </c>
      <c r="X441" s="88">
        <f t="shared" si="48"/>
        <v>9500</v>
      </c>
      <c r="Y441" s="88">
        <f t="shared" si="49"/>
        <v>3800</v>
      </c>
      <c r="Z441" s="88">
        <v>2083</v>
      </c>
      <c r="AA441" s="88">
        <v>2083</v>
      </c>
      <c r="AB441" s="88">
        <f t="shared" si="50"/>
        <v>1534</v>
      </c>
      <c r="AC441" s="88">
        <f t="shared" si="51"/>
        <v>19000</v>
      </c>
      <c r="AD441" s="87">
        <f t="shared" si="52"/>
        <v>1950</v>
      </c>
      <c r="AE441" s="87">
        <f t="shared" si="53"/>
        <v>617.5</v>
      </c>
      <c r="AF441" s="88">
        <v>6</v>
      </c>
      <c r="AG441" s="87">
        <f t="shared" si="54"/>
        <v>456.95</v>
      </c>
      <c r="AH441" s="87">
        <f t="shared" si="55"/>
        <v>22030.45</v>
      </c>
      <c r="AI441" s="88" t="s">
        <v>76</v>
      </c>
      <c r="AJ441" s="40"/>
      <c r="AK441" s="40"/>
      <c r="AL441" s="40" t="s">
        <v>52</v>
      </c>
      <c r="AM441" s="40">
        <v>438</v>
      </c>
      <c r="AN441" s="33">
        <v>22030.45</v>
      </c>
      <c r="AO441" s="44">
        <v>9500</v>
      </c>
      <c r="AP441" s="33">
        <v>3800</v>
      </c>
    </row>
    <row r="442" spans="1:42" ht="15" customHeight="1">
      <c r="A442" s="40">
        <v>439</v>
      </c>
      <c r="B442" s="42" t="s">
        <v>1812</v>
      </c>
      <c r="C442" s="38"/>
      <c r="D442" s="97" t="s">
        <v>1813</v>
      </c>
      <c r="E442" s="97" t="s">
        <v>1814</v>
      </c>
      <c r="F442" s="40" t="s">
        <v>41</v>
      </c>
      <c r="G442" s="40" t="s">
        <v>1815</v>
      </c>
      <c r="H442" s="96" t="s">
        <v>1811</v>
      </c>
      <c r="I442" s="96" t="s">
        <v>1811</v>
      </c>
      <c r="J442" s="96" t="s">
        <v>58</v>
      </c>
      <c r="K442" s="96" t="s">
        <v>194</v>
      </c>
      <c r="L442" s="96" t="s">
        <v>390</v>
      </c>
      <c r="M442" s="39" t="s">
        <v>47</v>
      </c>
      <c r="N442" s="40"/>
      <c r="O442" s="40"/>
      <c r="P442" s="41">
        <v>123456789012</v>
      </c>
      <c r="Q442" s="33" t="s">
        <v>48</v>
      </c>
      <c r="R442" s="41">
        <v>9876543212345</v>
      </c>
      <c r="S442" s="40" t="s">
        <v>49</v>
      </c>
      <c r="T442" s="38">
        <v>3349947378</v>
      </c>
      <c r="U442" s="40" t="s">
        <v>50</v>
      </c>
      <c r="V442" s="41">
        <v>1023456789</v>
      </c>
      <c r="W442" s="88">
        <v>21000</v>
      </c>
      <c r="X442" s="88">
        <f t="shared" si="48"/>
        <v>10500</v>
      </c>
      <c r="Y442" s="88">
        <f t="shared" si="49"/>
        <v>4200</v>
      </c>
      <c r="Z442" s="88">
        <v>2083</v>
      </c>
      <c r="AA442" s="88">
        <v>2083</v>
      </c>
      <c r="AB442" s="88">
        <f t="shared" si="50"/>
        <v>2134</v>
      </c>
      <c r="AC442" s="88">
        <f t="shared" si="51"/>
        <v>21000</v>
      </c>
      <c r="AD442" s="87">
        <f t="shared" si="52"/>
        <v>1950</v>
      </c>
      <c r="AE442" s="87">
        <f t="shared" si="53"/>
        <v>682.5</v>
      </c>
      <c r="AF442" s="88">
        <v>6</v>
      </c>
      <c r="AG442" s="87">
        <f t="shared" si="54"/>
        <v>505.04999999999995</v>
      </c>
      <c r="AH442" s="87">
        <f t="shared" si="55"/>
        <v>24143.55</v>
      </c>
      <c r="AI442" s="88" t="s">
        <v>51</v>
      </c>
      <c r="AJ442" s="40"/>
      <c r="AK442" s="40"/>
      <c r="AL442" s="40" t="s">
        <v>52</v>
      </c>
      <c r="AM442" s="40">
        <v>439</v>
      </c>
      <c r="AN442" s="33">
        <v>24143.55</v>
      </c>
      <c r="AO442" s="44">
        <v>10500</v>
      </c>
      <c r="AP442" s="33">
        <v>4200</v>
      </c>
    </row>
    <row r="443" spans="1:42" ht="15" customHeight="1">
      <c r="A443" s="40">
        <v>440</v>
      </c>
      <c r="B443" s="42" t="s">
        <v>1816</v>
      </c>
      <c r="C443" s="38"/>
      <c r="D443" s="97" t="s">
        <v>1817</v>
      </c>
      <c r="E443" s="97" t="s">
        <v>1818</v>
      </c>
      <c r="F443" s="40" t="s">
        <v>41</v>
      </c>
      <c r="G443" s="40" t="s">
        <v>1819</v>
      </c>
      <c r="H443" s="96" t="s">
        <v>1811</v>
      </c>
      <c r="I443" s="96" t="s">
        <v>1811</v>
      </c>
      <c r="J443" s="96" t="s">
        <v>58</v>
      </c>
      <c r="K443" s="96" t="s">
        <v>131</v>
      </c>
      <c r="L443" s="96" t="s">
        <v>142</v>
      </c>
      <c r="M443" s="39" t="s">
        <v>47</v>
      </c>
      <c r="N443" s="40"/>
      <c r="O443" s="40"/>
      <c r="P443" s="41">
        <v>123456789012</v>
      </c>
      <c r="Q443" s="33" t="s">
        <v>48</v>
      </c>
      <c r="R443" s="41">
        <v>9876543212345</v>
      </c>
      <c r="S443" s="40" t="s">
        <v>49</v>
      </c>
      <c r="T443" s="38">
        <v>3349947378</v>
      </c>
      <c r="U443" s="40" t="s">
        <v>50</v>
      </c>
      <c r="V443" s="41">
        <v>1023456789</v>
      </c>
      <c r="W443" s="88">
        <v>20000</v>
      </c>
      <c r="X443" s="88">
        <f t="shared" si="48"/>
        <v>10000</v>
      </c>
      <c r="Y443" s="88">
        <f t="shared" si="49"/>
        <v>4000</v>
      </c>
      <c r="Z443" s="88">
        <v>2083</v>
      </c>
      <c r="AA443" s="88">
        <v>2083</v>
      </c>
      <c r="AB443" s="88">
        <f t="shared" si="50"/>
        <v>1834</v>
      </c>
      <c r="AC443" s="88">
        <f t="shared" si="51"/>
        <v>20000</v>
      </c>
      <c r="AD443" s="87">
        <f t="shared" si="52"/>
        <v>1950</v>
      </c>
      <c r="AE443" s="87">
        <f t="shared" si="53"/>
        <v>650</v>
      </c>
      <c r="AF443" s="88">
        <v>6</v>
      </c>
      <c r="AG443" s="87">
        <f t="shared" si="54"/>
        <v>480.99999999999994</v>
      </c>
      <c r="AH443" s="87">
        <f t="shared" si="55"/>
        <v>23087</v>
      </c>
      <c r="AI443" s="88" t="s">
        <v>51</v>
      </c>
      <c r="AJ443" s="40"/>
      <c r="AK443" s="40"/>
      <c r="AL443" s="40" t="s">
        <v>52</v>
      </c>
      <c r="AM443" s="40">
        <v>440</v>
      </c>
      <c r="AN443" s="33">
        <v>23087</v>
      </c>
      <c r="AO443" s="44">
        <v>10000</v>
      </c>
      <c r="AP443" s="33">
        <v>4000</v>
      </c>
    </row>
    <row r="444" spans="1:42" ht="15" customHeight="1">
      <c r="A444" s="40">
        <v>441</v>
      </c>
      <c r="B444" s="42" t="s">
        <v>1820</v>
      </c>
      <c r="C444" s="38"/>
      <c r="D444" s="97" t="s">
        <v>1821</v>
      </c>
      <c r="E444" s="97" t="s">
        <v>1822</v>
      </c>
      <c r="F444" s="40" t="s">
        <v>41</v>
      </c>
      <c r="G444" s="40" t="s">
        <v>1823</v>
      </c>
      <c r="H444" s="96" t="s">
        <v>1811</v>
      </c>
      <c r="I444" s="96" t="s">
        <v>1811</v>
      </c>
      <c r="J444" s="96" t="s">
        <v>58</v>
      </c>
      <c r="K444" s="96" t="s">
        <v>131</v>
      </c>
      <c r="L444" s="96" t="s">
        <v>142</v>
      </c>
      <c r="M444" s="39" t="s">
        <v>47</v>
      </c>
      <c r="N444" s="40"/>
      <c r="O444" s="40"/>
      <c r="P444" s="41">
        <v>123456789012</v>
      </c>
      <c r="Q444" s="33" t="s">
        <v>48</v>
      </c>
      <c r="R444" s="41">
        <v>9876543212345</v>
      </c>
      <c r="S444" s="40" t="s">
        <v>49</v>
      </c>
      <c r="T444" s="38">
        <v>3349947378</v>
      </c>
      <c r="U444" s="40" t="s">
        <v>50</v>
      </c>
      <c r="V444" s="41">
        <v>1023456789</v>
      </c>
      <c r="W444" s="88">
        <v>20000</v>
      </c>
      <c r="X444" s="88">
        <f t="shared" si="48"/>
        <v>10000</v>
      </c>
      <c r="Y444" s="88">
        <f t="shared" si="49"/>
        <v>4000</v>
      </c>
      <c r="Z444" s="88">
        <v>2083</v>
      </c>
      <c r="AA444" s="88">
        <v>2083</v>
      </c>
      <c r="AB444" s="88">
        <f t="shared" si="50"/>
        <v>1834</v>
      </c>
      <c r="AC444" s="88">
        <f t="shared" si="51"/>
        <v>20000</v>
      </c>
      <c r="AD444" s="87">
        <f t="shared" si="52"/>
        <v>1950</v>
      </c>
      <c r="AE444" s="87">
        <f t="shared" si="53"/>
        <v>650</v>
      </c>
      <c r="AF444" s="88">
        <v>6</v>
      </c>
      <c r="AG444" s="87">
        <f t="shared" si="54"/>
        <v>480.99999999999994</v>
      </c>
      <c r="AH444" s="87">
        <f t="shared" si="55"/>
        <v>23087</v>
      </c>
      <c r="AI444" s="88" t="s">
        <v>51</v>
      </c>
      <c r="AJ444" s="40"/>
      <c r="AK444" s="40"/>
      <c r="AL444" s="40" t="s">
        <v>52</v>
      </c>
      <c r="AM444" s="40">
        <v>441</v>
      </c>
      <c r="AN444" s="33">
        <v>23087</v>
      </c>
      <c r="AO444" s="44">
        <v>10000</v>
      </c>
      <c r="AP444" s="33">
        <v>4000</v>
      </c>
    </row>
    <row r="445" spans="1:42" ht="15" customHeight="1">
      <c r="A445" s="40">
        <v>442</v>
      </c>
      <c r="B445" s="42" t="s">
        <v>1824</v>
      </c>
      <c r="C445" s="38"/>
      <c r="D445" s="97" t="s">
        <v>1825</v>
      </c>
      <c r="E445" s="97"/>
      <c r="F445" s="40" t="s">
        <v>41</v>
      </c>
      <c r="G445" s="40" t="s">
        <v>1826</v>
      </c>
      <c r="H445" s="96" t="s">
        <v>1811</v>
      </c>
      <c r="I445" s="96" t="s">
        <v>1811</v>
      </c>
      <c r="J445" s="96" t="s">
        <v>58</v>
      </c>
      <c r="K445" s="96" t="s">
        <v>131</v>
      </c>
      <c r="L445" s="96" t="s">
        <v>95</v>
      </c>
      <c r="M445" s="39" t="s">
        <v>47</v>
      </c>
      <c r="N445" s="40"/>
      <c r="O445" s="40"/>
      <c r="P445" s="41">
        <v>123456789012</v>
      </c>
      <c r="Q445" s="33" t="s">
        <v>48</v>
      </c>
      <c r="R445" s="41">
        <v>9876543212345</v>
      </c>
      <c r="S445" s="40" t="s">
        <v>49</v>
      </c>
      <c r="T445" s="38">
        <v>3349947378</v>
      </c>
      <c r="U445" s="40" t="s">
        <v>50</v>
      </c>
      <c r="V445" s="41">
        <v>1023456789</v>
      </c>
      <c r="W445" s="88">
        <v>20000</v>
      </c>
      <c r="X445" s="88">
        <f t="shared" si="48"/>
        <v>10000</v>
      </c>
      <c r="Y445" s="88">
        <f t="shared" si="49"/>
        <v>4000</v>
      </c>
      <c r="Z445" s="88">
        <v>2083</v>
      </c>
      <c r="AA445" s="88">
        <v>2083</v>
      </c>
      <c r="AB445" s="88">
        <f t="shared" si="50"/>
        <v>1834</v>
      </c>
      <c r="AC445" s="88">
        <f t="shared" si="51"/>
        <v>20000</v>
      </c>
      <c r="AD445" s="87">
        <f t="shared" si="52"/>
        <v>1950</v>
      </c>
      <c r="AE445" s="87">
        <f t="shared" si="53"/>
        <v>650</v>
      </c>
      <c r="AF445" s="88">
        <v>6</v>
      </c>
      <c r="AG445" s="87">
        <f t="shared" si="54"/>
        <v>480.99999999999994</v>
      </c>
      <c r="AH445" s="87">
        <f t="shared" si="55"/>
        <v>23087</v>
      </c>
      <c r="AI445" s="88" t="s">
        <v>51</v>
      </c>
      <c r="AJ445" s="40"/>
      <c r="AK445" s="40"/>
      <c r="AL445" s="40" t="s">
        <v>52</v>
      </c>
      <c r="AM445" s="40">
        <v>442</v>
      </c>
      <c r="AN445" s="33">
        <v>23087</v>
      </c>
      <c r="AO445" s="44">
        <v>10000</v>
      </c>
      <c r="AP445" s="33">
        <v>4000</v>
      </c>
    </row>
    <row r="446" spans="1:42" ht="15" customHeight="1">
      <c r="A446" s="40">
        <v>443</v>
      </c>
      <c r="B446" s="42" t="s">
        <v>1827</v>
      </c>
      <c r="C446" s="38"/>
      <c r="D446" s="97" t="s">
        <v>1828</v>
      </c>
      <c r="E446" s="97"/>
      <c r="F446" s="40" t="s">
        <v>41</v>
      </c>
      <c r="G446" s="40" t="s">
        <v>1504</v>
      </c>
      <c r="H446" s="96" t="s">
        <v>1829</v>
      </c>
      <c r="I446" s="96" t="s">
        <v>1829</v>
      </c>
      <c r="J446" s="96" t="s">
        <v>58</v>
      </c>
      <c r="K446" s="96" t="s">
        <v>265</v>
      </c>
      <c r="L446" s="96" t="s">
        <v>95</v>
      </c>
      <c r="M446" s="39" t="s">
        <v>47</v>
      </c>
      <c r="N446" s="40"/>
      <c r="O446" s="40"/>
      <c r="P446" s="41">
        <v>123456789012</v>
      </c>
      <c r="Q446" s="33" t="s">
        <v>48</v>
      </c>
      <c r="R446" s="41">
        <v>9876543212345</v>
      </c>
      <c r="S446" s="40" t="s">
        <v>49</v>
      </c>
      <c r="T446" s="38">
        <v>3349947378</v>
      </c>
      <c r="U446" s="40" t="s">
        <v>50</v>
      </c>
      <c r="V446" s="41">
        <v>1023456789</v>
      </c>
      <c r="W446" s="88">
        <v>20000</v>
      </c>
      <c r="X446" s="88">
        <f t="shared" si="48"/>
        <v>10000</v>
      </c>
      <c r="Y446" s="88">
        <f t="shared" si="49"/>
        <v>4000</v>
      </c>
      <c r="Z446" s="88">
        <v>2083</v>
      </c>
      <c r="AA446" s="88">
        <v>2083</v>
      </c>
      <c r="AB446" s="88">
        <f t="shared" si="50"/>
        <v>1834</v>
      </c>
      <c r="AC446" s="88">
        <f t="shared" si="51"/>
        <v>20000</v>
      </c>
      <c r="AD446" s="87">
        <f t="shared" si="52"/>
        <v>1950</v>
      </c>
      <c r="AE446" s="87">
        <f t="shared" si="53"/>
        <v>650</v>
      </c>
      <c r="AF446" s="88">
        <v>6</v>
      </c>
      <c r="AG446" s="87">
        <f t="shared" si="54"/>
        <v>480.99999999999994</v>
      </c>
      <c r="AH446" s="87">
        <f t="shared" si="55"/>
        <v>23087</v>
      </c>
      <c r="AI446" s="88" t="s">
        <v>51</v>
      </c>
      <c r="AJ446" s="40"/>
      <c r="AK446" s="40"/>
      <c r="AL446" s="40" t="s">
        <v>52</v>
      </c>
      <c r="AM446" s="40">
        <v>443</v>
      </c>
      <c r="AN446" s="33">
        <v>23087</v>
      </c>
      <c r="AO446" s="44">
        <v>10000</v>
      </c>
      <c r="AP446" s="33">
        <v>4000</v>
      </c>
    </row>
    <row r="447" spans="1:42" ht="15" customHeight="1">
      <c r="A447" s="40">
        <v>444</v>
      </c>
      <c r="B447" s="42" t="s">
        <v>1830</v>
      </c>
      <c r="C447" s="38"/>
      <c r="D447" s="97" t="s">
        <v>1831</v>
      </c>
      <c r="E447" s="97" t="s">
        <v>1832</v>
      </c>
      <c r="F447" s="40" t="s">
        <v>41</v>
      </c>
      <c r="G447" s="40" t="s">
        <v>1761</v>
      </c>
      <c r="H447" s="96" t="s">
        <v>239</v>
      </c>
      <c r="I447" s="96" t="s">
        <v>239</v>
      </c>
      <c r="J447" s="96" t="s">
        <v>58</v>
      </c>
      <c r="K447" s="96" t="s">
        <v>265</v>
      </c>
      <c r="L447" s="96" t="s">
        <v>142</v>
      </c>
      <c r="M447" s="39" t="s">
        <v>47</v>
      </c>
      <c r="N447" s="40"/>
      <c r="O447" s="40"/>
      <c r="P447" s="41">
        <v>123456789012</v>
      </c>
      <c r="Q447" s="33" t="s">
        <v>48</v>
      </c>
      <c r="R447" s="41">
        <v>9876543212345</v>
      </c>
      <c r="S447" s="40" t="s">
        <v>49</v>
      </c>
      <c r="T447" s="38">
        <v>3349947378</v>
      </c>
      <c r="U447" s="40" t="s">
        <v>50</v>
      </c>
      <c r="V447" s="41">
        <v>1023456789</v>
      </c>
      <c r="W447" s="88">
        <v>40000</v>
      </c>
      <c r="X447" s="88">
        <f t="shared" si="48"/>
        <v>20000</v>
      </c>
      <c r="Y447" s="88">
        <f t="shared" si="49"/>
        <v>8000</v>
      </c>
      <c r="Z447" s="88">
        <v>2083</v>
      </c>
      <c r="AA447" s="88">
        <v>2083</v>
      </c>
      <c r="AB447" s="88">
        <f t="shared" si="50"/>
        <v>7834</v>
      </c>
      <c r="AC447" s="88">
        <f t="shared" si="51"/>
        <v>40000</v>
      </c>
      <c r="AD447" s="87">
        <f t="shared" si="52"/>
        <v>1950</v>
      </c>
      <c r="AE447" s="87">
        <f t="shared" si="53"/>
        <v>0</v>
      </c>
      <c r="AF447" s="88">
        <v>6</v>
      </c>
      <c r="AG447" s="87">
        <f t="shared" si="54"/>
        <v>961.99999999999989</v>
      </c>
      <c r="AH447" s="87">
        <f t="shared" si="55"/>
        <v>42918</v>
      </c>
      <c r="AI447" s="88" t="s">
        <v>61</v>
      </c>
      <c r="AJ447" s="40"/>
      <c r="AK447" s="40"/>
      <c r="AL447" s="40" t="s">
        <v>52</v>
      </c>
      <c r="AM447" s="40">
        <v>444</v>
      </c>
      <c r="AN447" s="33">
        <v>42918</v>
      </c>
      <c r="AO447" s="44">
        <v>20000</v>
      </c>
      <c r="AP447" s="33">
        <v>8000</v>
      </c>
    </row>
    <row r="448" spans="1:42" ht="15" customHeight="1">
      <c r="A448" s="40">
        <v>445</v>
      </c>
      <c r="B448" s="42" t="s">
        <v>1833</v>
      </c>
      <c r="C448" s="38"/>
      <c r="D448" s="97" t="s">
        <v>1834</v>
      </c>
      <c r="E448" s="97" t="s">
        <v>1835</v>
      </c>
      <c r="F448" s="40" t="s">
        <v>41</v>
      </c>
      <c r="G448" s="40" t="s">
        <v>1836</v>
      </c>
      <c r="H448" s="96" t="s">
        <v>1837</v>
      </c>
      <c r="I448" s="96" t="s">
        <v>1837</v>
      </c>
      <c r="J448" s="96" t="s">
        <v>58</v>
      </c>
      <c r="K448" s="96" t="s">
        <v>265</v>
      </c>
      <c r="L448" s="96" t="s">
        <v>352</v>
      </c>
      <c r="M448" s="39" t="s">
        <v>47</v>
      </c>
      <c r="N448" s="40"/>
      <c r="O448" s="40"/>
      <c r="P448" s="41">
        <v>123456789012</v>
      </c>
      <c r="Q448" s="33" t="s">
        <v>48</v>
      </c>
      <c r="R448" s="41">
        <v>9876543212345</v>
      </c>
      <c r="S448" s="40" t="s">
        <v>49</v>
      </c>
      <c r="T448" s="38">
        <v>3349947378</v>
      </c>
      <c r="U448" s="40" t="s">
        <v>50</v>
      </c>
      <c r="V448" s="41">
        <v>1023456789</v>
      </c>
      <c r="W448" s="88">
        <v>30000</v>
      </c>
      <c r="X448" s="88">
        <f t="shared" si="48"/>
        <v>15000</v>
      </c>
      <c r="Y448" s="88">
        <f t="shared" si="49"/>
        <v>6000</v>
      </c>
      <c r="Z448" s="88">
        <v>2083</v>
      </c>
      <c r="AA448" s="88">
        <v>2083</v>
      </c>
      <c r="AB448" s="88">
        <f t="shared" si="50"/>
        <v>4834</v>
      </c>
      <c r="AC448" s="88">
        <f t="shared" si="51"/>
        <v>30000</v>
      </c>
      <c r="AD448" s="87">
        <f t="shared" si="52"/>
        <v>1950</v>
      </c>
      <c r="AE448" s="87">
        <f t="shared" si="53"/>
        <v>0</v>
      </c>
      <c r="AF448" s="88">
        <v>6</v>
      </c>
      <c r="AG448" s="87">
        <f t="shared" si="54"/>
        <v>721.5</v>
      </c>
      <c r="AH448" s="87">
        <f t="shared" si="55"/>
        <v>32677.5</v>
      </c>
      <c r="AI448" s="88" t="s">
        <v>61</v>
      </c>
      <c r="AJ448" s="40"/>
      <c r="AK448" s="40"/>
      <c r="AL448" s="40" t="s">
        <v>52</v>
      </c>
      <c r="AM448" s="40">
        <v>445</v>
      </c>
      <c r="AN448" s="33">
        <v>32677.5</v>
      </c>
      <c r="AO448" s="44">
        <v>15000</v>
      </c>
      <c r="AP448" s="33">
        <v>6000</v>
      </c>
    </row>
    <row r="449" spans="1:42" ht="15" customHeight="1">
      <c r="A449" s="40">
        <v>446</v>
      </c>
      <c r="B449" s="42" t="s">
        <v>1838</v>
      </c>
      <c r="C449" s="38"/>
      <c r="D449" s="97" t="s">
        <v>1839</v>
      </c>
      <c r="E449" s="97" t="s">
        <v>1814</v>
      </c>
      <c r="F449" s="40" t="s">
        <v>41</v>
      </c>
      <c r="G449" s="40" t="s">
        <v>1840</v>
      </c>
      <c r="H449" s="96" t="s">
        <v>1837</v>
      </c>
      <c r="I449" s="96" t="s">
        <v>1837</v>
      </c>
      <c r="J449" s="96" t="s">
        <v>58</v>
      </c>
      <c r="K449" s="96" t="s">
        <v>265</v>
      </c>
      <c r="L449" s="96" t="s">
        <v>46</v>
      </c>
      <c r="M449" s="39" t="s">
        <v>47</v>
      </c>
      <c r="N449" s="40"/>
      <c r="O449" s="40"/>
      <c r="P449" s="41">
        <v>123456789012</v>
      </c>
      <c r="Q449" s="33" t="s">
        <v>48</v>
      </c>
      <c r="R449" s="41">
        <v>9876543212345</v>
      </c>
      <c r="S449" s="40" t="s">
        <v>49</v>
      </c>
      <c r="T449" s="38">
        <v>3349947378</v>
      </c>
      <c r="U449" s="40" t="s">
        <v>50</v>
      </c>
      <c r="V449" s="41">
        <v>1023456789</v>
      </c>
      <c r="W449" s="88">
        <v>16000</v>
      </c>
      <c r="X449" s="88">
        <f t="shared" si="48"/>
        <v>8000</v>
      </c>
      <c r="Y449" s="88">
        <f t="shared" si="49"/>
        <v>3200</v>
      </c>
      <c r="Z449" s="88">
        <v>2083</v>
      </c>
      <c r="AA449" s="88">
        <v>2083</v>
      </c>
      <c r="AB449" s="88">
        <f t="shared" si="50"/>
        <v>634</v>
      </c>
      <c r="AC449" s="88">
        <f t="shared" si="51"/>
        <v>16000</v>
      </c>
      <c r="AD449" s="87">
        <f t="shared" si="52"/>
        <v>2080</v>
      </c>
      <c r="AE449" s="87">
        <f t="shared" si="53"/>
        <v>520</v>
      </c>
      <c r="AF449" s="88">
        <v>6</v>
      </c>
      <c r="AG449" s="87">
        <f t="shared" si="54"/>
        <v>384.79999999999995</v>
      </c>
      <c r="AH449" s="87">
        <f t="shared" si="55"/>
        <v>18990.8</v>
      </c>
      <c r="AI449" s="88" t="s">
        <v>76</v>
      </c>
      <c r="AJ449" s="40"/>
      <c r="AK449" s="40"/>
      <c r="AL449" s="40" t="s">
        <v>52</v>
      </c>
      <c r="AM449" s="40">
        <v>446</v>
      </c>
      <c r="AN449" s="33">
        <v>18990.8</v>
      </c>
      <c r="AO449" s="44">
        <v>8000</v>
      </c>
      <c r="AP449" s="33">
        <v>3200</v>
      </c>
    </row>
    <row r="450" spans="1:42" ht="15" customHeight="1">
      <c r="A450" s="40">
        <v>447</v>
      </c>
      <c r="B450" s="42" t="s">
        <v>1841</v>
      </c>
      <c r="C450" s="38"/>
      <c r="D450" s="97" t="s">
        <v>1842</v>
      </c>
      <c r="E450" s="97" t="s">
        <v>1843</v>
      </c>
      <c r="F450" s="40" t="s">
        <v>41</v>
      </c>
      <c r="G450" s="40" t="s">
        <v>1844</v>
      </c>
      <c r="H450" s="96" t="s">
        <v>1845</v>
      </c>
      <c r="I450" s="96" t="s">
        <v>1845</v>
      </c>
      <c r="J450" s="96" t="s">
        <v>58</v>
      </c>
      <c r="K450" s="96" t="s">
        <v>254</v>
      </c>
      <c r="L450" s="96" t="s">
        <v>142</v>
      </c>
      <c r="M450" s="39" t="s">
        <v>47</v>
      </c>
      <c r="N450" s="40"/>
      <c r="O450" s="40"/>
      <c r="P450" s="41">
        <v>123456789012</v>
      </c>
      <c r="Q450" s="33" t="s">
        <v>48</v>
      </c>
      <c r="R450" s="41">
        <v>9876543212345</v>
      </c>
      <c r="S450" s="40" t="s">
        <v>49</v>
      </c>
      <c r="T450" s="38">
        <v>3349947378</v>
      </c>
      <c r="U450" s="40" t="s">
        <v>50</v>
      </c>
      <c r="V450" s="41">
        <v>1023456789</v>
      </c>
      <c r="W450" s="88">
        <v>25000</v>
      </c>
      <c r="X450" s="88">
        <f t="shared" si="48"/>
        <v>12500</v>
      </c>
      <c r="Y450" s="88">
        <f t="shared" si="49"/>
        <v>5000</v>
      </c>
      <c r="Z450" s="88">
        <v>2083</v>
      </c>
      <c r="AA450" s="88">
        <v>2083</v>
      </c>
      <c r="AB450" s="88">
        <f t="shared" si="50"/>
        <v>3334</v>
      </c>
      <c r="AC450" s="88">
        <f t="shared" si="51"/>
        <v>25000</v>
      </c>
      <c r="AD450" s="87">
        <f t="shared" si="52"/>
        <v>1950</v>
      </c>
      <c r="AE450" s="87">
        <f t="shared" si="53"/>
        <v>0</v>
      </c>
      <c r="AF450" s="88">
        <v>6</v>
      </c>
      <c r="AG450" s="87">
        <f t="shared" si="54"/>
        <v>601.25</v>
      </c>
      <c r="AH450" s="87">
        <f t="shared" si="55"/>
        <v>27557.25</v>
      </c>
      <c r="AI450" s="88" t="s">
        <v>51</v>
      </c>
      <c r="AJ450" s="40"/>
      <c r="AK450" s="40"/>
      <c r="AL450" s="40" t="s">
        <v>52</v>
      </c>
      <c r="AM450" s="40">
        <v>447</v>
      </c>
      <c r="AN450" s="33">
        <v>27557.25</v>
      </c>
      <c r="AO450" s="44">
        <v>12500</v>
      </c>
      <c r="AP450" s="33">
        <v>5000</v>
      </c>
    </row>
    <row r="451" spans="1:42" ht="15" customHeight="1">
      <c r="A451" s="40">
        <v>448</v>
      </c>
      <c r="B451" s="42" t="s">
        <v>1846</v>
      </c>
      <c r="C451" s="38"/>
      <c r="D451" s="97" t="s">
        <v>1847</v>
      </c>
      <c r="E451" s="97" t="s">
        <v>1848</v>
      </c>
      <c r="F451" s="40" t="s">
        <v>41</v>
      </c>
      <c r="G451" s="40" t="s">
        <v>1849</v>
      </c>
      <c r="H451" s="96" t="s">
        <v>1850</v>
      </c>
      <c r="I451" s="96" t="s">
        <v>1850</v>
      </c>
      <c r="J451" s="96" t="s">
        <v>44</v>
      </c>
      <c r="K451" s="96" t="s">
        <v>131</v>
      </c>
      <c r="L451" s="96" t="s">
        <v>142</v>
      </c>
      <c r="M451" s="39" t="s">
        <v>47</v>
      </c>
      <c r="N451" s="40"/>
      <c r="O451" s="40"/>
      <c r="P451" s="41">
        <v>123456789012</v>
      </c>
      <c r="Q451" s="33" t="s">
        <v>48</v>
      </c>
      <c r="R451" s="41">
        <v>9876543212345</v>
      </c>
      <c r="S451" s="40" t="s">
        <v>49</v>
      </c>
      <c r="T451" s="38">
        <v>3349947378</v>
      </c>
      <c r="U451" s="40" t="s">
        <v>50</v>
      </c>
      <c r="V451" s="41">
        <v>1023456789</v>
      </c>
      <c r="W451" s="88">
        <v>27000</v>
      </c>
      <c r="X451" s="88">
        <f t="shared" si="48"/>
        <v>13500</v>
      </c>
      <c r="Y451" s="88">
        <f t="shared" si="49"/>
        <v>5400</v>
      </c>
      <c r="Z451" s="88">
        <v>2083</v>
      </c>
      <c r="AA451" s="88">
        <v>2083</v>
      </c>
      <c r="AB451" s="88">
        <f t="shared" si="50"/>
        <v>3934</v>
      </c>
      <c r="AC451" s="88">
        <f t="shared" si="51"/>
        <v>27000</v>
      </c>
      <c r="AD451" s="87">
        <f t="shared" si="52"/>
        <v>1950</v>
      </c>
      <c r="AE451" s="87">
        <f t="shared" si="53"/>
        <v>0</v>
      </c>
      <c r="AF451" s="88">
        <v>6</v>
      </c>
      <c r="AG451" s="87">
        <f t="shared" si="54"/>
        <v>649.34999999999991</v>
      </c>
      <c r="AH451" s="87">
        <f t="shared" si="55"/>
        <v>29605.35</v>
      </c>
      <c r="AI451" s="88" t="s">
        <v>51</v>
      </c>
      <c r="AJ451" s="40"/>
      <c r="AK451" s="40"/>
      <c r="AL451" s="40" t="s">
        <v>52</v>
      </c>
      <c r="AM451" s="40">
        <v>448</v>
      </c>
      <c r="AN451" s="33">
        <v>29605.35</v>
      </c>
      <c r="AO451" s="44">
        <v>13500</v>
      </c>
      <c r="AP451" s="33">
        <v>5400</v>
      </c>
    </row>
    <row r="452" spans="1:42" ht="15" customHeight="1">
      <c r="A452" s="40">
        <v>449</v>
      </c>
      <c r="B452" s="42" t="s">
        <v>1851</v>
      </c>
      <c r="C452" s="38"/>
      <c r="D452" s="97" t="s">
        <v>1852</v>
      </c>
      <c r="E452" s="97" t="s">
        <v>1853</v>
      </c>
      <c r="F452" s="40" t="s">
        <v>41</v>
      </c>
      <c r="G452" s="40" t="s">
        <v>1854</v>
      </c>
      <c r="H452" s="96" t="s">
        <v>1850</v>
      </c>
      <c r="I452" s="96" t="s">
        <v>1850</v>
      </c>
      <c r="J452" s="96" t="s">
        <v>58</v>
      </c>
      <c r="K452" s="96" t="s">
        <v>676</v>
      </c>
      <c r="L452" s="96" t="s">
        <v>95</v>
      </c>
      <c r="M452" s="39" t="s">
        <v>47</v>
      </c>
      <c r="N452" s="40"/>
      <c r="O452" s="40"/>
      <c r="P452" s="41">
        <v>123456789012</v>
      </c>
      <c r="Q452" s="33" t="s">
        <v>48</v>
      </c>
      <c r="R452" s="41">
        <v>9876543212345</v>
      </c>
      <c r="S452" s="40" t="s">
        <v>49</v>
      </c>
      <c r="T452" s="38">
        <v>3349947378</v>
      </c>
      <c r="U452" s="40" t="s">
        <v>50</v>
      </c>
      <c r="V452" s="41">
        <v>1023456789</v>
      </c>
      <c r="W452" s="88">
        <v>43000</v>
      </c>
      <c r="X452" s="88">
        <f t="shared" ref="X452:X515" si="56">W452*50%</f>
        <v>21500</v>
      </c>
      <c r="Y452" s="88">
        <f t="shared" ref="Y452:Y515" si="57">X452*40%</f>
        <v>8600</v>
      </c>
      <c r="Z452" s="88">
        <v>2083</v>
      </c>
      <c r="AA452" s="88">
        <v>2083</v>
      </c>
      <c r="AB452" s="88">
        <f t="shared" ref="AB452:AB515" si="58">W452-X452-Y452-Z452-AA452</f>
        <v>8734</v>
      </c>
      <c r="AC452" s="88">
        <f t="shared" ref="AC452:AC515" si="59">SUM(X452:AB452)</f>
        <v>43000</v>
      </c>
      <c r="AD452" s="87">
        <f t="shared" ref="AD452:AD485" si="60">((IF((X452+Z452+AA452+AB452)&gt;15000,15000,W452))*13%)</f>
        <v>1950</v>
      </c>
      <c r="AE452" s="87">
        <f t="shared" ref="AE452:AE485" si="61">(IF((W452)&lt;21001,W452,0))*3.25%</f>
        <v>0</v>
      </c>
      <c r="AF452" s="88">
        <v>6</v>
      </c>
      <c r="AG452" s="87">
        <f t="shared" ref="AG452:AG485" si="62">X452*4.81%</f>
        <v>1034.1499999999999</v>
      </c>
      <c r="AH452" s="87">
        <f t="shared" ref="AH452:AH515" si="63">SUM(AC452:AG452)</f>
        <v>45990.15</v>
      </c>
      <c r="AI452" s="88" t="s">
        <v>61</v>
      </c>
      <c r="AJ452" s="40"/>
      <c r="AK452" s="40"/>
      <c r="AL452" s="40" t="s">
        <v>52</v>
      </c>
      <c r="AM452" s="40">
        <v>449</v>
      </c>
      <c r="AN452" s="33">
        <v>45990.15</v>
      </c>
      <c r="AO452" s="44">
        <v>21500</v>
      </c>
      <c r="AP452" s="33">
        <v>8600</v>
      </c>
    </row>
    <row r="453" spans="1:42" ht="15" customHeight="1">
      <c r="A453" s="40">
        <v>450</v>
      </c>
      <c r="B453" s="42" t="s">
        <v>1855</v>
      </c>
      <c r="C453" s="38"/>
      <c r="D453" s="97" t="s">
        <v>1856</v>
      </c>
      <c r="E453" s="97" t="s">
        <v>1633</v>
      </c>
      <c r="F453" s="40" t="s">
        <v>41</v>
      </c>
      <c r="G453" s="40" t="s">
        <v>1857</v>
      </c>
      <c r="H453" s="96" t="s">
        <v>1850</v>
      </c>
      <c r="I453" s="96" t="s">
        <v>1850</v>
      </c>
      <c r="J453" s="96" t="s">
        <v>58</v>
      </c>
      <c r="K453" s="96" t="s">
        <v>265</v>
      </c>
      <c r="L453" s="96" t="s">
        <v>390</v>
      </c>
      <c r="M453" s="39" t="s">
        <v>47</v>
      </c>
      <c r="N453" s="40"/>
      <c r="O453" s="40"/>
      <c r="P453" s="41">
        <v>123456789012</v>
      </c>
      <c r="Q453" s="33" t="s">
        <v>48</v>
      </c>
      <c r="R453" s="41">
        <v>9876543212345</v>
      </c>
      <c r="S453" s="40" t="s">
        <v>49</v>
      </c>
      <c r="T453" s="38">
        <v>3349947378</v>
      </c>
      <c r="U453" s="40" t="s">
        <v>50</v>
      </c>
      <c r="V453" s="41">
        <v>1023456789</v>
      </c>
      <c r="W453" s="88">
        <v>32000</v>
      </c>
      <c r="X453" s="88">
        <f t="shared" si="56"/>
        <v>16000</v>
      </c>
      <c r="Y453" s="88">
        <f t="shared" si="57"/>
        <v>6400</v>
      </c>
      <c r="Z453" s="88">
        <v>2083</v>
      </c>
      <c r="AA453" s="88">
        <v>2083</v>
      </c>
      <c r="AB453" s="88">
        <f t="shared" si="58"/>
        <v>5434</v>
      </c>
      <c r="AC453" s="88">
        <f t="shared" si="59"/>
        <v>32000</v>
      </c>
      <c r="AD453" s="87">
        <f t="shared" si="60"/>
        <v>1950</v>
      </c>
      <c r="AE453" s="87">
        <f t="shared" si="61"/>
        <v>0</v>
      </c>
      <c r="AF453" s="88">
        <v>6</v>
      </c>
      <c r="AG453" s="87">
        <f t="shared" si="62"/>
        <v>769.59999999999991</v>
      </c>
      <c r="AH453" s="87">
        <f t="shared" si="63"/>
        <v>34725.599999999999</v>
      </c>
      <c r="AI453" s="88" t="s">
        <v>61</v>
      </c>
      <c r="AJ453" s="40"/>
      <c r="AK453" s="40"/>
      <c r="AL453" s="40" t="s">
        <v>52</v>
      </c>
      <c r="AM453" s="40">
        <v>450</v>
      </c>
      <c r="AN453" s="33">
        <v>34725.599999999999</v>
      </c>
      <c r="AO453" s="44">
        <v>16000</v>
      </c>
      <c r="AP453" s="33">
        <v>6400</v>
      </c>
    </row>
    <row r="454" spans="1:42" ht="15" customHeight="1">
      <c r="A454" s="40">
        <v>451</v>
      </c>
      <c r="B454" s="42" t="s">
        <v>1858</v>
      </c>
      <c r="C454" s="38"/>
      <c r="D454" s="97" t="s">
        <v>1859</v>
      </c>
      <c r="E454" s="97" t="s">
        <v>1860</v>
      </c>
      <c r="F454" s="40" t="s">
        <v>41</v>
      </c>
      <c r="G454" s="40" t="s">
        <v>1861</v>
      </c>
      <c r="H454" s="96" t="s">
        <v>1850</v>
      </c>
      <c r="I454" s="96" t="s">
        <v>1850</v>
      </c>
      <c r="J454" s="96" t="s">
        <v>58</v>
      </c>
      <c r="K454" s="96" t="s">
        <v>684</v>
      </c>
      <c r="L454" s="96" t="s">
        <v>95</v>
      </c>
      <c r="M454" s="39" t="s">
        <v>47</v>
      </c>
      <c r="N454" s="40"/>
      <c r="O454" s="40"/>
      <c r="P454" s="41">
        <v>123456789012</v>
      </c>
      <c r="Q454" s="33" t="s">
        <v>48</v>
      </c>
      <c r="R454" s="41">
        <v>9876543212345</v>
      </c>
      <c r="S454" s="40" t="s">
        <v>49</v>
      </c>
      <c r="T454" s="38">
        <v>3349947378</v>
      </c>
      <c r="U454" s="40" t="s">
        <v>50</v>
      </c>
      <c r="V454" s="41">
        <v>1023456789</v>
      </c>
      <c r="W454" s="88">
        <v>16000</v>
      </c>
      <c r="X454" s="88">
        <f t="shared" si="56"/>
        <v>8000</v>
      </c>
      <c r="Y454" s="88">
        <f t="shared" si="57"/>
        <v>3200</v>
      </c>
      <c r="Z454" s="88">
        <v>2083</v>
      </c>
      <c r="AA454" s="88">
        <v>2083</v>
      </c>
      <c r="AB454" s="88">
        <f t="shared" si="58"/>
        <v>634</v>
      </c>
      <c r="AC454" s="88">
        <f t="shared" si="59"/>
        <v>16000</v>
      </c>
      <c r="AD454" s="87">
        <f t="shared" si="60"/>
        <v>2080</v>
      </c>
      <c r="AE454" s="87">
        <f t="shared" si="61"/>
        <v>520</v>
      </c>
      <c r="AF454" s="88">
        <v>6</v>
      </c>
      <c r="AG454" s="87">
        <f t="shared" si="62"/>
        <v>384.79999999999995</v>
      </c>
      <c r="AH454" s="87">
        <f t="shared" si="63"/>
        <v>18990.8</v>
      </c>
      <c r="AI454" s="88" t="s">
        <v>76</v>
      </c>
      <c r="AJ454" s="40"/>
      <c r="AK454" s="40"/>
      <c r="AL454" s="40" t="s">
        <v>52</v>
      </c>
      <c r="AM454" s="40">
        <v>451</v>
      </c>
      <c r="AN454" s="33">
        <v>18990.8</v>
      </c>
      <c r="AO454" s="44">
        <v>8000</v>
      </c>
      <c r="AP454" s="33">
        <v>3200</v>
      </c>
    </row>
    <row r="455" spans="1:42" ht="15" customHeight="1">
      <c r="A455" s="40">
        <v>452</v>
      </c>
      <c r="B455" s="42" t="s">
        <v>1862</v>
      </c>
      <c r="C455" s="38"/>
      <c r="D455" s="97" t="s">
        <v>1863</v>
      </c>
      <c r="E455" s="97" t="s">
        <v>1864</v>
      </c>
      <c r="F455" s="40" t="s">
        <v>41</v>
      </c>
      <c r="G455" s="40" t="s">
        <v>1865</v>
      </c>
      <c r="H455" s="96" t="s">
        <v>1850</v>
      </c>
      <c r="I455" s="96" t="s">
        <v>1850</v>
      </c>
      <c r="J455" s="96" t="s">
        <v>58</v>
      </c>
      <c r="K455" s="96" t="s">
        <v>137</v>
      </c>
      <c r="L455" s="96" t="s">
        <v>95</v>
      </c>
      <c r="M455" s="39" t="s">
        <v>47</v>
      </c>
      <c r="N455" s="40"/>
      <c r="O455" s="40"/>
      <c r="P455" s="41">
        <v>123456789012</v>
      </c>
      <c r="Q455" s="33" t="s">
        <v>48</v>
      </c>
      <c r="R455" s="41">
        <v>9876543212345</v>
      </c>
      <c r="S455" s="40" t="s">
        <v>49</v>
      </c>
      <c r="T455" s="38">
        <v>3349947378</v>
      </c>
      <c r="U455" s="40" t="s">
        <v>50</v>
      </c>
      <c r="V455" s="41">
        <v>1023456789</v>
      </c>
      <c r="W455" s="88">
        <v>31000</v>
      </c>
      <c r="X455" s="88">
        <f t="shared" si="56"/>
        <v>15500</v>
      </c>
      <c r="Y455" s="88">
        <f t="shared" si="57"/>
        <v>6200</v>
      </c>
      <c r="Z455" s="88">
        <v>2083</v>
      </c>
      <c r="AA455" s="88">
        <v>2083</v>
      </c>
      <c r="AB455" s="88">
        <f t="shared" si="58"/>
        <v>5134</v>
      </c>
      <c r="AC455" s="88">
        <f t="shared" si="59"/>
        <v>31000</v>
      </c>
      <c r="AD455" s="87">
        <f t="shared" si="60"/>
        <v>1950</v>
      </c>
      <c r="AE455" s="87">
        <f t="shared" si="61"/>
        <v>0</v>
      </c>
      <c r="AF455" s="88">
        <v>6</v>
      </c>
      <c r="AG455" s="87">
        <f t="shared" si="62"/>
        <v>745.55</v>
      </c>
      <c r="AH455" s="87">
        <f t="shared" si="63"/>
        <v>33701.550000000003</v>
      </c>
      <c r="AI455" s="88" t="s">
        <v>61</v>
      </c>
      <c r="AJ455" s="40"/>
      <c r="AK455" s="40"/>
      <c r="AL455" s="40" t="s">
        <v>52</v>
      </c>
      <c r="AM455" s="40">
        <v>452</v>
      </c>
      <c r="AN455" s="33">
        <v>33701.550000000003</v>
      </c>
      <c r="AO455" s="44">
        <v>15500</v>
      </c>
      <c r="AP455" s="33">
        <v>6200</v>
      </c>
    </row>
    <row r="456" spans="1:42" ht="15" customHeight="1">
      <c r="A456" s="40">
        <v>453</v>
      </c>
      <c r="B456" s="42" t="s">
        <v>1866</v>
      </c>
      <c r="C456" s="38"/>
      <c r="D456" s="97" t="s">
        <v>1867</v>
      </c>
      <c r="E456" s="97" t="s">
        <v>596</v>
      </c>
      <c r="F456" s="40" t="s">
        <v>41</v>
      </c>
      <c r="G456" s="40" t="s">
        <v>1819</v>
      </c>
      <c r="H456" s="96" t="s">
        <v>1868</v>
      </c>
      <c r="I456" s="96" t="s">
        <v>1868</v>
      </c>
      <c r="J456" s="96" t="s">
        <v>58</v>
      </c>
      <c r="K456" s="96" t="s">
        <v>694</v>
      </c>
      <c r="L456" s="96" t="s">
        <v>95</v>
      </c>
      <c r="M456" s="39" t="s">
        <v>47</v>
      </c>
      <c r="N456" s="40"/>
      <c r="O456" s="40"/>
      <c r="P456" s="41">
        <v>123456789012</v>
      </c>
      <c r="Q456" s="33" t="s">
        <v>48</v>
      </c>
      <c r="R456" s="41">
        <v>9876543212345</v>
      </c>
      <c r="S456" s="40" t="s">
        <v>49</v>
      </c>
      <c r="T456" s="38">
        <v>3349947378</v>
      </c>
      <c r="U456" s="40" t="s">
        <v>50</v>
      </c>
      <c r="V456" s="41">
        <v>1023456789</v>
      </c>
      <c r="W456" s="88">
        <v>24000</v>
      </c>
      <c r="X456" s="88">
        <f t="shared" si="56"/>
        <v>12000</v>
      </c>
      <c r="Y456" s="88">
        <f t="shared" si="57"/>
        <v>4800</v>
      </c>
      <c r="Z456" s="88">
        <v>2083</v>
      </c>
      <c r="AA456" s="88">
        <v>2083</v>
      </c>
      <c r="AB456" s="88">
        <f t="shared" si="58"/>
        <v>3034</v>
      </c>
      <c r="AC456" s="88">
        <f t="shared" si="59"/>
        <v>24000</v>
      </c>
      <c r="AD456" s="87">
        <f t="shared" si="60"/>
        <v>1950</v>
      </c>
      <c r="AE456" s="87">
        <f t="shared" si="61"/>
        <v>0</v>
      </c>
      <c r="AF456" s="88">
        <v>6</v>
      </c>
      <c r="AG456" s="87">
        <f t="shared" si="62"/>
        <v>577.19999999999993</v>
      </c>
      <c r="AH456" s="87">
        <f t="shared" si="63"/>
        <v>26533.200000000001</v>
      </c>
      <c r="AI456" s="88" t="s">
        <v>51</v>
      </c>
      <c r="AJ456" s="40"/>
      <c r="AK456" s="40"/>
      <c r="AL456" s="40" t="s">
        <v>52</v>
      </c>
      <c r="AM456" s="40">
        <v>453</v>
      </c>
      <c r="AN456" s="33">
        <v>26533.200000000001</v>
      </c>
      <c r="AO456" s="44">
        <v>12000</v>
      </c>
      <c r="AP456" s="33">
        <v>4800</v>
      </c>
    </row>
    <row r="457" spans="1:42" ht="15" customHeight="1">
      <c r="A457" s="40">
        <v>454</v>
      </c>
      <c r="B457" s="42" t="s">
        <v>1869</v>
      </c>
      <c r="C457" s="38"/>
      <c r="D457" s="97" t="s">
        <v>1870</v>
      </c>
      <c r="E457" s="97" t="s">
        <v>486</v>
      </c>
      <c r="F457" s="40" t="s">
        <v>41</v>
      </c>
      <c r="G457" s="40" t="s">
        <v>1871</v>
      </c>
      <c r="H457" s="96" t="s">
        <v>1868</v>
      </c>
      <c r="I457" s="96" t="s">
        <v>1868</v>
      </c>
      <c r="J457" s="96" t="s">
        <v>58</v>
      </c>
      <c r="K457" s="96" t="s">
        <v>694</v>
      </c>
      <c r="L457" s="96" t="s">
        <v>352</v>
      </c>
      <c r="M457" s="39" t="s">
        <v>47</v>
      </c>
      <c r="N457" s="40"/>
      <c r="O457" s="40"/>
      <c r="P457" s="41">
        <v>123456789012</v>
      </c>
      <c r="Q457" s="33" t="s">
        <v>48</v>
      </c>
      <c r="R457" s="41">
        <v>9876543212345</v>
      </c>
      <c r="S457" s="40" t="s">
        <v>49</v>
      </c>
      <c r="T457" s="38">
        <v>3349947378</v>
      </c>
      <c r="U457" s="40" t="s">
        <v>50</v>
      </c>
      <c r="V457" s="41">
        <v>1023456789</v>
      </c>
      <c r="W457" s="88">
        <v>31000</v>
      </c>
      <c r="X457" s="88">
        <f t="shared" si="56"/>
        <v>15500</v>
      </c>
      <c r="Y457" s="88">
        <f t="shared" si="57"/>
        <v>6200</v>
      </c>
      <c r="Z457" s="88">
        <v>2083</v>
      </c>
      <c r="AA457" s="88">
        <v>2083</v>
      </c>
      <c r="AB457" s="88">
        <f t="shared" si="58"/>
        <v>5134</v>
      </c>
      <c r="AC457" s="88">
        <f t="shared" si="59"/>
        <v>31000</v>
      </c>
      <c r="AD457" s="87">
        <f t="shared" si="60"/>
        <v>1950</v>
      </c>
      <c r="AE457" s="87">
        <f t="shared" si="61"/>
        <v>0</v>
      </c>
      <c r="AF457" s="88">
        <v>6</v>
      </c>
      <c r="AG457" s="87">
        <f t="shared" si="62"/>
        <v>745.55</v>
      </c>
      <c r="AH457" s="87">
        <f t="shared" si="63"/>
        <v>33701.550000000003</v>
      </c>
      <c r="AI457" s="88" t="s">
        <v>61</v>
      </c>
      <c r="AJ457" s="40"/>
      <c r="AK457" s="40"/>
      <c r="AL457" s="40" t="s">
        <v>52</v>
      </c>
      <c r="AM457" s="40">
        <v>454</v>
      </c>
      <c r="AN457" s="33">
        <v>33701.550000000003</v>
      </c>
      <c r="AO457" s="44">
        <v>15500</v>
      </c>
      <c r="AP457" s="33">
        <v>6200</v>
      </c>
    </row>
    <row r="458" spans="1:42" ht="15" customHeight="1">
      <c r="A458" s="40">
        <v>455</v>
      </c>
      <c r="B458" s="42" t="s">
        <v>1872</v>
      </c>
      <c r="C458" s="38"/>
      <c r="D458" s="97" t="s">
        <v>1873</v>
      </c>
      <c r="E458" s="97" t="s">
        <v>1874</v>
      </c>
      <c r="F458" s="40" t="s">
        <v>41</v>
      </c>
      <c r="G458" s="40" t="s">
        <v>1875</v>
      </c>
      <c r="H458" s="96" t="s">
        <v>1868</v>
      </c>
      <c r="I458" s="96" t="s">
        <v>1868</v>
      </c>
      <c r="J458" s="96" t="s">
        <v>58</v>
      </c>
      <c r="K458" s="96" t="s">
        <v>694</v>
      </c>
      <c r="L458" s="96" t="s">
        <v>75</v>
      </c>
      <c r="M458" s="39" t="s">
        <v>47</v>
      </c>
      <c r="N458" s="40"/>
      <c r="O458" s="40"/>
      <c r="P458" s="41">
        <v>123456789012</v>
      </c>
      <c r="Q458" s="33" t="s">
        <v>48</v>
      </c>
      <c r="R458" s="41">
        <v>9876543212345</v>
      </c>
      <c r="S458" s="40" t="s">
        <v>49</v>
      </c>
      <c r="T458" s="38">
        <v>3349947378</v>
      </c>
      <c r="U458" s="40" t="s">
        <v>50</v>
      </c>
      <c r="V458" s="41">
        <v>1023456789</v>
      </c>
      <c r="W458" s="88">
        <v>16000</v>
      </c>
      <c r="X458" s="88">
        <f t="shared" si="56"/>
        <v>8000</v>
      </c>
      <c r="Y458" s="88">
        <f t="shared" si="57"/>
        <v>3200</v>
      </c>
      <c r="Z458" s="88">
        <v>2083</v>
      </c>
      <c r="AA458" s="88">
        <v>2083</v>
      </c>
      <c r="AB458" s="88">
        <f t="shared" si="58"/>
        <v>634</v>
      </c>
      <c r="AC458" s="88">
        <f t="shared" si="59"/>
        <v>16000</v>
      </c>
      <c r="AD458" s="87">
        <f t="shared" si="60"/>
        <v>2080</v>
      </c>
      <c r="AE458" s="87">
        <f t="shared" si="61"/>
        <v>520</v>
      </c>
      <c r="AF458" s="88">
        <v>6</v>
      </c>
      <c r="AG458" s="87">
        <f t="shared" si="62"/>
        <v>384.79999999999995</v>
      </c>
      <c r="AH458" s="87">
        <f t="shared" si="63"/>
        <v>18990.8</v>
      </c>
      <c r="AI458" s="88" t="s">
        <v>76</v>
      </c>
      <c r="AJ458" s="40"/>
      <c r="AK458" s="40"/>
      <c r="AL458" s="40" t="s">
        <v>52</v>
      </c>
      <c r="AM458" s="40">
        <v>455</v>
      </c>
      <c r="AN458" s="33">
        <v>18990.8</v>
      </c>
      <c r="AO458" s="44">
        <v>8000</v>
      </c>
      <c r="AP458" s="33">
        <v>3200</v>
      </c>
    </row>
    <row r="459" spans="1:42" ht="15" customHeight="1">
      <c r="A459" s="40">
        <v>456</v>
      </c>
      <c r="B459" s="42" t="s">
        <v>1876</v>
      </c>
      <c r="C459" s="38"/>
      <c r="D459" s="97" t="s">
        <v>1877</v>
      </c>
      <c r="E459" s="97" t="s">
        <v>187</v>
      </c>
      <c r="F459" s="40" t="s">
        <v>41</v>
      </c>
      <c r="G459" s="40" t="s">
        <v>1878</v>
      </c>
      <c r="H459" s="96" t="s">
        <v>1868</v>
      </c>
      <c r="I459" s="96" t="s">
        <v>1868</v>
      </c>
      <c r="J459" s="96" t="s">
        <v>58</v>
      </c>
      <c r="K459" s="96" t="s">
        <v>694</v>
      </c>
      <c r="L459" s="96" t="s">
        <v>352</v>
      </c>
      <c r="M459" s="39" t="s">
        <v>47</v>
      </c>
      <c r="N459" s="40"/>
      <c r="O459" s="40"/>
      <c r="P459" s="41">
        <v>123456789012</v>
      </c>
      <c r="Q459" s="33" t="s">
        <v>48</v>
      </c>
      <c r="R459" s="41">
        <v>9876543212345</v>
      </c>
      <c r="S459" s="40" t="s">
        <v>49</v>
      </c>
      <c r="T459" s="38">
        <v>3349947378</v>
      </c>
      <c r="U459" s="40" t="s">
        <v>50</v>
      </c>
      <c r="V459" s="41">
        <v>1023456789</v>
      </c>
      <c r="W459" s="88">
        <v>40000</v>
      </c>
      <c r="X459" s="88">
        <f t="shared" si="56"/>
        <v>20000</v>
      </c>
      <c r="Y459" s="88">
        <f t="shared" si="57"/>
        <v>8000</v>
      </c>
      <c r="Z459" s="88">
        <v>2083</v>
      </c>
      <c r="AA459" s="88">
        <v>2083</v>
      </c>
      <c r="AB459" s="88">
        <f t="shared" si="58"/>
        <v>7834</v>
      </c>
      <c r="AC459" s="88">
        <f t="shared" si="59"/>
        <v>40000</v>
      </c>
      <c r="AD459" s="87">
        <f t="shared" si="60"/>
        <v>1950</v>
      </c>
      <c r="AE459" s="87">
        <f t="shared" si="61"/>
        <v>0</v>
      </c>
      <c r="AF459" s="88">
        <v>6</v>
      </c>
      <c r="AG459" s="87">
        <f t="shared" si="62"/>
        <v>961.99999999999989</v>
      </c>
      <c r="AH459" s="87">
        <f t="shared" si="63"/>
        <v>42918</v>
      </c>
      <c r="AI459" s="88" t="s">
        <v>61</v>
      </c>
      <c r="AJ459" s="40"/>
      <c r="AK459" s="40"/>
      <c r="AL459" s="40" t="s">
        <v>52</v>
      </c>
      <c r="AM459" s="40">
        <v>456</v>
      </c>
      <c r="AN459" s="33">
        <v>42918</v>
      </c>
      <c r="AO459" s="44">
        <v>20000</v>
      </c>
      <c r="AP459" s="33">
        <v>8000</v>
      </c>
    </row>
    <row r="460" spans="1:42" ht="15" customHeight="1">
      <c r="A460" s="40">
        <v>457</v>
      </c>
      <c r="B460" s="42" t="s">
        <v>1879</v>
      </c>
      <c r="C460" s="38"/>
      <c r="D460" s="97" t="s">
        <v>1880</v>
      </c>
      <c r="E460" s="97" t="s">
        <v>1881</v>
      </c>
      <c r="F460" s="40" t="s">
        <v>41</v>
      </c>
      <c r="G460" s="40" t="s">
        <v>1882</v>
      </c>
      <c r="H460" s="96" t="s">
        <v>1883</v>
      </c>
      <c r="I460" s="96" t="s">
        <v>1883</v>
      </c>
      <c r="J460" s="96" t="s">
        <v>58</v>
      </c>
      <c r="K460" s="96" t="s">
        <v>694</v>
      </c>
      <c r="L460" s="96" t="s">
        <v>95</v>
      </c>
      <c r="M460" s="39" t="s">
        <v>47</v>
      </c>
      <c r="N460" s="40"/>
      <c r="O460" s="40"/>
      <c r="P460" s="41">
        <v>123456789012</v>
      </c>
      <c r="Q460" s="33" t="s">
        <v>48</v>
      </c>
      <c r="R460" s="41">
        <v>9876543212345</v>
      </c>
      <c r="S460" s="40" t="s">
        <v>49</v>
      </c>
      <c r="T460" s="38">
        <v>3349947378</v>
      </c>
      <c r="U460" s="40" t="s">
        <v>50</v>
      </c>
      <c r="V460" s="41">
        <v>1023456789</v>
      </c>
      <c r="W460" s="87">
        <v>20000</v>
      </c>
      <c r="X460" s="88">
        <f t="shared" si="56"/>
        <v>10000</v>
      </c>
      <c r="Y460" s="88">
        <f t="shared" si="57"/>
        <v>4000</v>
      </c>
      <c r="Z460" s="88">
        <v>2083</v>
      </c>
      <c r="AA460" s="88">
        <v>2083</v>
      </c>
      <c r="AB460" s="88">
        <f t="shared" si="58"/>
        <v>1834</v>
      </c>
      <c r="AC460" s="88">
        <f t="shared" si="59"/>
        <v>20000</v>
      </c>
      <c r="AD460" s="87">
        <f t="shared" si="60"/>
        <v>1950</v>
      </c>
      <c r="AE460" s="87">
        <f t="shared" si="61"/>
        <v>650</v>
      </c>
      <c r="AF460" s="88">
        <v>6</v>
      </c>
      <c r="AG460" s="87">
        <f t="shared" si="62"/>
        <v>480.99999999999994</v>
      </c>
      <c r="AH460" s="87">
        <f t="shared" si="63"/>
        <v>23087</v>
      </c>
      <c r="AI460" s="88" t="s">
        <v>51</v>
      </c>
      <c r="AJ460" s="40"/>
      <c r="AK460" s="40"/>
      <c r="AL460" s="40" t="s">
        <v>52</v>
      </c>
      <c r="AM460" s="40">
        <v>457</v>
      </c>
      <c r="AN460" s="33">
        <v>23087</v>
      </c>
      <c r="AO460" s="44">
        <v>10000</v>
      </c>
      <c r="AP460" s="33">
        <v>4000</v>
      </c>
    </row>
    <row r="461" spans="1:42" ht="15" customHeight="1">
      <c r="A461" s="40">
        <v>458</v>
      </c>
      <c r="B461" s="42" t="s">
        <v>1884</v>
      </c>
      <c r="C461" s="38"/>
      <c r="D461" s="97" t="s">
        <v>1885</v>
      </c>
      <c r="E461" s="97" t="s">
        <v>1886</v>
      </c>
      <c r="F461" s="40" t="s">
        <v>41</v>
      </c>
      <c r="G461" s="40" t="s">
        <v>1887</v>
      </c>
      <c r="H461" s="96" t="s">
        <v>1883</v>
      </c>
      <c r="I461" s="96" t="s">
        <v>1883</v>
      </c>
      <c r="J461" s="96" t="s">
        <v>58</v>
      </c>
      <c r="K461" s="96" t="s">
        <v>694</v>
      </c>
      <c r="L461" s="96" t="s">
        <v>95</v>
      </c>
      <c r="M461" s="39" t="s">
        <v>47</v>
      </c>
      <c r="N461" s="40"/>
      <c r="O461" s="40"/>
      <c r="P461" s="41">
        <v>123456789012</v>
      </c>
      <c r="Q461" s="33" t="s">
        <v>48</v>
      </c>
      <c r="R461" s="41">
        <v>9876543212345</v>
      </c>
      <c r="S461" s="40" t="s">
        <v>49</v>
      </c>
      <c r="T461" s="38">
        <v>3349947378</v>
      </c>
      <c r="U461" s="40" t="s">
        <v>50</v>
      </c>
      <c r="V461" s="41">
        <v>1023456789</v>
      </c>
      <c r="W461" s="88">
        <v>50000</v>
      </c>
      <c r="X461" s="88">
        <f t="shared" si="56"/>
        <v>25000</v>
      </c>
      <c r="Y461" s="88">
        <f t="shared" si="57"/>
        <v>10000</v>
      </c>
      <c r="Z461" s="88">
        <v>2083</v>
      </c>
      <c r="AA461" s="88">
        <v>2083</v>
      </c>
      <c r="AB461" s="88">
        <f t="shared" si="58"/>
        <v>10834</v>
      </c>
      <c r="AC461" s="88">
        <f t="shared" si="59"/>
        <v>50000</v>
      </c>
      <c r="AD461" s="87">
        <f t="shared" si="60"/>
        <v>1950</v>
      </c>
      <c r="AE461" s="87">
        <f t="shared" si="61"/>
        <v>0</v>
      </c>
      <c r="AF461" s="88">
        <v>6</v>
      </c>
      <c r="AG461" s="87">
        <f t="shared" si="62"/>
        <v>1202.5</v>
      </c>
      <c r="AH461" s="87">
        <f t="shared" si="63"/>
        <v>53158.5</v>
      </c>
      <c r="AI461" s="88" t="s">
        <v>61</v>
      </c>
      <c r="AJ461" s="40"/>
      <c r="AK461" s="40"/>
      <c r="AL461" s="40" t="s">
        <v>52</v>
      </c>
      <c r="AM461" s="40">
        <v>458</v>
      </c>
      <c r="AN461" s="33">
        <v>53158.5</v>
      </c>
      <c r="AO461" s="44">
        <v>25000</v>
      </c>
      <c r="AP461" s="33">
        <v>10000</v>
      </c>
    </row>
    <row r="462" spans="1:42" ht="15" customHeight="1">
      <c r="A462" s="40">
        <v>459</v>
      </c>
      <c r="B462" s="42" t="s">
        <v>1888</v>
      </c>
      <c r="C462" s="38"/>
      <c r="D462" s="97" t="s">
        <v>1889</v>
      </c>
      <c r="E462" s="97" t="s">
        <v>1890</v>
      </c>
      <c r="F462" s="40" t="s">
        <v>41</v>
      </c>
      <c r="G462" s="40" t="s">
        <v>1891</v>
      </c>
      <c r="H462" s="96" t="s">
        <v>1883</v>
      </c>
      <c r="I462" s="96" t="s">
        <v>1883</v>
      </c>
      <c r="J462" s="96" t="s">
        <v>58</v>
      </c>
      <c r="K462" s="96" t="s">
        <v>694</v>
      </c>
      <c r="L462" s="96" t="s">
        <v>75</v>
      </c>
      <c r="M462" s="39" t="s">
        <v>47</v>
      </c>
      <c r="N462" s="40"/>
      <c r="O462" s="40"/>
      <c r="P462" s="41">
        <v>123456789012</v>
      </c>
      <c r="Q462" s="33" t="s">
        <v>48</v>
      </c>
      <c r="R462" s="41">
        <v>9876543212345</v>
      </c>
      <c r="S462" s="40" t="s">
        <v>49</v>
      </c>
      <c r="T462" s="38">
        <v>3349947378</v>
      </c>
      <c r="U462" s="40" t="s">
        <v>50</v>
      </c>
      <c r="V462" s="41">
        <v>1023456789</v>
      </c>
      <c r="W462" s="88">
        <v>40000</v>
      </c>
      <c r="X462" s="88">
        <f t="shared" si="56"/>
        <v>20000</v>
      </c>
      <c r="Y462" s="88">
        <f t="shared" si="57"/>
        <v>8000</v>
      </c>
      <c r="Z462" s="88">
        <v>2083</v>
      </c>
      <c r="AA462" s="88">
        <v>2083</v>
      </c>
      <c r="AB462" s="88">
        <f t="shared" si="58"/>
        <v>7834</v>
      </c>
      <c r="AC462" s="88">
        <f t="shared" si="59"/>
        <v>40000</v>
      </c>
      <c r="AD462" s="87">
        <f t="shared" si="60"/>
        <v>1950</v>
      </c>
      <c r="AE462" s="87">
        <f t="shared" si="61"/>
        <v>0</v>
      </c>
      <c r="AF462" s="88">
        <v>6</v>
      </c>
      <c r="AG462" s="87">
        <f t="shared" si="62"/>
        <v>961.99999999999989</v>
      </c>
      <c r="AH462" s="87">
        <f t="shared" si="63"/>
        <v>42918</v>
      </c>
      <c r="AI462" s="88" t="s">
        <v>61</v>
      </c>
      <c r="AJ462" s="40"/>
      <c r="AK462" s="40"/>
      <c r="AL462" s="40" t="s">
        <v>52</v>
      </c>
      <c r="AM462" s="40">
        <v>459</v>
      </c>
      <c r="AN462" s="33">
        <v>42918</v>
      </c>
      <c r="AO462" s="44">
        <v>20000</v>
      </c>
      <c r="AP462" s="33">
        <v>8000</v>
      </c>
    </row>
    <row r="463" spans="1:42" ht="15" customHeight="1">
      <c r="A463" s="40">
        <v>460</v>
      </c>
      <c r="B463" s="42" t="s">
        <v>1892</v>
      </c>
      <c r="C463" s="38"/>
      <c r="D463" s="97" t="s">
        <v>1893</v>
      </c>
      <c r="E463" s="97" t="s">
        <v>1894</v>
      </c>
      <c r="F463" s="40" t="s">
        <v>41</v>
      </c>
      <c r="G463" s="40" t="s">
        <v>1895</v>
      </c>
      <c r="H463" s="96" t="s">
        <v>1883</v>
      </c>
      <c r="I463" s="96" t="s">
        <v>1883</v>
      </c>
      <c r="J463" s="96" t="s">
        <v>58</v>
      </c>
      <c r="K463" s="96" t="s">
        <v>694</v>
      </c>
      <c r="L463" s="96" t="s">
        <v>707</v>
      </c>
      <c r="M463" s="39" t="s">
        <v>47</v>
      </c>
      <c r="N463" s="40"/>
      <c r="O463" s="40"/>
      <c r="P463" s="41">
        <v>123456789012</v>
      </c>
      <c r="Q463" s="33" t="s">
        <v>48</v>
      </c>
      <c r="R463" s="41">
        <v>9876543212345</v>
      </c>
      <c r="S463" s="40" t="s">
        <v>49</v>
      </c>
      <c r="T463" s="38">
        <v>3349947378</v>
      </c>
      <c r="U463" s="40" t="s">
        <v>50</v>
      </c>
      <c r="V463" s="41">
        <v>1023456789</v>
      </c>
      <c r="W463" s="88">
        <v>15000</v>
      </c>
      <c r="X463" s="88">
        <f t="shared" si="56"/>
        <v>7500</v>
      </c>
      <c r="Y463" s="88">
        <f t="shared" si="57"/>
        <v>3000</v>
      </c>
      <c r="Z463" s="88">
        <v>2083</v>
      </c>
      <c r="AA463" s="88">
        <v>2083</v>
      </c>
      <c r="AB463" s="88">
        <f t="shared" si="58"/>
        <v>334</v>
      </c>
      <c r="AC463" s="88">
        <f t="shared" si="59"/>
        <v>15000</v>
      </c>
      <c r="AD463" s="87">
        <f t="shared" si="60"/>
        <v>1950</v>
      </c>
      <c r="AE463" s="87">
        <f t="shared" si="61"/>
        <v>487.5</v>
      </c>
      <c r="AF463" s="88">
        <v>6</v>
      </c>
      <c r="AG463" s="87">
        <f t="shared" si="62"/>
        <v>360.75</v>
      </c>
      <c r="AH463" s="87">
        <f t="shared" si="63"/>
        <v>17804.25</v>
      </c>
      <c r="AI463" s="88" t="s">
        <v>76</v>
      </c>
      <c r="AJ463" s="40"/>
      <c r="AK463" s="40"/>
      <c r="AL463" s="40" t="s">
        <v>52</v>
      </c>
      <c r="AM463" s="40">
        <v>460</v>
      </c>
      <c r="AN463" s="33">
        <v>17804.25</v>
      </c>
      <c r="AO463" s="44">
        <v>7500</v>
      </c>
      <c r="AP463" s="33">
        <v>3000</v>
      </c>
    </row>
    <row r="464" spans="1:42" ht="15" customHeight="1">
      <c r="A464" s="40">
        <v>461</v>
      </c>
      <c r="B464" s="42" t="s">
        <v>1896</v>
      </c>
      <c r="C464" s="38"/>
      <c r="D464" s="97" t="s">
        <v>1897</v>
      </c>
      <c r="E464" s="97" t="s">
        <v>574</v>
      </c>
      <c r="F464" s="40" t="s">
        <v>41</v>
      </c>
      <c r="G464" s="40" t="s">
        <v>1898</v>
      </c>
      <c r="H464" s="96" t="s">
        <v>1899</v>
      </c>
      <c r="I464" s="96" t="s">
        <v>1899</v>
      </c>
      <c r="J464" s="96" t="s">
        <v>58</v>
      </c>
      <c r="K464" s="96" t="s">
        <v>694</v>
      </c>
      <c r="L464" s="96" t="s">
        <v>390</v>
      </c>
      <c r="M464" s="39" t="s">
        <v>47</v>
      </c>
      <c r="N464" s="40"/>
      <c r="O464" s="40"/>
      <c r="P464" s="41">
        <v>123456789012</v>
      </c>
      <c r="Q464" s="33" t="s">
        <v>48</v>
      </c>
      <c r="R464" s="41">
        <v>9876543212345</v>
      </c>
      <c r="S464" s="40" t="s">
        <v>49</v>
      </c>
      <c r="T464" s="38">
        <v>3349947378</v>
      </c>
      <c r="U464" s="40" t="s">
        <v>50</v>
      </c>
      <c r="V464" s="41">
        <v>1023456789</v>
      </c>
      <c r="W464" s="88">
        <v>18000</v>
      </c>
      <c r="X464" s="88">
        <f t="shared" si="56"/>
        <v>9000</v>
      </c>
      <c r="Y464" s="88">
        <f t="shared" si="57"/>
        <v>3600</v>
      </c>
      <c r="Z464" s="88">
        <v>2083</v>
      </c>
      <c r="AA464" s="88">
        <v>2083</v>
      </c>
      <c r="AB464" s="88">
        <f t="shared" si="58"/>
        <v>1234</v>
      </c>
      <c r="AC464" s="88">
        <f t="shared" si="59"/>
        <v>18000</v>
      </c>
      <c r="AD464" s="87">
        <f t="shared" si="60"/>
        <v>2340</v>
      </c>
      <c r="AE464" s="87">
        <f t="shared" si="61"/>
        <v>585</v>
      </c>
      <c r="AF464" s="88">
        <v>6</v>
      </c>
      <c r="AG464" s="87">
        <f t="shared" si="62"/>
        <v>432.9</v>
      </c>
      <c r="AH464" s="87">
        <f t="shared" si="63"/>
        <v>21363.9</v>
      </c>
      <c r="AI464" s="88" t="s">
        <v>76</v>
      </c>
      <c r="AJ464" s="40"/>
      <c r="AK464" s="40"/>
      <c r="AL464" s="40" t="s">
        <v>52</v>
      </c>
      <c r="AM464" s="40">
        <v>461</v>
      </c>
      <c r="AN464" s="33">
        <v>21363.9</v>
      </c>
      <c r="AO464" s="44">
        <v>9000</v>
      </c>
      <c r="AP464" s="33">
        <v>3600</v>
      </c>
    </row>
    <row r="465" spans="1:42" ht="15" customHeight="1">
      <c r="A465" s="40">
        <v>462</v>
      </c>
      <c r="B465" s="42" t="s">
        <v>1900</v>
      </c>
      <c r="C465" s="38"/>
      <c r="D465" s="97" t="s">
        <v>1901</v>
      </c>
      <c r="E465" s="97" t="s">
        <v>1902</v>
      </c>
      <c r="F465" s="40" t="s">
        <v>41</v>
      </c>
      <c r="G465" s="40" t="s">
        <v>1903</v>
      </c>
      <c r="H465" s="96" t="s">
        <v>1899</v>
      </c>
      <c r="I465" s="96" t="s">
        <v>1899</v>
      </c>
      <c r="J465" s="96" t="s">
        <v>58</v>
      </c>
      <c r="K465" s="96" t="s">
        <v>694</v>
      </c>
      <c r="L465" s="96" t="s">
        <v>214</v>
      </c>
      <c r="M465" s="39" t="s">
        <v>47</v>
      </c>
      <c r="N465" s="40"/>
      <c r="O465" s="40"/>
      <c r="P465" s="41">
        <v>123456789012</v>
      </c>
      <c r="Q465" s="33" t="s">
        <v>48</v>
      </c>
      <c r="R465" s="41">
        <v>9876543212345</v>
      </c>
      <c r="S465" s="40" t="s">
        <v>49</v>
      </c>
      <c r="T465" s="38">
        <v>3349947378</v>
      </c>
      <c r="U465" s="40" t="s">
        <v>50</v>
      </c>
      <c r="V465" s="41">
        <v>1023456789</v>
      </c>
      <c r="W465" s="88">
        <v>19000</v>
      </c>
      <c r="X465" s="88">
        <f t="shared" si="56"/>
        <v>9500</v>
      </c>
      <c r="Y465" s="88">
        <f t="shared" si="57"/>
        <v>3800</v>
      </c>
      <c r="Z465" s="88">
        <v>2083</v>
      </c>
      <c r="AA465" s="88">
        <v>2083</v>
      </c>
      <c r="AB465" s="88">
        <f t="shared" si="58"/>
        <v>1534</v>
      </c>
      <c r="AC465" s="88">
        <f t="shared" si="59"/>
        <v>19000</v>
      </c>
      <c r="AD465" s="87">
        <f t="shared" si="60"/>
        <v>1950</v>
      </c>
      <c r="AE465" s="87">
        <f t="shared" si="61"/>
        <v>617.5</v>
      </c>
      <c r="AF465" s="88">
        <v>6</v>
      </c>
      <c r="AG465" s="87">
        <f t="shared" si="62"/>
        <v>456.95</v>
      </c>
      <c r="AH465" s="87">
        <f t="shared" si="63"/>
        <v>22030.45</v>
      </c>
      <c r="AI465" s="88" t="s">
        <v>76</v>
      </c>
      <c r="AJ465" s="40"/>
      <c r="AK465" s="40"/>
      <c r="AL465" s="40" t="s">
        <v>52</v>
      </c>
      <c r="AM465" s="40">
        <v>462</v>
      </c>
      <c r="AN465" s="33">
        <v>22030.45</v>
      </c>
      <c r="AO465" s="44">
        <v>9500</v>
      </c>
      <c r="AP465" s="33">
        <v>3800</v>
      </c>
    </row>
    <row r="466" spans="1:42" ht="15" customHeight="1">
      <c r="A466" s="40">
        <v>463</v>
      </c>
      <c r="B466" s="42" t="s">
        <v>1904</v>
      </c>
      <c r="C466" s="38"/>
      <c r="D466" s="97" t="s">
        <v>1905</v>
      </c>
      <c r="E466" s="97" t="s">
        <v>79</v>
      </c>
      <c r="F466" s="40" t="s">
        <v>41</v>
      </c>
      <c r="G466" s="40" t="s">
        <v>1906</v>
      </c>
      <c r="H466" s="96" t="s">
        <v>1899</v>
      </c>
      <c r="I466" s="96" t="s">
        <v>1899</v>
      </c>
      <c r="J466" s="96" t="s">
        <v>58</v>
      </c>
      <c r="K466" s="96" t="s">
        <v>694</v>
      </c>
      <c r="L466" s="96" t="s">
        <v>95</v>
      </c>
      <c r="M466" s="39" t="s">
        <v>47</v>
      </c>
      <c r="N466" s="40"/>
      <c r="O466" s="40"/>
      <c r="P466" s="41">
        <v>123456789012</v>
      </c>
      <c r="Q466" s="33" t="s">
        <v>48</v>
      </c>
      <c r="R466" s="41">
        <v>9876543212345</v>
      </c>
      <c r="S466" s="40" t="s">
        <v>49</v>
      </c>
      <c r="T466" s="38">
        <v>3349947378</v>
      </c>
      <c r="U466" s="40" t="s">
        <v>50</v>
      </c>
      <c r="V466" s="41">
        <v>1023456789</v>
      </c>
      <c r="W466" s="88">
        <v>21000</v>
      </c>
      <c r="X466" s="88">
        <f t="shared" si="56"/>
        <v>10500</v>
      </c>
      <c r="Y466" s="88">
        <f t="shared" si="57"/>
        <v>4200</v>
      </c>
      <c r="Z466" s="88">
        <v>2083</v>
      </c>
      <c r="AA466" s="88">
        <v>2083</v>
      </c>
      <c r="AB466" s="88">
        <f t="shared" si="58"/>
        <v>2134</v>
      </c>
      <c r="AC466" s="88">
        <f t="shared" si="59"/>
        <v>21000</v>
      </c>
      <c r="AD466" s="87">
        <f t="shared" si="60"/>
        <v>1950</v>
      </c>
      <c r="AE466" s="87">
        <f t="shared" si="61"/>
        <v>682.5</v>
      </c>
      <c r="AF466" s="88">
        <v>6</v>
      </c>
      <c r="AG466" s="87">
        <f t="shared" si="62"/>
        <v>505.04999999999995</v>
      </c>
      <c r="AH466" s="87">
        <f t="shared" si="63"/>
        <v>24143.55</v>
      </c>
      <c r="AI466" s="88" t="s">
        <v>51</v>
      </c>
      <c r="AJ466" s="40"/>
      <c r="AK466" s="40"/>
      <c r="AL466" s="40" t="s">
        <v>52</v>
      </c>
      <c r="AM466" s="40">
        <v>463</v>
      </c>
      <c r="AN466" s="33">
        <v>24143.55</v>
      </c>
      <c r="AO466" s="44">
        <v>10500</v>
      </c>
      <c r="AP466" s="33">
        <v>4200</v>
      </c>
    </row>
    <row r="467" spans="1:42" ht="15" customHeight="1">
      <c r="A467" s="40">
        <v>464</v>
      </c>
      <c r="B467" s="42" t="s">
        <v>1907</v>
      </c>
      <c r="C467" s="38"/>
      <c r="D467" s="97" t="s">
        <v>1908</v>
      </c>
      <c r="E467" s="97" t="s">
        <v>1909</v>
      </c>
      <c r="F467" s="40" t="s">
        <v>41</v>
      </c>
      <c r="G467" s="40" t="s">
        <v>1910</v>
      </c>
      <c r="H467" s="96" t="s">
        <v>1899</v>
      </c>
      <c r="I467" s="96" t="s">
        <v>1899</v>
      </c>
      <c r="J467" s="96" t="s">
        <v>58</v>
      </c>
      <c r="K467" s="96" t="s">
        <v>694</v>
      </c>
      <c r="L467" s="96" t="s">
        <v>142</v>
      </c>
      <c r="M467" s="39" t="s">
        <v>47</v>
      </c>
      <c r="N467" s="40"/>
      <c r="O467" s="40"/>
      <c r="P467" s="41">
        <v>123456789012</v>
      </c>
      <c r="Q467" s="33" t="s">
        <v>48</v>
      </c>
      <c r="R467" s="41">
        <v>9876543212345</v>
      </c>
      <c r="S467" s="40" t="s">
        <v>49</v>
      </c>
      <c r="T467" s="38">
        <v>3349947378</v>
      </c>
      <c r="U467" s="40" t="s">
        <v>50</v>
      </c>
      <c r="V467" s="41">
        <v>1023456789</v>
      </c>
      <c r="W467" s="88">
        <v>20000</v>
      </c>
      <c r="X467" s="88">
        <f t="shared" si="56"/>
        <v>10000</v>
      </c>
      <c r="Y467" s="88">
        <f t="shared" si="57"/>
        <v>4000</v>
      </c>
      <c r="Z467" s="88">
        <v>2083</v>
      </c>
      <c r="AA467" s="88">
        <v>2083</v>
      </c>
      <c r="AB467" s="88">
        <f t="shared" si="58"/>
        <v>1834</v>
      </c>
      <c r="AC467" s="88">
        <f t="shared" si="59"/>
        <v>20000</v>
      </c>
      <c r="AD467" s="87">
        <f t="shared" si="60"/>
        <v>1950</v>
      </c>
      <c r="AE467" s="87">
        <f t="shared" si="61"/>
        <v>650</v>
      </c>
      <c r="AF467" s="88">
        <v>6</v>
      </c>
      <c r="AG467" s="87">
        <f t="shared" si="62"/>
        <v>480.99999999999994</v>
      </c>
      <c r="AH467" s="87">
        <f t="shared" si="63"/>
        <v>23087</v>
      </c>
      <c r="AI467" s="88" t="s">
        <v>51</v>
      </c>
      <c r="AJ467" s="40"/>
      <c r="AK467" s="40"/>
      <c r="AL467" s="40" t="s">
        <v>52</v>
      </c>
      <c r="AM467" s="40">
        <v>464</v>
      </c>
      <c r="AN467" s="33">
        <v>23087</v>
      </c>
      <c r="AO467" s="44">
        <v>10000</v>
      </c>
      <c r="AP467" s="33">
        <v>4000</v>
      </c>
    </row>
    <row r="468" spans="1:42" ht="15" customHeight="1">
      <c r="A468" s="40">
        <v>465</v>
      </c>
      <c r="B468" s="42" t="s">
        <v>1911</v>
      </c>
      <c r="C468" s="38"/>
      <c r="D468" s="97" t="s">
        <v>1912</v>
      </c>
      <c r="E468" s="97" t="s">
        <v>636</v>
      </c>
      <c r="F468" s="40" t="s">
        <v>52</v>
      </c>
      <c r="G468" s="40" t="s">
        <v>1913</v>
      </c>
      <c r="H468" s="96" t="s">
        <v>1914</v>
      </c>
      <c r="I468" s="96" t="s">
        <v>1914</v>
      </c>
      <c r="J468" s="96" t="s">
        <v>58</v>
      </c>
      <c r="K468" s="96" t="s">
        <v>694</v>
      </c>
      <c r="L468" s="96" t="s">
        <v>214</v>
      </c>
      <c r="M468" s="39" t="s">
        <v>47</v>
      </c>
      <c r="N468" s="40"/>
      <c r="O468" s="40"/>
      <c r="P468" s="41">
        <v>123456789012</v>
      </c>
      <c r="Q468" s="33" t="s">
        <v>48</v>
      </c>
      <c r="R468" s="41">
        <v>9876543212345</v>
      </c>
      <c r="S468" s="40" t="s">
        <v>49</v>
      </c>
      <c r="T468" s="38">
        <v>3349947378</v>
      </c>
      <c r="U468" s="40" t="s">
        <v>50</v>
      </c>
      <c r="V468" s="41">
        <v>1023456789</v>
      </c>
      <c r="W468" s="88">
        <v>20000</v>
      </c>
      <c r="X468" s="88">
        <f t="shared" si="56"/>
        <v>10000</v>
      </c>
      <c r="Y468" s="88">
        <f t="shared" si="57"/>
        <v>4000</v>
      </c>
      <c r="Z468" s="88">
        <v>2083</v>
      </c>
      <c r="AA468" s="88">
        <v>2083</v>
      </c>
      <c r="AB468" s="88">
        <f t="shared" si="58"/>
        <v>1834</v>
      </c>
      <c r="AC468" s="88">
        <f t="shared" si="59"/>
        <v>20000</v>
      </c>
      <c r="AD468" s="87">
        <f t="shared" si="60"/>
        <v>1950</v>
      </c>
      <c r="AE468" s="87">
        <f t="shared" si="61"/>
        <v>650</v>
      </c>
      <c r="AF468" s="88">
        <v>6</v>
      </c>
      <c r="AG468" s="87">
        <f t="shared" si="62"/>
        <v>480.99999999999994</v>
      </c>
      <c r="AH468" s="87">
        <f t="shared" si="63"/>
        <v>23087</v>
      </c>
      <c r="AI468" s="88" t="s">
        <v>51</v>
      </c>
      <c r="AJ468" s="40"/>
      <c r="AK468" s="40"/>
      <c r="AL468" s="40" t="s">
        <v>52</v>
      </c>
      <c r="AM468" s="40">
        <v>465</v>
      </c>
      <c r="AN468" s="33">
        <v>23087</v>
      </c>
      <c r="AO468" s="44">
        <v>10000</v>
      </c>
      <c r="AP468" s="33">
        <v>4000</v>
      </c>
    </row>
    <row r="469" spans="1:42" ht="15" customHeight="1">
      <c r="A469" s="40">
        <v>466</v>
      </c>
      <c r="B469" s="42" t="s">
        <v>1915</v>
      </c>
      <c r="C469" s="38"/>
      <c r="D469" s="97" t="s">
        <v>1916</v>
      </c>
      <c r="E469" s="97" t="s">
        <v>1917</v>
      </c>
      <c r="F469" s="40" t="s">
        <v>41</v>
      </c>
      <c r="G469" s="40" t="s">
        <v>1918</v>
      </c>
      <c r="H469" s="96" t="s">
        <v>1914</v>
      </c>
      <c r="I469" s="96" t="s">
        <v>1914</v>
      </c>
      <c r="J469" s="96" t="s">
        <v>58</v>
      </c>
      <c r="K469" s="96" t="s">
        <v>694</v>
      </c>
      <c r="L469" s="96" t="s">
        <v>95</v>
      </c>
      <c r="M469" s="39" t="s">
        <v>47</v>
      </c>
      <c r="N469" s="40"/>
      <c r="O469" s="40"/>
      <c r="P469" s="41">
        <v>123456789012</v>
      </c>
      <c r="Q469" s="33" t="s">
        <v>48</v>
      </c>
      <c r="R469" s="41">
        <v>9876543212345</v>
      </c>
      <c r="S469" s="40" t="s">
        <v>49</v>
      </c>
      <c r="T469" s="38">
        <v>3349947378</v>
      </c>
      <c r="U469" s="40" t="s">
        <v>50</v>
      </c>
      <c r="V469" s="41">
        <v>1023456789</v>
      </c>
      <c r="W469" s="88">
        <v>20000</v>
      </c>
      <c r="X469" s="88">
        <f t="shared" si="56"/>
        <v>10000</v>
      </c>
      <c r="Y469" s="88">
        <f t="shared" si="57"/>
        <v>4000</v>
      </c>
      <c r="Z469" s="88">
        <v>2083</v>
      </c>
      <c r="AA469" s="88">
        <v>2083</v>
      </c>
      <c r="AB469" s="88">
        <f t="shared" si="58"/>
        <v>1834</v>
      </c>
      <c r="AC469" s="88">
        <f t="shared" si="59"/>
        <v>20000</v>
      </c>
      <c r="AD469" s="87">
        <f t="shared" si="60"/>
        <v>1950</v>
      </c>
      <c r="AE469" s="87">
        <f t="shared" si="61"/>
        <v>650</v>
      </c>
      <c r="AF469" s="88">
        <v>6</v>
      </c>
      <c r="AG469" s="87">
        <f t="shared" si="62"/>
        <v>480.99999999999994</v>
      </c>
      <c r="AH469" s="87">
        <f t="shared" si="63"/>
        <v>23087</v>
      </c>
      <c r="AI469" s="88" t="s">
        <v>51</v>
      </c>
      <c r="AJ469" s="40"/>
      <c r="AK469" s="40"/>
      <c r="AL469" s="40" t="s">
        <v>52</v>
      </c>
      <c r="AM469" s="40">
        <v>466</v>
      </c>
      <c r="AN469" s="33">
        <v>23087</v>
      </c>
      <c r="AO469" s="44">
        <v>10000</v>
      </c>
      <c r="AP469" s="33">
        <v>4000</v>
      </c>
    </row>
    <row r="470" spans="1:42" ht="15" customHeight="1">
      <c r="A470" s="40">
        <v>467</v>
      </c>
      <c r="B470" s="42" t="s">
        <v>1919</v>
      </c>
      <c r="C470" s="38"/>
      <c r="D470" s="97" t="s">
        <v>1920</v>
      </c>
      <c r="E470" s="97" t="s">
        <v>1921</v>
      </c>
      <c r="F470" s="40" t="s">
        <v>41</v>
      </c>
      <c r="G470" s="40" t="s">
        <v>1922</v>
      </c>
      <c r="H470" s="96" t="s">
        <v>1923</v>
      </c>
      <c r="I470" s="96" t="s">
        <v>1923</v>
      </c>
      <c r="J470" s="96" t="s">
        <v>58</v>
      </c>
      <c r="K470" s="96" t="s">
        <v>694</v>
      </c>
      <c r="L470" s="96" t="s">
        <v>95</v>
      </c>
      <c r="M470" s="39" t="s">
        <v>47</v>
      </c>
      <c r="N470" s="40"/>
      <c r="O470" s="40"/>
      <c r="P470" s="41">
        <v>123456789012</v>
      </c>
      <c r="Q470" s="33" t="s">
        <v>48</v>
      </c>
      <c r="R470" s="41">
        <v>9876543212345</v>
      </c>
      <c r="S470" s="40" t="s">
        <v>49</v>
      </c>
      <c r="T470" s="38">
        <v>3349947378</v>
      </c>
      <c r="U470" s="40" t="s">
        <v>50</v>
      </c>
      <c r="V470" s="41">
        <v>1023456789</v>
      </c>
      <c r="W470" s="88">
        <v>20000</v>
      </c>
      <c r="X470" s="88">
        <f t="shared" si="56"/>
        <v>10000</v>
      </c>
      <c r="Y470" s="88">
        <f t="shared" si="57"/>
        <v>4000</v>
      </c>
      <c r="Z470" s="88">
        <v>2083</v>
      </c>
      <c r="AA470" s="88">
        <v>2083</v>
      </c>
      <c r="AB470" s="88">
        <f t="shared" si="58"/>
        <v>1834</v>
      </c>
      <c r="AC470" s="88">
        <f t="shared" si="59"/>
        <v>20000</v>
      </c>
      <c r="AD470" s="87">
        <f t="shared" si="60"/>
        <v>1950</v>
      </c>
      <c r="AE470" s="87">
        <f t="shared" si="61"/>
        <v>650</v>
      </c>
      <c r="AF470" s="88">
        <v>6</v>
      </c>
      <c r="AG470" s="87">
        <f t="shared" si="62"/>
        <v>480.99999999999994</v>
      </c>
      <c r="AH470" s="87">
        <f t="shared" si="63"/>
        <v>23087</v>
      </c>
      <c r="AI470" s="88" t="s">
        <v>51</v>
      </c>
      <c r="AJ470" s="40"/>
      <c r="AK470" s="40"/>
      <c r="AL470" s="40" t="s">
        <v>52</v>
      </c>
      <c r="AM470" s="40">
        <v>467</v>
      </c>
      <c r="AN470" s="33">
        <v>23087</v>
      </c>
      <c r="AO470" s="44">
        <v>10000</v>
      </c>
      <c r="AP470" s="33">
        <v>4000</v>
      </c>
    </row>
    <row r="471" spans="1:42" ht="15" customHeight="1">
      <c r="A471" s="40">
        <v>468</v>
      </c>
      <c r="B471" s="42" t="s">
        <v>1924</v>
      </c>
      <c r="C471" s="38"/>
      <c r="D471" s="97" t="s">
        <v>1925</v>
      </c>
      <c r="E471" s="97" t="s">
        <v>1769</v>
      </c>
      <c r="F471" s="40" t="s">
        <v>41</v>
      </c>
      <c r="G471" s="40" t="s">
        <v>1661</v>
      </c>
      <c r="H471" s="96" t="s">
        <v>1926</v>
      </c>
      <c r="I471" s="96" t="s">
        <v>1926</v>
      </c>
      <c r="J471" s="96" t="s">
        <v>58</v>
      </c>
      <c r="K471" s="96" t="s">
        <v>694</v>
      </c>
      <c r="L471" s="96" t="s">
        <v>95</v>
      </c>
      <c r="M471" s="39" t="s">
        <v>47</v>
      </c>
      <c r="N471" s="40"/>
      <c r="O471" s="40"/>
      <c r="P471" s="41">
        <v>123456789012</v>
      </c>
      <c r="Q471" s="33" t="s">
        <v>48</v>
      </c>
      <c r="R471" s="41">
        <v>9876543212345</v>
      </c>
      <c r="S471" s="40" t="s">
        <v>49</v>
      </c>
      <c r="T471" s="38">
        <v>3349947378</v>
      </c>
      <c r="U471" s="40" t="s">
        <v>50</v>
      </c>
      <c r="V471" s="41">
        <v>1023456789</v>
      </c>
      <c r="W471" s="88">
        <v>40000</v>
      </c>
      <c r="X471" s="88">
        <f t="shared" si="56"/>
        <v>20000</v>
      </c>
      <c r="Y471" s="88">
        <f t="shared" si="57"/>
        <v>8000</v>
      </c>
      <c r="Z471" s="88">
        <v>2083</v>
      </c>
      <c r="AA471" s="88">
        <v>2083</v>
      </c>
      <c r="AB471" s="88">
        <f t="shared" si="58"/>
        <v>7834</v>
      </c>
      <c r="AC471" s="88">
        <f t="shared" si="59"/>
        <v>40000</v>
      </c>
      <c r="AD471" s="87">
        <f t="shared" si="60"/>
        <v>1950</v>
      </c>
      <c r="AE471" s="87">
        <f t="shared" si="61"/>
        <v>0</v>
      </c>
      <c r="AF471" s="88">
        <v>6</v>
      </c>
      <c r="AG471" s="87">
        <f t="shared" si="62"/>
        <v>961.99999999999989</v>
      </c>
      <c r="AH471" s="87">
        <f t="shared" si="63"/>
        <v>42918</v>
      </c>
      <c r="AI471" s="88" t="s">
        <v>61</v>
      </c>
      <c r="AJ471" s="40"/>
      <c r="AK471" s="40"/>
      <c r="AL471" s="40" t="s">
        <v>52</v>
      </c>
      <c r="AM471" s="40">
        <v>468</v>
      </c>
      <c r="AN471" s="33">
        <v>42918</v>
      </c>
      <c r="AO471" s="44">
        <v>20000</v>
      </c>
      <c r="AP471" s="33">
        <v>8000</v>
      </c>
    </row>
    <row r="472" spans="1:42" ht="15" customHeight="1">
      <c r="A472" s="40">
        <v>469</v>
      </c>
      <c r="B472" s="42" t="s">
        <v>1927</v>
      </c>
      <c r="C472" s="38"/>
      <c r="D472" s="97" t="s">
        <v>1928</v>
      </c>
      <c r="E472" s="97" t="s">
        <v>92</v>
      </c>
      <c r="F472" s="40" t="s">
        <v>41</v>
      </c>
      <c r="G472" s="40" t="s">
        <v>1929</v>
      </c>
      <c r="H472" s="96" t="s">
        <v>284</v>
      </c>
      <c r="I472" s="96" t="s">
        <v>284</v>
      </c>
      <c r="J472" s="96" t="s">
        <v>58</v>
      </c>
      <c r="K472" s="96" t="s">
        <v>694</v>
      </c>
      <c r="L472" s="96" t="s">
        <v>95</v>
      </c>
      <c r="M472" s="39" t="s">
        <v>47</v>
      </c>
      <c r="N472" s="40"/>
      <c r="O472" s="40"/>
      <c r="P472" s="41">
        <v>123456789012</v>
      </c>
      <c r="Q472" s="33" t="s">
        <v>48</v>
      </c>
      <c r="R472" s="41">
        <v>9876543212345</v>
      </c>
      <c r="S472" s="40" t="s">
        <v>49</v>
      </c>
      <c r="T472" s="38">
        <v>3349947378</v>
      </c>
      <c r="U472" s="40" t="s">
        <v>50</v>
      </c>
      <c r="V472" s="41">
        <v>1023456789</v>
      </c>
      <c r="W472" s="88">
        <v>30000</v>
      </c>
      <c r="X472" s="88">
        <f t="shared" si="56"/>
        <v>15000</v>
      </c>
      <c r="Y472" s="88">
        <f t="shared" si="57"/>
        <v>6000</v>
      </c>
      <c r="Z472" s="88">
        <v>2083</v>
      </c>
      <c r="AA472" s="88">
        <v>2083</v>
      </c>
      <c r="AB472" s="88">
        <f t="shared" si="58"/>
        <v>4834</v>
      </c>
      <c r="AC472" s="88">
        <f t="shared" si="59"/>
        <v>30000</v>
      </c>
      <c r="AD472" s="87">
        <f t="shared" si="60"/>
        <v>1950</v>
      </c>
      <c r="AE472" s="87">
        <f t="shared" si="61"/>
        <v>0</v>
      </c>
      <c r="AF472" s="88">
        <v>6</v>
      </c>
      <c r="AG472" s="87">
        <f t="shared" si="62"/>
        <v>721.5</v>
      </c>
      <c r="AH472" s="87">
        <f t="shared" si="63"/>
        <v>32677.5</v>
      </c>
      <c r="AI472" s="88" t="s">
        <v>61</v>
      </c>
      <c r="AJ472" s="40"/>
      <c r="AK472" s="40"/>
      <c r="AL472" s="40" t="s">
        <v>52</v>
      </c>
      <c r="AM472" s="40">
        <v>469</v>
      </c>
      <c r="AN472" s="33">
        <v>32677.5</v>
      </c>
      <c r="AO472" s="44">
        <v>15000</v>
      </c>
      <c r="AP472" s="33">
        <v>6000</v>
      </c>
    </row>
    <row r="473" spans="1:42" ht="15" customHeight="1">
      <c r="A473" s="40">
        <v>470</v>
      </c>
      <c r="B473" s="42" t="s">
        <v>1930</v>
      </c>
      <c r="C473" s="38"/>
      <c r="D473" s="97" t="s">
        <v>1931</v>
      </c>
      <c r="E473" s="97" t="s">
        <v>1932</v>
      </c>
      <c r="F473" s="40" t="s">
        <v>52</v>
      </c>
      <c r="G473" s="40" t="s">
        <v>1933</v>
      </c>
      <c r="H473" s="96" t="s">
        <v>284</v>
      </c>
      <c r="I473" s="96" t="s">
        <v>284</v>
      </c>
      <c r="J473" s="96" t="s">
        <v>58</v>
      </c>
      <c r="K473" s="96" t="s">
        <v>694</v>
      </c>
      <c r="L473" s="96" t="s">
        <v>75</v>
      </c>
      <c r="M473" s="39" t="s">
        <v>47</v>
      </c>
      <c r="N473" s="40"/>
      <c r="O473" s="40"/>
      <c r="P473" s="41">
        <v>123456789012</v>
      </c>
      <c r="Q473" s="33" t="s">
        <v>48</v>
      </c>
      <c r="R473" s="41">
        <v>9876543212345</v>
      </c>
      <c r="S473" s="40" t="s">
        <v>49</v>
      </c>
      <c r="T473" s="38">
        <v>3349947378</v>
      </c>
      <c r="U473" s="40" t="s">
        <v>50</v>
      </c>
      <c r="V473" s="41">
        <v>1023456789</v>
      </c>
      <c r="W473" s="88">
        <v>16000</v>
      </c>
      <c r="X473" s="88">
        <f t="shared" si="56"/>
        <v>8000</v>
      </c>
      <c r="Y473" s="88">
        <f t="shared" si="57"/>
        <v>3200</v>
      </c>
      <c r="Z473" s="88">
        <v>2083</v>
      </c>
      <c r="AA473" s="88">
        <v>2083</v>
      </c>
      <c r="AB473" s="88">
        <f t="shared" si="58"/>
        <v>634</v>
      </c>
      <c r="AC473" s="88">
        <f t="shared" si="59"/>
        <v>16000</v>
      </c>
      <c r="AD473" s="87">
        <f t="shared" si="60"/>
        <v>2080</v>
      </c>
      <c r="AE473" s="87">
        <f t="shared" si="61"/>
        <v>520</v>
      </c>
      <c r="AF473" s="88">
        <v>6</v>
      </c>
      <c r="AG473" s="87">
        <f t="shared" si="62"/>
        <v>384.79999999999995</v>
      </c>
      <c r="AH473" s="87">
        <f t="shared" si="63"/>
        <v>18990.8</v>
      </c>
      <c r="AI473" s="88" t="s">
        <v>76</v>
      </c>
      <c r="AJ473" s="40"/>
      <c r="AK473" s="40"/>
      <c r="AL473" s="40" t="s">
        <v>52</v>
      </c>
      <c r="AM473" s="40">
        <v>470</v>
      </c>
      <c r="AN473" s="33">
        <v>18990.8</v>
      </c>
      <c r="AO473" s="44">
        <v>8000</v>
      </c>
      <c r="AP473" s="33">
        <v>3200</v>
      </c>
    </row>
    <row r="474" spans="1:42" ht="15" customHeight="1">
      <c r="A474" s="40">
        <v>471</v>
      </c>
      <c r="B474" s="42" t="s">
        <v>1934</v>
      </c>
      <c r="C474" s="38"/>
      <c r="D474" s="97" t="s">
        <v>1935</v>
      </c>
      <c r="E474" s="97" t="s">
        <v>1936</v>
      </c>
      <c r="F474" s="40" t="s">
        <v>41</v>
      </c>
      <c r="G474" s="40" t="s">
        <v>1937</v>
      </c>
      <c r="H474" s="96" t="s">
        <v>1938</v>
      </c>
      <c r="I474" s="96" t="s">
        <v>1938</v>
      </c>
      <c r="J474" s="96" t="s">
        <v>58</v>
      </c>
      <c r="K474" s="96" t="s">
        <v>67</v>
      </c>
      <c r="L474" s="96" t="s">
        <v>142</v>
      </c>
      <c r="M474" s="39" t="s">
        <v>47</v>
      </c>
      <c r="N474" s="40"/>
      <c r="O474" s="40"/>
      <c r="P474" s="41">
        <v>123456789012</v>
      </c>
      <c r="Q474" s="33" t="s">
        <v>48</v>
      </c>
      <c r="R474" s="41">
        <v>9876543212345</v>
      </c>
      <c r="S474" s="40" t="s">
        <v>49</v>
      </c>
      <c r="T474" s="38">
        <v>3349947378</v>
      </c>
      <c r="U474" s="40" t="s">
        <v>50</v>
      </c>
      <c r="V474" s="41">
        <v>1023456789</v>
      </c>
      <c r="W474" s="88">
        <v>25000</v>
      </c>
      <c r="X474" s="88">
        <f t="shared" si="56"/>
        <v>12500</v>
      </c>
      <c r="Y474" s="88">
        <f t="shared" si="57"/>
        <v>5000</v>
      </c>
      <c r="Z474" s="88">
        <v>2083</v>
      </c>
      <c r="AA474" s="88">
        <v>2083</v>
      </c>
      <c r="AB474" s="88">
        <f t="shared" si="58"/>
        <v>3334</v>
      </c>
      <c r="AC474" s="88">
        <f t="shared" si="59"/>
        <v>25000</v>
      </c>
      <c r="AD474" s="87">
        <f t="shared" si="60"/>
        <v>1950</v>
      </c>
      <c r="AE474" s="87">
        <f t="shared" si="61"/>
        <v>0</v>
      </c>
      <c r="AF474" s="88">
        <v>6</v>
      </c>
      <c r="AG474" s="87">
        <f t="shared" si="62"/>
        <v>601.25</v>
      </c>
      <c r="AH474" s="87">
        <f t="shared" si="63"/>
        <v>27557.25</v>
      </c>
      <c r="AI474" s="88" t="s">
        <v>51</v>
      </c>
      <c r="AJ474" s="40"/>
      <c r="AK474" s="40"/>
      <c r="AL474" s="40" t="s">
        <v>52</v>
      </c>
      <c r="AM474" s="40">
        <v>471</v>
      </c>
      <c r="AN474" s="33">
        <v>27557.25</v>
      </c>
      <c r="AO474" s="44">
        <v>12500</v>
      </c>
      <c r="AP474" s="33">
        <v>5000</v>
      </c>
    </row>
    <row r="475" spans="1:42" ht="15" customHeight="1">
      <c r="A475" s="40">
        <v>472</v>
      </c>
      <c r="B475" s="42" t="s">
        <v>1939</v>
      </c>
      <c r="C475" s="38"/>
      <c r="D475" s="97" t="s">
        <v>1940</v>
      </c>
      <c r="E475" s="97" t="s">
        <v>110</v>
      </c>
      <c r="F475" s="40" t="s">
        <v>41</v>
      </c>
      <c r="G475" s="40" t="s">
        <v>1941</v>
      </c>
      <c r="H475" s="96" t="s">
        <v>1942</v>
      </c>
      <c r="I475" s="96" t="s">
        <v>1942</v>
      </c>
      <c r="J475" s="96" t="s">
        <v>58</v>
      </c>
      <c r="K475" s="96" t="s">
        <v>74</v>
      </c>
      <c r="L475" s="96" t="s">
        <v>95</v>
      </c>
      <c r="M475" s="39" t="s">
        <v>47</v>
      </c>
      <c r="N475" s="40"/>
      <c r="O475" s="40"/>
      <c r="P475" s="41">
        <v>123456789012</v>
      </c>
      <c r="Q475" s="33" t="s">
        <v>48</v>
      </c>
      <c r="R475" s="41">
        <v>9876543212345</v>
      </c>
      <c r="S475" s="40" t="s">
        <v>49</v>
      </c>
      <c r="T475" s="38">
        <v>3349947378</v>
      </c>
      <c r="U475" s="40" t="s">
        <v>50</v>
      </c>
      <c r="V475" s="41">
        <v>1023456789</v>
      </c>
      <c r="W475" s="88">
        <v>27000</v>
      </c>
      <c r="X475" s="88">
        <f t="shared" si="56"/>
        <v>13500</v>
      </c>
      <c r="Y475" s="88">
        <f t="shared" si="57"/>
        <v>5400</v>
      </c>
      <c r="Z475" s="88">
        <v>2083</v>
      </c>
      <c r="AA475" s="88">
        <v>2083</v>
      </c>
      <c r="AB475" s="88">
        <f t="shared" si="58"/>
        <v>3934</v>
      </c>
      <c r="AC475" s="88">
        <f t="shared" si="59"/>
        <v>27000</v>
      </c>
      <c r="AD475" s="87">
        <f t="shared" si="60"/>
        <v>1950</v>
      </c>
      <c r="AE475" s="87">
        <f t="shared" si="61"/>
        <v>0</v>
      </c>
      <c r="AF475" s="88">
        <v>6</v>
      </c>
      <c r="AG475" s="87">
        <f t="shared" si="62"/>
        <v>649.34999999999991</v>
      </c>
      <c r="AH475" s="87">
        <f t="shared" si="63"/>
        <v>29605.35</v>
      </c>
      <c r="AI475" s="88" t="s">
        <v>51</v>
      </c>
      <c r="AJ475" s="40"/>
      <c r="AK475" s="40"/>
      <c r="AL475" s="40" t="s">
        <v>52</v>
      </c>
      <c r="AM475" s="40">
        <v>472</v>
      </c>
      <c r="AN475" s="33">
        <v>29605.35</v>
      </c>
      <c r="AO475" s="44">
        <v>13500</v>
      </c>
      <c r="AP475" s="33">
        <v>5400</v>
      </c>
    </row>
    <row r="476" spans="1:42" ht="15" customHeight="1">
      <c r="A476" s="40">
        <v>473</v>
      </c>
      <c r="B476" s="42" t="s">
        <v>1943</v>
      </c>
      <c r="C476" s="38"/>
      <c r="D476" s="97" t="s">
        <v>1944</v>
      </c>
      <c r="E476" s="97" t="s">
        <v>1945</v>
      </c>
      <c r="F476" s="40" t="s">
        <v>41</v>
      </c>
      <c r="G476" s="40" t="s">
        <v>1946</v>
      </c>
      <c r="H476" s="96" t="s">
        <v>1942</v>
      </c>
      <c r="I476" s="96" t="s">
        <v>1942</v>
      </c>
      <c r="J476" s="96" t="s">
        <v>58</v>
      </c>
      <c r="K476" s="96" t="s">
        <v>82</v>
      </c>
      <c r="L476" s="96" t="s">
        <v>214</v>
      </c>
      <c r="M476" s="39" t="s">
        <v>47</v>
      </c>
      <c r="N476" s="40"/>
      <c r="O476" s="40"/>
      <c r="P476" s="41">
        <v>123456789012</v>
      </c>
      <c r="Q476" s="33" t="s">
        <v>48</v>
      </c>
      <c r="R476" s="41">
        <v>9876543212345</v>
      </c>
      <c r="S476" s="40" t="s">
        <v>49</v>
      </c>
      <c r="T476" s="38">
        <v>3349947378</v>
      </c>
      <c r="U476" s="40" t="s">
        <v>50</v>
      </c>
      <c r="V476" s="41">
        <v>1023456789</v>
      </c>
      <c r="W476" s="88">
        <v>43000</v>
      </c>
      <c r="X476" s="88">
        <f t="shared" si="56"/>
        <v>21500</v>
      </c>
      <c r="Y476" s="88">
        <f t="shared" si="57"/>
        <v>8600</v>
      </c>
      <c r="Z476" s="88">
        <v>2083</v>
      </c>
      <c r="AA476" s="88">
        <v>2083</v>
      </c>
      <c r="AB476" s="88">
        <f t="shared" si="58"/>
        <v>8734</v>
      </c>
      <c r="AC476" s="88">
        <f t="shared" si="59"/>
        <v>43000</v>
      </c>
      <c r="AD476" s="87">
        <f t="shared" si="60"/>
        <v>1950</v>
      </c>
      <c r="AE476" s="87">
        <f t="shared" si="61"/>
        <v>0</v>
      </c>
      <c r="AF476" s="88">
        <v>6</v>
      </c>
      <c r="AG476" s="87">
        <f t="shared" si="62"/>
        <v>1034.1499999999999</v>
      </c>
      <c r="AH476" s="87">
        <f t="shared" si="63"/>
        <v>45990.15</v>
      </c>
      <c r="AI476" s="88" t="s">
        <v>61</v>
      </c>
      <c r="AJ476" s="40"/>
      <c r="AK476" s="40"/>
      <c r="AL476" s="40" t="s">
        <v>52</v>
      </c>
      <c r="AM476" s="40">
        <v>473</v>
      </c>
      <c r="AN476" s="33">
        <v>45990.15</v>
      </c>
      <c r="AO476" s="44">
        <v>21500</v>
      </c>
      <c r="AP476" s="33">
        <v>8600</v>
      </c>
    </row>
    <row r="477" spans="1:42" ht="15" customHeight="1">
      <c r="A477" s="40">
        <v>474</v>
      </c>
      <c r="B477" s="42" t="s">
        <v>1947</v>
      </c>
      <c r="C477" s="38"/>
      <c r="D477" s="97" t="s">
        <v>1948</v>
      </c>
      <c r="E477" s="97" t="s">
        <v>1949</v>
      </c>
      <c r="F477" s="40" t="s">
        <v>41</v>
      </c>
      <c r="G477" s="40" t="s">
        <v>1950</v>
      </c>
      <c r="H477" s="96" t="s">
        <v>1942</v>
      </c>
      <c r="I477" s="96" t="s">
        <v>1942</v>
      </c>
      <c r="J477" s="96" t="s">
        <v>58</v>
      </c>
      <c r="K477" s="96" t="s">
        <v>89</v>
      </c>
      <c r="L477" s="96" t="s">
        <v>214</v>
      </c>
      <c r="M477" s="39" t="s">
        <v>47</v>
      </c>
      <c r="N477" s="40"/>
      <c r="O477" s="40"/>
      <c r="P477" s="41">
        <v>123456789012</v>
      </c>
      <c r="Q477" s="33" t="s">
        <v>48</v>
      </c>
      <c r="R477" s="41">
        <v>9876543212345</v>
      </c>
      <c r="S477" s="40" t="s">
        <v>49</v>
      </c>
      <c r="T477" s="38">
        <v>3349947378</v>
      </c>
      <c r="U477" s="40" t="s">
        <v>50</v>
      </c>
      <c r="V477" s="41">
        <v>1023456789</v>
      </c>
      <c r="W477" s="88">
        <v>32000</v>
      </c>
      <c r="X477" s="88">
        <f t="shared" si="56"/>
        <v>16000</v>
      </c>
      <c r="Y477" s="88">
        <f t="shared" si="57"/>
        <v>6400</v>
      </c>
      <c r="Z477" s="88">
        <v>2083</v>
      </c>
      <c r="AA477" s="88">
        <v>2083</v>
      </c>
      <c r="AB477" s="88">
        <f t="shared" si="58"/>
        <v>5434</v>
      </c>
      <c r="AC477" s="88">
        <f t="shared" si="59"/>
        <v>32000</v>
      </c>
      <c r="AD477" s="87">
        <f t="shared" si="60"/>
        <v>1950</v>
      </c>
      <c r="AE477" s="87">
        <f t="shared" si="61"/>
        <v>0</v>
      </c>
      <c r="AF477" s="88">
        <v>6</v>
      </c>
      <c r="AG477" s="87">
        <f t="shared" si="62"/>
        <v>769.59999999999991</v>
      </c>
      <c r="AH477" s="87">
        <f t="shared" si="63"/>
        <v>34725.599999999999</v>
      </c>
      <c r="AI477" s="88" t="s">
        <v>61</v>
      </c>
      <c r="AJ477" s="40"/>
      <c r="AK477" s="40"/>
      <c r="AL477" s="40" t="s">
        <v>52</v>
      </c>
      <c r="AM477" s="40">
        <v>474</v>
      </c>
      <c r="AN477" s="33">
        <v>34725.599999999999</v>
      </c>
      <c r="AO477" s="44">
        <v>16000</v>
      </c>
      <c r="AP477" s="33">
        <v>6400</v>
      </c>
    </row>
    <row r="478" spans="1:42" ht="15" customHeight="1">
      <c r="A478" s="40">
        <v>475</v>
      </c>
      <c r="B478" s="42" t="s">
        <v>1951</v>
      </c>
      <c r="C478" s="38"/>
      <c r="D478" s="97" t="s">
        <v>1952</v>
      </c>
      <c r="E478" s="97" t="s">
        <v>1953</v>
      </c>
      <c r="F478" s="40" t="s">
        <v>41</v>
      </c>
      <c r="G478" s="40" t="s">
        <v>1954</v>
      </c>
      <c r="H478" s="96" t="s">
        <v>1942</v>
      </c>
      <c r="I478" s="96" t="s">
        <v>1942</v>
      </c>
      <c r="J478" s="96" t="s">
        <v>58</v>
      </c>
      <c r="K478" s="96" t="s">
        <v>74</v>
      </c>
      <c r="L478" s="96" t="s">
        <v>95</v>
      </c>
      <c r="M478" s="39" t="s">
        <v>47</v>
      </c>
      <c r="N478" s="40"/>
      <c r="O478" s="40"/>
      <c r="P478" s="41">
        <v>123456789012</v>
      </c>
      <c r="Q478" s="33" t="s">
        <v>48</v>
      </c>
      <c r="R478" s="41">
        <v>9876543212345</v>
      </c>
      <c r="S478" s="40" t="s">
        <v>49</v>
      </c>
      <c r="T478" s="38">
        <v>3349947378</v>
      </c>
      <c r="U478" s="40" t="s">
        <v>50</v>
      </c>
      <c r="V478" s="41">
        <v>1023456789</v>
      </c>
      <c r="W478" s="88">
        <v>16000</v>
      </c>
      <c r="X478" s="88">
        <f t="shared" si="56"/>
        <v>8000</v>
      </c>
      <c r="Y478" s="88">
        <f t="shared" si="57"/>
        <v>3200</v>
      </c>
      <c r="Z478" s="88">
        <v>2083</v>
      </c>
      <c r="AA478" s="88">
        <v>2083</v>
      </c>
      <c r="AB478" s="88">
        <f t="shared" si="58"/>
        <v>634</v>
      </c>
      <c r="AC478" s="88">
        <f t="shared" si="59"/>
        <v>16000</v>
      </c>
      <c r="AD478" s="87">
        <f t="shared" si="60"/>
        <v>2080</v>
      </c>
      <c r="AE478" s="87">
        <f t="shared" si="61"/>
        <v>520</v>
      </c>
      <c r="AF478" s="88">
        <v>6</v>
      </c>
      <c r="AG478" s="87">
        <f t="shared" si="62"/>
        <v>384.79999999999995</v>
      </c>
      <c r="AH478" s="87">
        <f t="shared" si="63"/>
        <v>18990.8</v>
      </c>
      <c r="AI478" s="88" t="s">
        <v>76</v>
      </c>
      <c r="AJ478" s="40"/>
      <c r="AK478" s="40"/>
      <c r="AL478" s="40" t="s">
        <v>52</v>
      </c>
      <c r="AM478" s="40">
        <v>475</v>
      </c>
      <c r="AN478" s="33">
        <v>18990.8</v>
      </c>
      <c r="AO478" s="44">
        <v>8000</v>
      </c>
      <c r="AP478" s="33">
        <v>3200</v>
      </c>
    </row>
    <row r="479" spans="1:42" ht="15" customHeight="1">
      <c r="A479" s="40">
        <v>476</v>
      </c>
      <c r="B479" s="42" t="s">
        <v>1955</v>
      </c>
      <c r="C479" s="38"/>
      <c r="D479" s="97" t="s">
        <v>1956</v>
      </c>
      <c r="E479" s="97" t="s">
        <v>1957</v>
      </c>
      <c r="F479" s="40" t="s">
        <v>41</v>
      </c>
      <c r="G479" s="40" t="s">
        <v>1958</v>
      </c>
      <c r="H479" s="96" t="s">
        <v>1942</v>
      </c>
      <c r="I479" s="96" t="s">
        <v>1942</v>
      </c>
      <c r="J479" s="96" t="s">
        <v>58</v>
      </c>
      <c r="K479" s="96" t="s">
        <v>101</v>
      </c>
      <c r="L479" s="96" t="s">
        <v>390</v>
      </c>
      <c r="M479" s="39" t="s">
        <v>47</v>
      </c>
      <c r="N479" s="40"/>
      <c r="O479" s="40"/>
      <c r="P479" s="41">
        <v>123456789012</v>
      </c>
      <c r="Q479" s="33" t="s">
        <v>48</v>
      </c>
      <c r="R479" s="41">
        <v>9876543212345</v>
      </c>
      <c r="S479" s="40" t="s">
        <v>49</v>
      </c>
      <c r="T479" s="38">
        <v>3349947378</v>
      </c>
      <c r="U479" s="40" t="s">
        <v>50</v>
      </c>
      <c r="V479" s="41">
        <v>1023456789</v>
      </c>
      <c r="W479" s="88">
        <v>31000</v>
      </c>
      <c r="X479" s="88">
        <f t="shared" si="56"/>
        <v>15500</v>
      </c>
      <c r="Y479" s="88">
        <f t="shared" si="57"/>
        <v>6200</v>
      </c>
      <c r="Z479" s="88">
        <v>2083</v>
      </c>
      <c r="AA479" s="88">
        <v>2083</v>
      </c>
      <c r="AB479" s="88">
        <f t="shared" si="58"/>
        <v>5134</v>
      </c>
      <c r="AC479" s="88">
        <f t="shared" si="59"/>
        <v>31000</v>
      </c>
      <c r="AD479" s="87">
        <f t="shared" si="60"/>
        <v>1950</v>
      </c>
      <c r="AE479" s="87">
        <f t="shared" si="61"/>
        <v>0</v>
      </c>
      <c r="AF479" s="88">
        <v>6</v>
      </c>
      <c r="AG479" s="87">
        <f t="shared" si="62"/>
        <v>745.55</v>
      </c>
      <c r="AH479" s="87">
        <f t="shared" si="63"/>
        <v>33701.550000000003</v>
      </c>
      <c r="AI479" s="88" t="s">
        <v>61</v>
      </c>
      <c r="AJ479" s="40"/>
      <c r="AK479" s="40"/>
      <c r="AL479" s="40" t="s">
        <v>52</v>
      </c>
      <c r="AM479" s="40">
        <v>476</v>
      </c>
      <c r="AN479" s="33">
        <v>33701.550000000003</v>
      </c>
      <c r="AO479" s="44">
        <v>15500</v>
      </c>
      <c r="AP479" s="33">
        <v>6200</v>
      </c>
    </row>
    <row r="480" spans="1:42" ht="15" customHeight="1">
      <c r="A480" s="40">
        <v>477</v>
      </c>
      <c r="B480" s="42" t="s">
        <v>1959</v>
      </c>
      <c r="C480" s="38"/>
      <c r="D480" s="97" t="s">
        <v>1960</v>
      </c>
      <c r="E480" s="97" t="s">
        <v>1961</v>
      </c>
      <c r="F480" s="40" t="s">
        <v>41</v>
      </c>
      <c r="G480" s="40" t="s">
        <v>1962</v>
      </c>
      <c r="H480" s="96" t="s">
        <v>1942</v>
      </c>
      <c r="I480" s="96" t="s">
        <v>1942</v>
      </c>
      <c r="J480" s="96" t="s">
        <v>58</v>
      </c>
      <c r="K480" s="96" t="s">
        <v>74</v>
      </c>
      <c r="L480" s="96" t="s">
        <v>390</v>
      </c>
      <c r="M480" s="39" t="s">
        <v>47</v>
      </c>
      <c r="N480" s="40"/>
      <c r="O480" s="40"/>
      <c r="P480" s="41">
        <v>123456789012</v>
      </c>
      <c r="Q480" s="33" t="s">
        <v>48</v>
      </c>
      <c r="R480" s="41">
        <v>9876543212345</v>
      </c>
      <c r="S480" s="40" t="s">
        <v>49</v>
      </c>
      <c r="T480" s="38">
        <v>3349947378</v>
      </c>
      <c r="U480" s="40" t="s">
        <v>50</v>
      </c>
      <c r="V480" s="41">
        <v>1023456789</v>
      </c>
      <c r="W480" s="88">
        <v>24000</v>
      </c>
      <c r="X480" s="88">
        <f t="shared" si="56"/>
        <v>12000</v>
      </c>
      <c r="Y480" s="88">
        <f t="shared" si="57"/>
        <v>4800</v>
      </c>
      <c r="Z480" s="88">
        <v>2083</v>
      </c>
      <c r="AA480" s="88">
        <v>2083</v>
      </c>
      <c r="AB480" s="88">
        <f t="shared" si="58"/>
        <v>3034</v>
      </c>
      <c r="AC480" s="88">
        <f t="shared" si="59"/>
        <v>24000</v>
      </c>
      <c r="AD480" s="87">
        <f t="shared" si="60"/>
        <v>1950</v>
      </c>
      <c r="AE480" s="87">
        <f t="shared" si="61"/>
        <v>0</v>
      </c>
      <c r="AF480" s="88">
        <v>6</v>
      </c>
      <c r="AG480" s="87">
        <f t="shared" si="62"/>
        <v>577.19999999999993</v>
      </c>
      <c r="AH480" s="87">
        <f t="shared" si="63"/>
        <v>26533.200000000001</v>
      </c>
      <c r="AI480" s="88" t="s">
        <v>51</v>
      </c>
      <c r="AJ480" s="40"/>
      <c r="AK480" s="40"/>
      <c r="AL480" s="40" t="s">
        <v>52</v>
      </c>
      <c r="AM480" s="40">
        <v>477</v>
      </c>
      <c r="AN480" s="33">
        <v>26533.200000000001</v>
      </c>
      <c r="AO480" s="44">
        <v>12000</v>
      </c>
      <c r="AP480" s="33">
        <v>4800</v>
      </c>
    </row>
    <row r="481" spans="1:42" ht="15" customHeight="1">
      <c r="A481" s="40">
        <v>478</v>
      </c>
      <c r="B481" s="42" t="s">
        <v>1963</v>
      </c>
      <c r="C481" s="38"/>
      <c r="D481" s="97" t="s">
        <v>1964</v>
      </c>
      <c r="E481" s="97" t="s">
        <v>110</v>
      </c>
      <c r="F481" s="40" t="s">
        <v>41</v>
      </c>
      <c r="G481" s="40" t="s">
        <v>1965</v>
      </c>
      <c r="H481" s="96" t="s">
        <v>1942</v>
      </c>
      <c r="I481" s="96" t="s">
        <v>1942</v>
      </c>
      <c r="J481" s="96" t="s">
        <v>58</v>
      </c>
      <c r="K481" s="96" t="s">
        <v>101</v>
      </c>
      <c r="L481" s="96" t="s">
        <v>214</v>
      </c>
      <c r="M481" s="39" t="s">
        <v>47</v>
      </c>
      <c r="N481" s="40"/>
      <c r="O481" s="40"/>
      <c r="P481" s="41">
        <v>123456789012</v>
      </c>
      <c r="Q481" s="33" t="s">
        <v>48</v>
      </c>
      <c r="R481" s="41">
        <v>9876543212345</v>
      </c>
      <c r="S481" s="40" t="s">
        <v>49</v>
      </c>
      <c r="T481" s="38">
        <v>3349947378</v>
      </c>
      <c r="U481" s="40" t="s">
        <v>50</v>
      </c>
      <c r="V481" s="41">
        <v>1023456789</v>
      </c>
      <c r="W481" s="88">
        <v>31000</v>
      </c>
      <c r="X481" s="88">
        <f t="shared" si="56"/>
        <v>15500</v>
      </c>
      <c r="Y481" s="88">
        <f t="shared" si="57"/>
        <v>6200</v>
      </c>
      <c r="Z481" s="88">
        <v>2083</v>
      </c>
      <c r="AA481" s="88">
        <v>2083</v>
      </c>
      <c r="AB481" s="88">
        <f t="shared" si="58"/>
        <v>5134</v>
      </c>
      <c r="AC481" s="88">
        <f t="shared" si="59"/>
        <v>31000</v>
      </c>
      <c r="AD481" s="87">
        <f t="shared" si="60"/>
        <v>1950</v>
      </c>
      <c r="AE481" s="87">
        <f t="shared" si="61"/>
        <v>0</v>
      </c>
      <c r="AF481" s="88">
        <v>6</v>
      </c>
      <c r="AG481" s="87">
        <f t="shared" si="62"/>
        <v>745.55</v>
      </c>
      <c r="AH481" s="87">
        <f t="shared" si="63"/>
        <v>33701.550000000003</v>
      </c>
      <c r="AI481" s="88" t="s">
        <v>61</v>
      </c>
      <c r="AJ481" s="40"/>
      <c r="AK481" s="40"/>
      <c r="AL481" s="40" t="s">
        <v>52</v>
      </c>
      <c r="AM481" s="40">
        <v>478</v>
      </c>
      <c r="AN481" s="33">
        <v>33701.550000000003</v>
      </c>
      <c r="AO481" s="44">
        <v>15500</v>
      </c>
      <c r="AP481" s="33">
        <v>6200</v>
      </c>
    </row>
    <row r="482" spans="1:42" ht="15" customHeight="1">
      <c r="A482" s="40">
        <v>479</v>
      </c>
      <c r="B482" s="42" t="s">
        <v>1966</v>
      </c>
      <c r="C482" s="38"/>
      <c r="D482" s="97" t="s">
        <v>1967</v>
      </c>
      <c r="E482" s="97" t="s">
        <v>1968</v>
      </c>
      <c r="F482" s="40" t="s">
        <v>52</v>
      </c>
      <c r="G482" s="40" t="s">
        <v>1969</v>
      </c>
      <c r="H482" s="96" t="s">
        <v>1942</v>
      </c>
      <c r="I482" s="96" t="s">
        <v>1942</v>
      </c>
      <c r="J482" s="96" t="s">
        <v>58</v>
      </c>
      <c r="K482" s="96" t="s">
        <v>119</v>
      </c>
      <c r="L482" s="96" t="s">
        <v>214</v>
      </c>
      <c r="M482" s="39" t="s">
        <v>47</v>
      </c>
      <c r="N482" s="40"/>
      <c r="O482" s="40"/>
      <c r="P482" s="41">
        <v>123456789012</v>
      </c>
      <c r="Q482" s="33" t="s">
        <v>48</v>
      </c>
      <c r="R482" s="41">
        <v>9876543212345</v>
      </c>
      <c r="S482" s="40" t="s">
        <v>49</v>
      </c>
      <c r="T482" s="38">
        <v>3349947378</v>
      </c>
      <c r="U482" s="40" t="s">
        <v>50</v>
      </c>
      <c r="V482" s="41">
        <v>1023456789</v>
      </c>
      <c r="W482" s="88">
        <v>16000</v>
      </c>
      <c r="X482" s="88">
        <f t="shared" si="56"/>
        <v>8000</v>
      </c>
      <c r="Y482" s="88">
        <f t="shared" si="57"/>
        <v>3200</v>
      </c>
      <c r="Z482" s="88">
        <v>2083</v>
      </c>
      <c r="AA482" s="88">
        <v>2083</v>
      </c>
      <c r="AB482" s="88">
        <f t="shared" si="58"/>
        <v>634</v>
      </c>
      <c r="AC482" s="88">
        <f t="shared" si="59"/>
        <v>16000</v>
      </c>
      <c r="AD482" s="87">
        <f t="shared" si="60"/>
        <v>2080</v>
      </c>
      <c r="AE482" s="87">
        <f t="shared" si="61"/>
        <v>520</v>
      </c>
      <c r="AF482" s="88">
        <v>6</v>
      </c>
      <c r="AG482" s="87">
        <f t="shared" si="62"/>
        <v>384.79999999999995</v>
      </c>
      <c r="AH482" s="87">
        <f t="shared" si="63"/>
        <v>18990.8</v>
      </c>
      <c r="AI482" s="88" t="s">
        <v>76</v>
      </c>
      <c r="AJ482" s="40"/>
      <c r="AK482" s="40"/>
      <c r="AL482" s="40" t="s">
        <v>52</v>
      </c>
      <c r="AM482" s="40">
        <v>479</v>
      </c>
      <c r="AN482" s="33">
        <v>18990.8</v>
      </c>
      <c r="AO482" s="44">
        <v>8000</v>
      </c>
      <c r="AP482" s="33">
        <v>3200</v>
      </c>
    </row>
    <row r="483" spans="1:42" ht="15" customHeight="1">
      <c r="A483" s="40">
        <v>480</v>
      </c>
      <c r="B483" s="42" t="s">
        <v>1970</v>
      </c>
      <c r="C483" s="38"/>
      <c r="D483" s="97" t="s">
        <v>1971</v>
      </c>
      <c r="E483" s="97" t="s">
        <v>1972</v>
      </c>
      <c r="F483" s="40" t="s">
        <v>41</v>
      </c>
      <c r="G483" s="40" t="s">
        <v>1973</v>
      </c>
      <c r="H483" s="96" t="s">
        <v>1974</v>
      </c>
      <c r="I483" s="96" t="s">
        <v>1974</v>
      </c>
      <c r="J483" s="96" t="s">
        <v>58</v>
      </c>
      <c r="K483" s="96" t="s">
        <v>126</v>
      </c>
      <c r="L483" s="96" t="s">
        <v>95</v>
      </c>
      <c r="M483" s="39" t="s">
        <v>47</v>
      </c>
      <c r="N483" s="40"/>
      <c r="O483" s="40"/>
      <c r="P483" s="41">
        <v>123456789012</v>
      </c>
      <c r="Q483" s="33" t="s">
        <v>48</v>
      </c>
      <c r="R483" s="41">
        <v>9876543212345</v>
      </c>
      <c r="S483" s="40" t="s">
        <v>49</v>
      </c>
      <c r="T483" s="38">
        <v>3349947378</v>
      </c>
      <c r="U483" s="40" t="s">
        <v>50</v>
      </c>
      <c r="V483" s="41">
        <v>1023456789</v>
      </c>
      <c r="W483" s="88">
        <v>40000</v>
      </c>
      <c r="X483" s="88">
        <f t="shared" si="56"/>
        <v>20000</v>
      </c>
      <c r="Y483" s="88">
        <f t="shared" si="57"/>
        <v>8000</v>
      </c>
      <c r="Z483" s="88">
        <v>2083</v>
      </c>
      <c r="AA483" s="88">
        <v>2083</v>
      </c>
      <c r="AB483" s="88">
        <f t="shared" si="58"/>
        <v>7834</v>
      </c>
      <c r="AC483" s="88">
        <f t="shared" si="59"/>
        <v>40000</v>
      </c>
      <c r="AD483" s="87">
        <f t="shared" si="60"/>
        <v>1950</v>
      </c>
      <c r="AE483" s="87">
        <f t="shared" si="61"/>
        <v>0</v>
      </c>
      <c r="AF483" s="88">
        <v>6</v>
      </c>
      <c r="AG483" s="87">
        <f t="shared" si="62"/>
        <v>961.99999999999989</v>
      </c>
      <c r="AH483" s="87">
        <f t="shared" si="63"/>
        <v>42918</v>
      </c>
      <c r="AI483" s="88" t="s">
        <v>61</v>
      </c>
      <c r="AJ483" s="40"/>
      <c r="AK483" s="40"/>
      <c r="AL483" s="40" t="s">
        <v>52</v>
      </c>
      <c r="AM483" s="40">
        <v>480</v>
      </c>
      <c r="AN483" s="33">
        <v>42918</v>
      </c>
      <c r="AO483" s="44">
        <v>20000</v>
      </c>
      <c r="AP483" s="33">
        <v>8000</v>
      </c>
    </row>
    <row r="484" spans="1:42" ht="15" customHeight="1">
      <c r="A484" s="40">
        <v>481</v>
      </c>
      <c r="B484" s="42" t="s">
        <v>1975</v>
      </c>
      <c r="C484" s="38"/>
      <c r="D484" s="97" t="s">
        <v>1976</v>
      </c>
      <c r="E484" s="97" t="s">
        <v>192</v>
      </c>
      <c r="F484" s="40" t="s">
        <v>41</v>
      </c>
      <c r="G484" s="40" t="s">
        <v>1977</v>
      </c>
      <c r="H484" s="96" t="s">
        <v>1974</v>
      </c>
      <c r="I484" s="96" t="s">
        <v>1974</v>
      </c>
      <c r="J484" s="96" t="s">
        <v>58</v>
      </c>
      <c r="K484" s="96" t="s">
        <v>131</v>
      </c>
      <c r="L484" s="96" t="s">
        <v>95</v>
      </c>
      <c r="M484" s="39" t="s">
        <v>47</v>
      </c>
      <c r="N484" s="40"/>
      <c r="O484" s="40"/>
      <c r="P484" s="41">
        <v>123456789012</v>
      </c>
      <c r="Q484" s="33" t="s">
        <v>48</v>
      </c>
      <c r="R484" s="41">
        <v>9876543212345</v>
      </c>
      <c r="S484" s="40" t="s">
        <v>49</v>
      </c>
      <c r="T484" s="38">
        <v>3349947378</v>
      </c>
      <c r="U484" s="40" t="s">
        <v>50</v>
      </c>
      <c r="V484" s="41">
        <v>1023456789</v>
      </c>
      <c r="W484" s="87">
        <v>20000</v>
      </c>
      <c r="X484" s="88">
        <f t="shared" si="56"/>
        <v>10000</v>
      </c>
      <c r="Y484" s="88">
        <f t="shared" si="57"/>
        <v>4000</v>
      </c>
      <c r="Z484" s="88">
        <v>2083</v>
      </c>
      <c r="AA484" s="88">
        <v>2083</v>
      </c>
      <c r="AB484" s="88">
        <f t="shared" si="58"/>
        <v>1834</v>
      </c>
      <c r="AC484" s="88">
        <f t="shared" si="59"/>
        <v>20000</v>
      </c>
      <c r="AD484" s="87">
        <f t="shared" si="60"/>
        <v>1950</v>
      </c>
      <c r="AE484" s="87">
        <f t="shared" si="61"/>
        <v>650</v>
      </c>
      <c r="AF484" s="88">
        <v>6</v>
      </c>
      <c r="AG484" s="87">
        <f t="shared" si="62"/>
        <v>480.99999999999994</v>
      </c>
      <c r="AH484" s="87">
        <f t="shared" si="63"/>
        <v>23087</v>
      </c>
      <c r="AI484" s="88" t="s">
        <v>51</v>
      </c>
      <c r="AJ484" s="40"/>
      <c r="AK484" s="40"/>
      <c r="AL484" s="40" t="s">
        <v>52</v>
      </c>
      <c r="AM484" s="40">
        <v>481</v>
      </c>
      <c r="AN484" s="33">
        <v>23087</v>
      </c>
      <c r="AO484" s="44">
        <v>10000</v>
      </c>
      <c r="AP484" s="33">
        <v>4000</v>
      </c>
    </row>
    <row r="485" spans="1:42" ht="15" customHeight="1">
      <c r="A485" s="40">
        <v>482</v>
      </c>
      <c r="B485" s="42" t="s">
        <v>1978</v>
      </c>
      <c r="C485" s="38"/>
      <c r="D485" s="97" t="s">
        <v>1979</v>
      </c>
      <c r="E485" s="40" t="s">
        <v>1980</v>
      </c>
      <c r="F485" s="40" t="s">
        <v>41</v>
      </c>
      <c r="G485" s="40" t="s">
        <v>1981</v>
      </c>
      <c r="H485" s="96" t="s">
        <v>1974</v>
      </c>
      <c r="I485" s="96" t="s">
        <v>1974</v>
      </c>
      <c r="J485" s="96" t="s">
        <v>58</v>
      </c>
      <c r="K485" s="96" t="s">
        <v>137</v>
      </c>
      <c r="L485" s="96" t="s">
        <v>75</v>
      </c>
      <c r="M485" s="39" t="s">
        <v>47</v>
      </c>
      <c r="N485" s="40"/>
      <c r="O485" s="40"/>
      <c r="P485" s="41">
        <v>123456789012</v>
      </c>
      <c r="Q485" s="33" t="s">
        <v>48</v>
      </c>
      <c r="R485" s="41">
        <v>9876543212345</v>
      </c>
      <c r="S485" s="40" t="s">
        <v>49</v>
      </c>
      <c r="T485" s="38">
        <v>3349947378</v>
      </c>
      <c r="U485" s="40" t="s">
        <v>50</v>
      </c>
      <c r="V485" s="41">
        <v>1023456789</v>
      </c>
      <c r="W485" s="88">
        <v>50000</v>
      </c>
      <c r="X485" s="88">
        <f t="shared" si="56"/>
        <v>25000</v>
      </c>
      <c r="Y485" s="88">
        <f t="shared" si="57"/>
        <v>10000</v>
      </c>
      <c r="Z485" s="88">
        <v>2083</v>
      </c>
      <c r="AA485" s="88">
        <v>2083</v>
      </c>
      <c r="AB485" s="88">
        <f t="shared" si="58"/>
        <v>10834</v>
      </c>
      <c r="AC485" s="88">
        <f t="shared" si="59"/>
        <v>50000</v>
      </c>
      <c r="AD485" s="87">
        <f t="shared" si="60"/>
        <v>1950</v>
      </c>
      <c r="AE485" s="87">
        <f t="shared" si="61"/>
        <v>0</v>
      </c>
      <c r="AF485" s="88">
        <v>6</v>
      </c>
      <c r="AG485" s="87">
        <f t="shared" si="62"/>
        <v>1202.5</v>
      </c>
      <c r="AH485" s="87">
        <f t="shared" si="63"/>
        <v>53158.5</v>
      </c>
      <c r="AI485" s="88" t="s">
        <v>61</v>
      </c>
      <c r="AJ485" s="40"/>
      <c r="AK485" s="40"/>
      <c r="AL485" s="40" t="s">
        <v>52</v>
      </c>
      <c r="AM485" s="40">
        <v>482</v>
      </c>
      <c r="AN485" s="33">
        <v>53158.5</v>
      </c>
      <c r="AO485" s="44">
        <v>25000</v>
      </c>
      <c r="AP485" s="33">
        <v>10000</v>
      </c>
    </row>
    <row r="486" spans="1:42" ht="15">
      <c r="A486" t="s">
        <v>1</v>
      </c>
      <c r="B486" t="s">
        <v>1982</v>
      </c>
      <c r="C486" t="s">
        <v>1983</v>
      </c>
      <c r="D486" t="s">
        <v>1984</v>
      </c>
      <c r="E486" t="s">
        <v>1985</v>
      </c>
      <c r="F486" t="s">
        <v>1986</v>
      </c>
      <c r="G486" t="s">
        <v>1987</v>
      </c>
      <c r="H486" t="s">
        <v>1988</v>
      </c>
      <c r="I486" t="s">
        <v>1989</v>
      </c>
      <c r="J486" t="s">
        <v>1990</v>
      </c>
      <c r="K486" t="s">
        <v>1991</v>
      </c>
      <c r="L486" t="s">
        <v>1992</v>
      </c>
      <c r="M486" t="s">
        <v>1993</v>
      </c>
      <c r="N486" t="s">
        <v>1994</v>
      </c>
      <c r="O486" t="s">
        <v>1995</v>
      </c>
      <c r="P486" t="s">
        <v>1996</v>
      </c>
      <c r="Q486" t="s">
        <v>1997</v>
      </c>
      <c r="R486" t="s">
        <v>1998</v>
      </c>
      <c r="S486" t="s">
        <v>1999</v>
      </c>
      <c r="T486" t="s">
        <v>2000</v>
      </c>
      <c r="U486" t="s">
        <v>2001</v>
      </c>
      <c r="V486" t="s">
        <v>2002</v>
      </c>
      <c r="W486" t="s">
        <v>2003</v>
      </c>
      <c r="X486" t="s">
        <v>2004</v>
      </c>
      <c r="Y486" t="s">
        <v>2005</v>
      </c>
      <c r="Z486" t="s">
        <v>2006</v>
      </c>
      <c r="AA486" t="s">
        <v>2007</v>
      </c>
      <c r="AB486" t="s">
        <v>2008</v>
      </c>
      <c r="AC486" t="s">
        <v>2009</v>
      </c>
      <c r="AD486" t="s">
        <v>27</v>
      </c>
      <c r="AE486" t="s">
        <v>2010</v>
      </c>
      <c r="AF486" t="s">
        <v>2011</v>
      </c>
      <c r="AG486" t="s">
        <v>2012</v>
      </c>
      <c r="AH486" t="s">
        <v>30</v>
      </c>
      <c r="AI486" t="s">
        <v>2013</v>
      </c>
      <c r="AJ486" t="s">
        <v>2014</v>
      </c>
      <c r="AK486" t="s">
        <v>2015</v>
      </c>
      <c r="AL486" t="s">
        <v>2016</v>
      </c>
    </row>
    <row r="487" spans="1:42" ht="15">
      <c r="A487">
        <v>1</v>
      </c>
      <c r="B487" s="103">
        <v>45072.561249999999</v>
      </c>
      <c r="C487" s="103">
        <v>45072.562708333331</v>
      </c>
      <c r="D487" t="s">
        <v>2017</v>
      </c>
      <c r="G487" t="s">
        <v>2018</v>
      </c>
      <c r="H487" t="s">
        <v>2019</v>
      </c>
      <c r="I487" t="s">
        <v>2020</v>
      </c>
      <c r="J487" t="s">
        <v>2021</v>
      </c>
      <c r="K487" s="103">
        <v>45052</v>
      </c>
      <c r="L487" s="103">
        <v>45064</v>
      </c>
      <c r="M487" t="s">
        <v>2022</v>
      </c>
      <c r="N487" t="s">
        <v>2023</v>
      </c>
      <c r="O487" t="s">
        <v>2024</v>
      </c>
      <c r="P487" t="s">
        <v>47</v>
      </c>
      <c r="Q487" t="s">
        <v>2025</v>
      </c>
      <c r="R487" t="s">
        <v>2026</v>
      </c>
      <c r="S487" t="s">
        <v>48</v>
      </c>
      <c r="T487" t="s">
        <v>2027</v>
      </c>
      <c r="U487" t="s">
        <v>2028</v>
      </c>
      <c r="V487" t="s">
        <v>2029</v>
      </c>
      <c r="W487" t="s">
        <v>2030</v>
      </c>
      <c r="X487" t="s">
        <v>2031</v>
      </c>
      <c r="Y487" t="s">
        <v>2032</v>
      </c>
      <c r="Z487" t="s">
        <v>2033</v>
      </c>
      <c r="AB487" t="s">
        <v>2034</v>
      </c>
      <c r="AC487" t="s">
        <v>2034</v>
      </c>
      <c r="AD487" t="s">
        <v>2035</v>
      </c>
      <c r="AE487" t="s">
        <v>2036</v>
      </c>
      <c r="AF487" t="s">
        <v>2037</v>
      </c>
      <c r="AG487" t="s">
        <v>2038</v>
      </c>
      <c r="AH487" t="s">
        <v>2039</v>
      </c>
      <c r="AI487" t="s">
        <v>2040</v>
      </c>
      <c r="AJ487" t="s">
        <v>2041</v>
      </c>
      <c r="AK487" t="s">
        <v>2042</v>
      </c>
      <c r="AL487" t="s">
        <v>52</v>
      </c>
    </row>
  </sheetData>
  <autoFilter ref="A3:AQ3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L505"/>
  <sheetViews>
    <sheetView topLeftCell="J1" zoomScalePageLayoutView="150" workbookViewId="0">
      <selection activeCell="AK8" sqref="AK8"/>
    </sheetView>
  </sheetViews>
  <sheetFormatPr defaultColWidth="11.42578125" defaultRowHeight="12"/>
  <cols>
    <col min="1" max="1" width="3" style="76" customWidth="1"/>
    <col min="2" max="2" width="16.140625" style="76" customWidth="1"/>
    <col min="3" max="3" width="23.42578125" style="76" bestFit="1" customWidth="1"/>
    <col min="4" max="4" width="10.85546875" style="76" bestFit="1" customWidth="1"/>
    <col min="5" max="8" width="5.85546875" style="76" customWidth="1"/>
    <col min="9" max="10" width="7.85546875" style="76" customWidth="1"/>
    <col min="11" max="11" width="8" style="77" customWidth="1"/>
    <col min="12" max="12" width="10" style="76" customWidth="1"/>
    <col min="13" max="13" width="9.140625" style="76" customWidth="1"/>
    <col min="14" max="14" width="11.42578125" style="76" customWidth="1"/>
    <col min="15" max="15" width="9.140625" style="76" customWidth="1"/>
    <col min="16" max="16" width="9" style="76" customWidth="1"/>
    <col min="17" max="17" width="11.85546875" style="76" customWidth="1"/>
    <col min="18" max="18" width="11.140625" style="76" customWidth="1"/>
    <col min="19" max="19" width="10.140625" style="76" customWidth="1"/>
    <col min="20" max="21" width="9.85546875" style="76" customWidth="1"/>
    <col min="22" max="23" width="7.85546875" style="76" customWidth="1"/>
    <col min="24" max="24" width="10.140625" style="76" customWidth="1"/>
    <col min="25" max="27" width="9.140625" style="76" customWidth="1"/>
    <col min="28" max="28" width="8.42578125" style="76" customWidth="1"/>
    <col min="29" max="29" width="7.42578125" style="76" customWidth="1"/>
    <col min="30" max="30" width="7.140625" style="76" customWidth="1"/>
    <col min="31" max="31" width="10.5703125" style="76" bestFit="1" customWidth="1"/>
    <col min="32" max="32" width="9.85546875" style="76" customWidth="1"/>
    <col min="33" max="33" width="11.85546875" style="76" customWidth="1"/>
    <col min="34" max="34" width="11.85546875" style="76" bestFit="1" customWidth="1"/>
    <col min="35" max="35" width="11.140625" style="76" bestFit="1" customWidth="1"/>
    <col min="36" max="36" width="14" style="76" customWidth="1"/>
    <col min="37" max="37" width="14.42578125" style="76" customWidth="1"/>
    <col min="38" max="38" width="11.42578125" style="76" customWidth="1"/>
    <col min="39" max="16384" width="11.42578125" style="76"/>
  </cols>
  <sheetData>
    <row r="2" spans="1:38">
      <c r="A2" s="25"/>
      <c r="B2" s="85" t="s">
        <v>2043</v>
      </c>
      <c r="C2" s="26"/>
      <c r="D2" s="26"/>
      <c r="E2" s="26"/>
      <c r="F2" s="26"/>
      <c r="G2" s="26"/>
      <c r="H2" s="26"/>
      <c r="I2" s="26"/>
      <c r="J2" s="26"/>
      <c r="K2" s="27"/>
    </row>
    <row r="3" spans="1:38">
      <c r="A3" s="28"/>
      <c r="B3" s="26" t="s">
        <v>2044</v>
      </c>
      <c r="C3" s="28"/>
      <c r="D3" s="28"/>
      <c r="E3" s="28"/>
      <c r="F3" s="28"/>
      <c r="G3" s="28"/>
      <c r="H3" s="28"/>
      <c r="I3" s="28"/>
      <c r="J3" s="28"/>
      <c r="K3" s="29"/>
    </row>
    <row r="4" spans="1:38">
      <c r="A4" s="26"/>
      <c r="C4" s="26"/>
      <c r="D4" s="26"/>
      <c r="E4" s="26"/>
      <c r="F4" s="26"/>
      <c r="G4" s="26"/>
      <c r="H4" s="26"/>
      <c r="I4" s="26"/>
      <c r="J4" s="26"/>
      <c r="K4" s="82">
        <v>31</v>
      </c>
    </row>
    <row r="5" spans="1:38">
      <c r="A5" s="30"/>
      <c r="B5" s="31">
        <v>1</v>
      </c>
      <c r="C5" s="31">
        <v>2</v>
      </c>
      <c r="D5" s="31">
        <v>3</v>
      </c>
      <c r="E5" s="31">
        <v>4</v>
      </c>
      <c r="F5" s="31">
        <v>4</v>
      </c>
      <c r="G5" s="31">
        <v>4</v>
      </c>
      <c r="H5" s="31">
        <v>5</v>
      </c>
      <c r="I5" s="31">
        <v>6</v>
      </c>
      <c r="J5" s="31">
        <v>7</v>
      </c>
      <c r="K5" s="31">
        <v>8</v>
      </c>
      <c r="L5" s="31">
        <v>9</v>
      </c>
      <c r="M5" s="31">
        <v>10</v>
      </c>
      <c r="N5" s="31">
        <v>11</v>
      </c>
      <c r="O5" s="31">
        <v>12</v>
      </c>
      <c r="P5" s="31">
        <v>13</v>
      </c>
      <c r="Q5" s="31">
        <v>14</v>
      </c>
      <c r="R5" s="31">
        <v>15</v>
      </c>
      <c r="S5" s="31">
        <v>16</v>
      </c>
      <c r="T5" s="31">
        <v>17</v>
      </c>
      <c r="U5" s="31">
        <v>18</v>
      </c>
      <c r="V5" s="31">
        <v>19</v>
      </c>
      <c r="W5" s="31">
        <v>19</v>
      </c>
      <c r="X5" s="31">
        <v>20</v>
      </c>
      <c r="Y5" s="31">
        <v>21</v>
      </c>
      <c r="Z5" s="31">
        <v>22</v>
      </c>
      <c r="AA5" s="31">
        <v>23</v>
      </c>
      <c r="AB5" s="31">
        <v>24</v>
      </c>
      <c r="AC5" s="31">
        <v>25</v>
      </c>
      <c r="AD5" s="31">
        <v>26</v>
      </c>
      <c r="AE5" s="31">
        <v>27</v>
      </c>
      <c r="AF5" s="31">
        <v>28</v>
      </c>
      <c r="AG5" s="31">
        <v>29</v>
      </c>
      <c r="AH5" s="31">
        <v>30</v>
      </c>
      <c r="AI5" s="31">
        <v>31</v>
      </c>
      <c r="AJ5" s="31">
        <v>32</v>
      </c>
      <c r="AK5" s="31">
        <v>33</v>
      </c>
    </row>
    <row r="6" spans="1:38" ht="15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106" t="s">
        <v>2045</v>
      </c>
      <c r="M6" s="107"/>
      <c r="N6" s="107"/>
      <c r="O6" s="107"/>
      <c r="P6" s="107"/>
      <c r="Q6" s="108"/>
      <c r="R6" s="106" t="s">
        <v>2046</v>
      </c>
      <c r="S6" s="107"/>
      <c r="T6" s="107"/>
      <c r="U6" s="107"/>
      <c r="V6" s="107"/>
      <c r="W6" s="107"/>
      <c r="X6" s="108"/>
      <c r="Y6" s="100"/>
      <c r="Z6" s="100"/>
      <c r="AA6" s="100"/>
      <c r="AB6" s="106" t="s">
        <v>2047</v>
      </c>
      <c r="AC6" s="107"/>
      <c r="AD6" s="107"/>
      <c r="AE6" s="108"/>
      <c r="AF6" s="101"/>
      <c r="AG6" s="31"/>
      <c r="AH6" s="31"/>
    </row>
    <row r="7" spans="1:38" s="32" customFormat="1" ht="36" customHeight="1">
      <c r="A7" s="91" t="s">
        <v>0</v>
      </c>
      <c r="B7" s="91" t="s">
        <v>2048</v>
      </c>
      <c r="C7" s="91" t="s">
        <v>2049</v>
      </c>
      <c r="D7" s="91" t="s">
        <v>2050</v>
      </c>
      <c r="E7" s="91" t="s">
        <v>2051</v>
      </c>
      <c r="F7" s="91" t="s">
        <v>2052</v>
      </c>
      <c r="G7" s="91" t="s">
        <v>2053</v>
      </c>
      <c r="H7" s="91" t="s">
        <v>2054</v>
      </c>
      <c r="I7" s="91" t="s">
        <v>2055</v>
      </c>
      <c r="J7" s="91" t="s">
        <v>2056</v>
      </c>
      <c r="K7" s="92" t="s">
        <v>2057</v>
      </c>
      <c r="L7" s="91" t="s">
        <v>2058</v>
      </c>
      <c r="M7" s="91" t="s">
        <v>2059</v>
      </c>
      <c r="N7" s="91" t="s">
        <v>25</v>
      </c>
      <c r="O7" s="93" t="s">
        <v>2060</v>
      </c>
      <c r="P7" s="93" t="s">
        <v>2061</v>
      </c>
      <c r="Q7" s="93" t="s">
        <v>2062</v>
      </c>
      <c r="R7" s="91" t="s">
        <v>2058</v>
      </c>
      <c r="S7" s="91" t="s">
        <v>2059</v>
      </c>
      <c r="T7" s="91" t="s">
        <v>25</v>
      </c>
      <c r="U7" s="93" t="s">
        <v>2060</v>
      </c>
      <c r="V7" s="93" t="s">
        <v>2061</v>
      </c>
      <c r="W7" s="93" t="s">
        <v>2063</v>
      </c>
      <c r="X7" s="93" t="s">
        <v>2064</v>
      </c>
      <c r="Y7" s="93" t="s">
        <v>2065</v>
      </c>
      <c r="Z7" s="93" t="s">
        <v>2066</v>
      </c>
      <c r="AA7" s="93" t="s">
        <v>2067</v>
      </c>
      <c r="AB7" s="93" t="s">
        <v>2068</v>
      </c>
      <c r="AC7" s="93" t="s">
        <v>2069</v>
      </c>
      <c r="AD7" s="93" t="s">
        <v>2070</v>
      </c>
      <c r="AE7" s="93" t="s">
        <v>30</v>
      </c>
      <c r="AF7" s="93" t="s">
        <v>2071</v>
      </c>
      <c r="AG7" s="93" t="s">
        <v>2072</v>
      </c>
      <c r="AH7" s="93" t="s">
        <v>2073</v>
      </c>
      <c r="AI7" s="94" t="s">
        <v>2011</v>
      </c>
      <c r="AJ7" s="94" t="s">
        <v>2012</v>
      </c>
      <c r="AK7" s="94" t="s">
        <v>2074</v>
      </c>
    </row>
    <row r="8" spans="1:38" s="54" customFormat="1" ht="12.75" customHeight="1">
      <c r="A8" s="47">
        <v>1</v>
      </c>
      <c r="B8" s="42" t="s">
        <v>38</v>
      </c>
      <c r="C8" s="48" t="str">
        <f>VLOOKUP(B8,'Master '!B$4:AM$6300,3,0)</f>
        <v>SUSHANT KADLAG</v>
      </c>
      <c r="D8" s="49">
        <f>VLOOKUP(B8,'Master '!B$4:AP$6300,28,0)</f>
        <v>20000</v>
      </c>
      <c r="E8" s="86" t="str">
        <f>VLOOKUP(B8,'Master '!B:F,5,0)</f>
        <v>M</v>
      </c>
      <c r="F8" s="86">
        <v>10</v>
      </c>
      <c r="G8" s="86">
        <v>1</v>
      </c>
      <c r="H8" s="86">
        <v>4</v>
      </c>
      <c r="I8" s="86">
        <v>0</v>
      </c>
      <c r="J8" s="86">
        <v>26</v>
      </c>
      <c r="K8" s="50">
        <f t="shared" ref="K8:K71" si="0">SUM(G8:J8)</f>
        <v>31</v>
      </c>
      <c r="L8" s="51">
        <f>VLOOKUP(B8,'Master '!B$4:AQ$13300,23,0)</f>
        <v>10000</v>
      </c>
      <c r="M8" s="51">
        <f>VLOOKUP(B8,'Master '!B$4:AS$13300,24,0)</f>
        <v>4000</v>
      </c>
      <c r="N8" s="51">
        <f>VLOOKUP(B8,'Master '!B$4:AT$13300,25,0)</f>
        <v>2083</v>
      </c>
      <c r="O8" s="51">
        <f>VLOOKUP(B8,'Master '!B$4:AV$1330,26,0)</f>
        <v>2083</v>
      </c>
      <c r="P8" s="51">
        <f>VLOOKUP(B8,'Master '!B$4:AW$1330,27,0)</f>
        <v>1834</v>
      </c>
      <c r="Q8" s="51">
        <f t="shared" ref="Q8:Q71" si="1">SUM(L8:P8)</f>
        <v>20000</v>
      </c>
      <c r="R8" s="52">
        <f t="shared" ref="R8:R71" si="2">ROUNDUP((L8/$K$4*$K8),0)</f>
        <v>10000</v>
      </c>
      <c r="S8" s="52">
        <f t="shared" ref="S8:S71" si="3">ROUNDUP((M8/$K$4*$K8),0)</f>
        <v>4000</v>
      </c>
      <c r="T8" s="52">
        <f t="shared" ref="T8:T71" si="4">ROUNDUP((N8/$K$4*$K8),0)</f>
        <v>2083</v>
      </c>
      <c r="U8" s="52">
        <f t="shared" ref="U8:U71" si="5">ROUNDUP((O8/$K$4*$K8),0)</f>
        <v>2083</v>
      </c>
      <c r="V8" s="52">
        <f t="shared" ref="V8:V71" si="6">ROUNDUP((O8/$K$4*$K8),0)</f>
        <v>2083</v>
      </c>
      <c r="W8" s="52">
        <f t="shared" ref="W8:W71" si="7">IF(D8&lt;21000,SUM(L8:M8)/K$4/4,0)*F8</f>
        <v>1129.0322580645161</v>
      </c>
      <c r="X8" s="52">
        <f t="shared" ref="X8:X71" si="8">ROUNDUP((SUM(R8:W8)),0)</f>
        <v>21379</v>
      </c>
      <c r="Y8" s="52">
        <f t="shared" ref="Y8:Y71" si="9">R8+T8+U8+V8</f>
        <v>16249</v>
      </c>
      <c r="Z8" s="52">
        <f t="shared" ref="Z8:Z71" si="10">IF(Y8&gt;15000,15000,Y8)</f>
        <v>15000</v>
      </c>
      <c r="AA8" s="52">
        <f>ROUND(IF((VLOOKUP(B8,'Master '!B$4:W$29000,22,0))&lt;21001,X8,0),0)</f>
        <v>21379</v>
      </c>
      <c r="AB8" s="52">
        <f t="shared" ref="AB8:AB71" si="11">Z8*12%</f>
        <v>1800</v>
      </c>
      <c r="AC8" s="52">
        <f t="shared" ref="AC8:AC71" si="12">ROUNDUP((AA8*0.75%),0)</f>
        <v>161</v>
      </c>
      <c r="AD8" s="52">
        <v>200</v>
      </c>
      <c r="AE8" s="53"/>
      <c r="AF8" s="104"/>
      <c r="AG8" s="95">
        <f t="shared" ref="AG8:AG71" si="13">SUM(AB8:AF8)</f>
        <v>2161</v>
      </c>
      <c r="AH8" s="95">
        <f t="shared" ref="AH8:AH71" si="14">X8-AG8</f>
        <v>19218</v>
      </c>
      <c r="AI8" s="95">
        <f t="shared" ref="AI8:AI71" si="15">Z8*13%</f>
        <v>1950</v>
      </c>
      <c r="AJ8" s="95">
        <f t="shared" ref="AJ8:AJ71" si="16">AA8*3.25%</f>
        <v>694.8175</v>
      </c>
      <c r="AK8" s="95">
        <f t="shared" ref="AK8:AK71" si="17">X8+AI8+AJ8</f>
        <v>24023.817500000001</v>
      </c>
      <c r="AL8" s="55"/>
    </row>
    <row r="9" spans="1:38" s="54" customFormat="1" ht="12.75" customHeight="1">
      <c r="A9" s="47">
        <v>2</v>
      </c>
      <c r="B9" s="42" t="s">
        <v>53</v>
      </c>
      <c r="C9" s="48" t="str">
        <f>VLOOKUP(B9,'Master '!B$4:AM$6300,3,0)</f>
        <v>ARCHIT RAMDAS AWARI</v>
      </c>
      <c r="D9" s="49">
        <f>VLOOKUP(B9,'Master '!B$4:AP$6300,28,0)</f>
        <v>50000</v>
      </c>
      <c r="E9" s="86" t="str">
        <f>VLOOKUP(B9,'Master '!B:F,5,0)</f>
        <v>M</v>
      </c>
      <c r="F9" s="86">
        <v>0</v>
      </c>
      <c r="G9" s="86">
        <v>1</v>
      </c>
      <c r="H9" s="86">
        <v>3</v>
      </c>
      <c r="I9" s="86">
        <v>0</v>
      </c>
      <c r="J9" s="86">
        <v>25</v>
      </c>
      <c r="K9" s="50">
        <f t="shared" si="0"/>
        <v>29</v>
      </c>
      <c r="L9" s="51">
        <f>VLOOKUP(B9,'Master '!B$4:AQ$13300,23,0)</f>
        <v>25000</v>
      </c>
      <c r="M9" s="51">
        <f>VLOOKUP(B9,'Master '!B$4:AS$13300,24,0)</f>
        <v>10000</v>
      </c>
      <c r="N9" s="51">
        <f>VLOOKUP(B9,'Master '!B$4:AT$13300,25,0)</f>
        <v>2083</v>
      </c>
      <c r="O9" s="51">
        <f>VLOOKUP(B9,'Master '!B$4:AV$1330,26,0)</f>
        <v>2083</v>
      </c>
      <c r="P9" s="51">
        <f>VLOOKUP(B9,'Master '!B$4:AW$1330,27,0)</f>
        <v>10834</v>
      </c>
      <c r="Q9" s="51">
        <f t="shared" si="1"/>
        <v>50000</v>
      </c>
      <c r="R9" s="52">
        <f t="shared" si="2"/>
        <v>23388</v>
      </c>
      <c r="S9" s="52">
        <f t="shared" si="3"/>
        <v>9355</v>
      </c>
      <c r="T9" s="52">
        <f t="shared" si="4"/>
        <v>1949</v>
      </c>
      <c r="U9" s="52">
        <f t="shared" si="5"/>
        <v>1949</v>
      </c>
      <c r="V9" s="52">
        <f t="shared" si="6"/>
        <v>1949</v>
      </c>
      <c r="W9" s="52">
        <f t="shared" si="7"/>
        <v>0</v>
      </c>
      <c r="X9" s="52">
        <f t="shared" si="8"/>
        <v>38590</v>
      </c>
      <c r="Y9" s="52">
        <f t="shared" si="9"/>
        <v>29235</v>
      </c>
      <c r="Z9" s="52">
        <f t="shared" si="10"/>
        <v>15000</v>
      </c>
      <c r="AA9" s="52">
        <f>ROUND(IF((VLOOKUP(B9,'Master '!B$4:W$29000,22,0))&lt;21001,X9,0),0)</f>
        <v>0</v>
      </c>
      <c r="AB9" s="52">
        <f t="shared" si="11"/>
        <v>1800</v>
      </c>
      <c r="AC9" s="52">
        <f t="shared" si="12"/>
        <v>0</v>
      </c>
      <c r="AD9" s="52">
        <v>200</v>
      </c>
      <c r="AE9" s="53"/>
      <c r="AF9" s="104"/>
      <c r="AG9" s="95">
        <f t="shared" si="13"/>
        <v>2000</v>
      </c>
      <c r="AH9" s="95">
        <f t="shared" si="14"/>
        <v>36590</v>
      </c>
      <c r="AI9" s="95">
        <f t="shared" si="15"/>
        <v>1950</v>
      </c>
      <c r="AJ9" s="95">
        <f t="shared" si="16"/>
        <v>0</v>
      </c>
      <c r="AK9" s="95">
        <f t="shared" si="17"/>
        <v>40540</v>
      </c>
    </row>
    <row r="10" spans="1:38" s="54" customFormat="1" ht="12.75" customHeight="1">
      <c r="A10" s="47">
        <v>3</v>
      </c>
      <c r="B10" s="42" t="s">
        <v>62</v>
      </c>
      <c r="C10" s="48" t="str">
        <f>VLOOKUP(B10,'Master '!B$4:AM$6300,3,0)</f>
        <v xml:space="preserve">Sandesh sable </v>
      </c>
      <c r="D10" s="49">
        <f>VLOOKUP(B10,'Master '!B$4:AP$6300,28,0)</f>
        <v>40000</v>
      </c>
      <c r="E10" s="86" t="str">
        <f>VLOOKUP(B10,'Master '!B:F,5,0)</f>
        <v>M</v>
      </c>
      <c r="F10" s="86">
        <v>0</v>
      </c>
      <c r="G10" s="86">
        <v>0</v>
      </c>
      <c r="H10" s="86">
        <v>4</v>
      </c>
      <c r="I10" s="86">
        <v>0</v>
      </c>
      <c r="J10" s="86">
        <v>25</v>
      </c>
      <c r="K10" s="50">
        <f t="shared" si="0"/>
        <v>29</v>
      </c>
      <c r="L10" s="51">
        <f>VLOOKUP(B10,'Master '!B$4:AQ$13300,23,0)</f>
        <v>20000</v>
      </c>
      <c r="M10" s="51">
        <f>VLOOKUP(B10,'Master '!B$4:AS$13300,24,0)</f>
        <v>8000</v>
      </c>
      <c r="N10" s="51">
        <f>VLOOKUP(B10,'Master '!B$4:AT$13300,25,0)</f>
        <v>2083</v>
      </c>
      <c r="O10" s="51">
        <f>VLOOKUP(B10,'Master '!B$4:AV$1330,26,0)</f>
        <v>2083</v>
      </c>
      <c r="P10" s="51">
        <f>VLOOKUP(B10,'Master '!B$4:AW$1330,27,0)</f>
        <v>7834</v>
      </c>
      <c r="Q10" s="51">
        <f t="shared" si="1"/>
        <v>40000</v>
      </c>
      <c r="R10" s="52">
        <f t="shared" si="2"/>
        <v>18710</v>
      </c>
      <c r="S10" s="52">
        <f t="shared" si="3"/>
        <v>7484</v>
      </c>
      <c r="T10" s="52">
        <f t="shared" si="4"/>
        <v>1949</v>
      </c>
      <c r="U10" s="52">
        <f t="shared" si="5"/>
        <v>1949</v>
      </c>
      <c r="V10" s="52">
        <f t="shared" si="6"/>
        <v>1949</v>
      </c>
      <c r="W10" s="52">
        <f t="shared" si="7"/>
        <v>0</v>
      </c>
      <c r="X10" s="52">
        <f t="shared" si="8"/>
        <v>32041</v>
      </c>
      <c r="Y10" s="52">
        <f t="shared" si="9"/>
        <v>24557</v>
      </c>
      <c r="Z10" s="52">
        <f t="shared" si="10"/>
        <v>15000</v>
      </c>
      <c r="AA10" s="52">
        <f>ROUND(IF((VLOOKUP(B10,'Master '!B$4:W$29000,22,0))&lt;21001,X10,0),0)</f>
        <v>0</v>
      </c>
      <c r="AB10" s="52">
        <f t="shared" si="11"/>
        <v>1800</v>
      </c>
      <c r="AC10" s="52">
        <f t="shared" si="12"/>
        <v>0</v>
      </c>
      <c r="AD10" s="52">
        <v>200</v>
      </c>
      <c r="AE10" s="53"/>
      <c r="AF10" s="104"/>
      <c r="AG10" s="95">
        <f t="shared" si="13"/>
        <v>2000</v>
      </c>
      <c r="AH10" s="95">
        <f t="shared" si="14"/>
        <v>30041</v>
      </c>
      <c r="AI10" s="95">
        <f t="shared" si="15"/>
        <v>1950</v>
      </c>
      <c r="AJ10" s="95">
        <f t="shared" si="16"/>
        <v>0</v>
      </c>
      <c r="AK10" s="95">
        <f t="shared" si="17"/>
        <v>33991</v>
      </c>
    </row>
    <row r="11" spans="1:38" s="54" customFormat="1" ht="12.75" customHeight="1">
      <c r="A11" s="47">
        <v>4</v>
      </c>
      <c r="B11" s="42" t="s">
        <v>69</v>
      </c>
      <c r="C11" s="48" t="str">
        <f>VLOOKUP(B11,'Master '!B$4:AM$6300,3,0)</f>
        <v>MAHESH SHINDE</v>
      </c>
      <c r="D11" s="49">
        <f>VLOOKUP(B11,'Master '!B$4:AP$6300,28,0)</f>
        <v>15000</v>
      </c>
      <c r="E11" s="86" t="str">
        <f>VLOOKUP(B11,'Master '!B:F,5,0)</f>
        <v>M</v>
      </c>
      <c r="F11" s="86">
        <v>10</v>
      </c>
      <c r="G11" s="86">
        <v>1</v>
      </c>
      <c r="H11" s="86">
        <v>2</v>
      </c>
      <c r="I11" s="86">
        <v>0</v>
      </c>
      <c r="J11" s="86">
        <v>26</v>
      </c>
      <c r="K11" s="50">
        <f t="shared" si="0"/>
        <v>29</v>
      </c>
      <c r="L11" s="51">
        <f>VLOOKUP(B11,'Master '!B$4:AQ$13300,23,0)</f>
        <v>7500</v>
      </c>
      <c r="M11" s="51">
        <f>VLOOKUP(B11,'Master '!B$4:AS$13300,24,0)</f>
        <v>3000</v>
      </c>
      <c r="N11" s="51">
        <f>VLOOKUP(B11,'Master '!B$4:AT$13300,25,0)</f>
        <v>2083</v>
      </c>
      <c r="O11" s="51">
        <f>VLOOKUP(B11,'Master '!B$4:AV$1330,26,0)</f>
        <v>2083</v>
      </c>
      <c r="P11" s="51">
        <f>VLOOKUP(B11,'Master '!B$4:AW$1330,27,0)</f>
        <v>334</v>
      </c>
      <c r="Q11" s="51">
        <f t="shared" si="1"/>
        <v>15000</v>
      </c>
      <c r="R11" s="52">
        <f t="shared" si="2"/>
        <v>7017</v>
      </c>
      <c r="S11" s="52">
        <f t="shared" si="3"/>
        <v>2807</v>
      </c>
      <c r="T11" s="52">
        <f t="shared" si="4"/>
        <v>1949</v>
      </c>
      <c r="U11" s="52">
        <f t="shared" si="5"/>
        <v>1949</v>
      </c>
      <c r="V11" s="52">
        <f t="shared" si="6"/>
        <v>1949</v>
      </c>
      <c r="W11" s="52">
        <f t="shared" si="7"/>
        <v>846.77419354838707</v>
      </c>
      <c r="X11" s="52">
        <f t="shared" si="8"/>
        <v>16518</v>
      </c>
      <c r="Y11" s="52">
        <f t="shared" si="9"/>
        <v>12864</v>
      </c>
      <c r="Z11" s="52">
        <f t="shared" si="10"/>
        <v>12864</v>
      </c>
      <c r="AA11" s="52">
        <f>ROUND(IF((VLOOKUP(B11,'Master '!B$4:W$29000,22,0))&lt;21001,X11,0),0)</f>
        <v>16518</v>
      </c>
      <c r="AB11" s="52">
        <f t="shared" si="11"/>
        <v>1543.6799999999998</v>
      </c>
      <c r="AC11" s="52">
        <f t="shared" si="12"/>
        <v>124</v>
      </c>
      <c r="AD11" s="52">
        <v>200</v>
      </c>
      <c r="AE11" s="53"/>
      <c r="AF11" s="104"/>
      <c r="AG11" s="95">
        <f t="shared" si="13"/>
        <v>1867.6799999999998</v>
      </c>
      <c r="AH11" s="95">
        <f t="shared" si="14"/>
        <v>14650.32</v>
      </c>
      <c r="AI11" s="95">
        <f t="shared" si="15"/>
        <v>1672.3200000000002</v>
      </c>
      <c r="AJ11" s="95">
        <f t="shared" si="16"/>
        <v>536.83500000000004</v>
      </c>
      <c r="AK11" s="95">
        <f t="shared" si="17"/>
        <v>18727.154999999999</v>
      </c>
    </row>
    <row r="12" spans="1:38" s="54" customFormat="1" ht="12.75" customHeight="1">
      <c r="A12" s="47">
        <v>5</v>
      </c>
      <c r="B12" s="42" t="s">
        <v>77</v>
      </c>
      <c r="C12" s="48" t="str">
        <f>VLOOKUP(B12,'Master '!B$4:AM$6300,3,0)</f>
        <v>RAHUL DESHMUKH</v>
      </c>
      <c r="D12" s="49">
        <f>VLOOKUP(B12,'Master '!B$4:AP$6300,28,0)</f>
        <v>18000</v>
      </c>
      <c r="E12" s="86" t="str">
        <f>VLOOKUP(B12,'Master '!B:F,5,0)</f>
        <v>M</v>
      </c>
      <c r="F12" s="86">
        <v>10</v>
      </c>
      <c r="G12" s="86">
        <v>1</v>
      </c>
      <c r="H12" s="86">
        <v>4</v>
      </c>
      <c r="I12" s="86">
        <v>0</v>
      </c>
      <c r="J12" s="86">
        <v>26</v>
      </c>
      <c r="K12" s="50">
        <f t="shared" si="0"/>
        <v>31</v>
      </c>
      <c r="L12" s="51">
        <f>VLOOKUP(B12,'Master '!B$4:AQ$13300,23,0)</f>
        <v>9000</v>
      </c>
      <c r="M12" s="51">
        <f>VLOOKUP(B12,'Master '!B$4:AS$13300,24,0)</f>
        <v>3600</v>
      </c>
      <c r="N12" s="51">
        <f>VLOOKUP(B12,'Master '!B$4:AT$13300,25,0)</f>
        <v>2083</v>
      </c>
      <c r="O12" s="51">
        <f>VLOOKUP(B12,'Master '!B$4:AV$1330,26,0)</f>
        <v>2083</v>
      </c>
      <c r="P12" s="51">
        <f>VLOOKUP(B12,'Master '!B$4:AW$1330,27,0)</f>
        <v>1234</v>
      </c>
      <c r="Q12" s="51">
        <f t="shared" si="1"/>
        <v>18000</v>
      </c>
      <c r="R12" s="52">
        <f t="shared" si="2"/>
        <v>9000</v>
      </c>
      <c r="S12" s="52">
        <f t="shared" si="3"/>
        <v>3600</v>
      </c>
      <c r="T12" s="52">
        <f t="shared" si="4"/>
        <v>2083</v>
      </c>
      <c r="U12" s="52">
        <f t="shared" si="5"/>
        <v>2083</v>
      </c>
      <c r="V12" s="52">
        <f t="shared" si="6"/>
        <v>2083</v>
      </c>
      <c r="W12" s="52">
        <f t="shared" si="7"/>
        <v>1016.1290322580645</v>
      </c>
      <c r="X12" s="52">
        <f t="shared" si="8"/>
        <v>19866</v>
      </c>
      <c r="Y12" s="52">
        <f t="shared" si="9"/>
        <v>15249</v>
      </c>
      <c r="Z12" s="52">
        <f t="shared" si="10"/>
        <v>15000</v>
      </c>
      <c r="AA12" s="52">
        <f>ROUND(IF((VLOOKUP(B12,'Master '!B$4:W$29000,22,0))&lt;21001,X12,0),0)</f>
        <v>19866</v>
      </c>
      <c r="AB12" s="52">
        <f t="shared" si="11"/>
        <v>1800</v>
      </c>
      <c r="AC12" s="52">
        <f t="shared" si="12"/>
        <v>149</v>
      </c>
      <c r="AD12" s="52">
        <v>200</v>
      </c>
      <c r="AE12" s="53"/>
      <c r="AF12" s="104"/>
      <c r="AG12" s="95">
        <f t="shared" si="13"/>
        <v>2149</v>
      </c>
      <c r="AH12" s="95">
        <f t="shared" si="14"/>
        <v>17717</v>
      </c>
      <c r="AI12" s="95">
        <f t="shared" si="15"/>
        <v>1950</v>
      </c>
      <c r="AJ12" s="95">
        <f t="shared" si="16"/>
        <v>645.64499999999998</v>
      </c>
      <c r="AK12" s="95">
        <f t="shared" si="17"/>
        <v>22461.645</v>
      </c>
    </row>
    <row r="13" spans="1:38" s="54" customFormat="1" ht="12.75" customHeight="1">
      <c r="A13" s="47">
        <v>6</v>
      </c>
      <c r="B13" s="42" t="s">
        <v>84</v>
      </c>
      <c r="C13" s="48" t="str">
        <f>VLOOKUP(B13,'Master '!B$4:AM$6300,3,0)</f>
        <v>SUCHIT BODAKE</v>
      </c>
      <c r="D13" s="49">
        <f>VLOOKUP(B13,'Master '!B$4:AP$6300,28,0)</f>
        <v>19000</v>
      </c>
      <c r="E13" s="86" t="str">
        <f>VLOOKUP(B13,'Master '!B:F,5,0)</f>
        <v>M</v>
      </c>
      <c r="F13" s="86">
        <v>10</v>
      </c>
      <c r="G13" s="86">
        <v>0</v>
      </c>
      <c r="H13" s="86">
        <v>3</v>
      </c>
      <c r="I13" s="86">
        <v>0</v>
      </c>
      <c r="J13" s="86">
        <v>24</v>
      </c>
      <c r="K13" s="50">
        <f t="shared" si="0"/>
        <v>27</v>
      </c>
      <c r="L13" s="51">
        <f>VLOOKUP(B13,'Master '!B$4:AQ$13300,23,0)</f>
        <v>9500</v>
      </c>
      <c r="M13" s="51">
        <f>VLOOKUP(B13,'Master '!B$4:AS$13300,24,0)</f>
        <v>3800</v>
      </c>
      <c r="N13" s="51">
        <f>VLOOKUP(B13,'Master '!B$4:AT$13300,25,0)</f>
        <v>2083</v>
      </c>
      <c r="O13" s="51">
        <f>VLOOKUP(B13,'Master '!B$4:AV$1330,26,0)</f>
        <v>2083</v>
      </c>
      <c r="P13" s="51">
        <f>VLOOKUP(B13,'Master '!B$4:AW$1330,27,0)</f>
        <v>1534</v>
      </c>
      <c r="Q13" s="51">
        <f t="shared" si="1"/>
        <v>19000</v>
      </c>
      <c r="R13" s="52">
        <f t="shared" si="2"/>
        <v>8275</v>
      </c>
      <c r="S13" s="52">
        <f t="shared" si="3"/>
        <v>3310</v>
      </c>
      <c r="T13" s="52">
        <f t="shared" si="4"/>
        <v>1815</v>
      </c>
      <c r="U13" s="52">
        <f t="shared" si="5"/>
        <v>1815</v>
      </c>
      <c r="V13" s="52">
        <f t="shared" si="6"/>
        <v>1815</v>
      </c>
      <c r="W13" s="52">
        <f t="shared" si="7"/>
        <v>1072.5806451612905</v>
      </c>
      <c r="X13" s="52">
        <f t="shared" si="8"/>
        <v>18103</v>
      </c>
      <c r="Y13" s="52">
        <f t="shared" si="9"/>
        <v>13720</v>
      </c>
      <c r="Z13" s="52">
        <f t="shared" si="10"/>
        <v>13720</v>
      </c>
      <c r="AA13" s="52">
        <f>ROUND(IF((VLOOKUP(B13,'Master '!B$4:W$29000,22,0))&lt;21001,X13,0),0)</f>
        <v>18103</v>
      </c>
      <c r="AB13" s="52">
        <f t="shared" si="11"/>
        <v>1646.3999999999999</v>
      </c>
      <c r="AC13" s="52">
        <f t="shared" si="12"/>
        <v>136</v>
      </c>
      <c r="AD13" s="52">
        <v>200</v>
      </c>
      <c r="AE13" s="53"/>
      <c r="AF13" s="104"/>
      <c r="AG13" s="95">
        <f t="shared" si="13"/>
        <v>1982.3999999999999</v>
      </c>
      <c r="AH13" s="95">
        <f t="shared" si="14"/>
        <v>16120.6</v>
      </c>
      <c r="AI13" s="95">
        <f t="shared" si="15"/>
        <v>1783.6000000000001</v>
      </c>
      <c r="AJ13" s="95">
        <f t="shared" si="16"/>
        <v>588.34749999999997</v>
      </c>
      <c r="AK13" s="95">
        <f t="shared" si="17"/>
        <v>20474.947499999998</v>
      </c>
    </row>
    <row r="14" spans="1:38" s="54" customFormat="1" ht="12.75" customHeight="1">
      <c r="A14" s="47">
        <v>7</v>
      </c>
      <c r="B14" s="42" t="s">
        <v>90</v>
      </c>
      <c r="C14" s="48" t="str">
        <f>VLOOKUP(B14,'Master '!B$4:AM$6300,3,0)</f>
        <v>MANTHAN MAKODE</v>
      </c>
      <c r="D14" s="49">
        <f>VLOOKUP(B14,'Master '!B$4:AP$6300,28,0)</f>
        <v>21000</v>
      </c>
      <c r="E14" s="86" t="str">
        <f>VLOOKUP(B14,'Master '!B:F,5,0)</f>
        <v>M</v>
      </c>
      <c r="F14" s="86">
        <v>0</v>
      </c>
      <c r="G14" s="86">
        <v>1</v>
      </c>
      <c r="H14" s="86">
        <v>4</v>
      </c>
      <c r="I14" s="86">
        <v>0</v>
      </c>
      <c r="J14" s="86">
        <v>26</v>
      </c>
      <c r="K14" s="50">
        <f t="shared" si="0"/>
        <v>31</v>
      </c>
      <c r="L14" s="51">
        <f>VLOOKUP(B14,'Master '!B$4:AQ$13300,23,0)</f>
        <v>10500</v>
      </c>
      <c r="M14" s="51">
        <f>VLOOKUP(B14,'Master '!B$4:AS$13300,24,0)</f>
        <v>4200</v>
      </c>
      <c r="N14" s="51">
        <f>VLOOKUP(B14,'Master '!B$4:AT$13300,25,0)</f>
        <v>2083</v>
      </c>
      <c r="O14" s="51">
        <f>VLOOKUP(B14,'Master '!B$4:AV$1330,26,0)</f>
        <v>2083</v>
      </c>
      <c r="P14" s="51">
        <f>VLOOKUP(B14,'Master '!B$4:AW$1330,27,0)</f>
        <v>2134</v>
      </c>
      <c r="Q14" s="51">
        <f t="shared" si="1"/>
        <v>21000</v>
      </c>
      <c r="R14" s="52">
        <f t="shared" si="2"/>
        <v>10500</v>
      </c>
      <c r="S14" s="52">
        <f t="shared" si="3"/>
        <v>4200</v>
      </c>
      <c r="T14" s="52">
        <f t="shared" si="4"/>
        <v>2083</v>
      </c>
      <c r="U14" s="52">
        <f t="shared" si="5"/>
        <v>2083</v>
      </c>
      <c r="V14" s="52">
        <f t="shared" si="6"/>
        <v>2083</v>
      </c>
      <c r="W14" s="52">
        <f t="shared" si="7"/>
        <v>0</v>
      </c>
      <c r="X14" s="52">
        <f t="shared" si="8"/>
        <v>20949</v>
      </c>
      <c r="Y14" s="52">
        <f t="shared" si="9"/>
        <v>16749</v>
      </c>
      <c r="Z14" s="52">
        <f t="shared" si="10"/>
        <v>15000</v>
      </c>
      <c r="AA14" s="52">
        <f>ROUND(IF((VLOOKUP(B14,'Master '!B$4:W$29000,22,0))&lt;21001,X14,0),0)</f>
        <v>20949</v>
      </c>
      <c r="AB14" s="52">
        <f t="shared" si="11"/>
        <v>1800</v>
      </c>
      <c r="AC14" s="52">
        <f t="shared" si="12"/>
        <v>158</v>
      </c>
      <c r="AD14" s="52">
        <v>200</v>
      </c>
      <c r="AE14" s="53"/>
      <c r="AF14" s="104"/>
      <c r="AG14" s="95">
        <f t="shared" si="13"/>
        <v>2158</v>
      </c>
      <c r="AH14" s="95">
        <f t="shared" si="14"/>
        <v>18791</v>
      </c>
      <c r="AI14" s="95">
        <f t="shared" si="15"/>
        <v>1950</v>
      </c>
      <c r="AJ14" s="95">
        <f t="shared" si="16"/>
        <v>680.84249999999997</v>
      </c>
      <c r="AK14" s="95">
        <f t="shared" si="17"/>
        <v>23579.842499999999</v>
      </c>
    </row>
    <row r="15" spans="1:38" s="54" customFormat="1" ht="12.75" customHeight="1">
      <c r="A15" s="47">
        <v>8</v>
      </c>
      <c r="B15" s="42" t="s">
        <v>96</v>
      </c>
      <c r="C15" s="48" t="str">
        <f>VLOOKUP(B15,'Master '!B$4:AM$6300,3,0)</f>
        <v>ATHARV KAKADE</v>
      </c>
      <c r="D15" s="49">
        <f>VLOOKUP(B15,'Master '!B$4:AP$6300,28,0)</f>
        <v>20000</v>
      </c>
      <c r="E15" s="86" t="str">
        <f>VLOOKUP(B15,'Master '!B:F,5,0)</f>
        <v>M</v>
      </c>
      <c r="F15" s="86">
        <v>10</v>
      </c>
      <c r="G15" s="86">
        <v>0</v>
      </c>
      <c r="H15" s="86">
        <v>4</v>
      </c>
      <c r="I15" s="86">
        <v>0</v>
      </c>
      <c r="J15" s="86">
        <v>25</v>
      </c>
      <c r="K15" s="50">
        <f t="shared" si="0"/>
        <v>29</v>
      </c>
      <c r="L15" s="51">
        <f>VLOOKUP(B15,'Master '!B$4:AQ$13300,23,0)</f>
        <v>10000</v>
      </c>
      <c r="M15" s="51">
        <f>VLOOKUP(B15,'Master '!B$4:AS$13300,24,0)</f>
        <v>4000</v>
      </c>
      <c r="N15" s="51">
        <f>VLOOKUP(B15,'Master '!B$4:AT$13300,25,0)</f>
        <v>2083</v>
      </c>
      <c r="O15" s="51">
        <f>VLOOKUP(B15,'Master '!B$4:AV$1330,26,0)</f>
        <v>2083</v>
      </c>
      <c r="P15" s="51">
        <f>VLOOKUP(B15,'Master '!B$4:AW$1330,27,0)</f>
        <v>1834</v>
      </c>
      <c r="Q15" s="51">
        <f t="shared" si="1"/>
        <v>20000</v>
      </c>
      <c r="R15" s="52">
        <f t="shared" si="2"/>
        <v>9355</v>
      </c>
      <c r="S15" s="52">
        <f t="shared" si="3"/>
        <v>3742</v>
      </c>
      <c r="T15" s="52">
        <f t="shared" si="4"/>
        <v>1949</v>
      </c>
      <c r="U15" s="52">
        <f t="shared" si="5"/>
        <v>1949</v>
      </c>
      <c r="V15" s="52">
        <f t="shared" si="6"/>
        <v>1949</v>
      </c>
      <c r="W15" s="52">
        <f t="shared" si="7"/>
        <v>1129.0322580645161</v>
      </c>
      <c r="X15" s="52">
        <f t="shared" si="8"/>
        <v>20074</v>
      </c>
      <c r="Y15" s="52">
        <f t="shared" si="9"/>
        <v>15202</v>
      </c>
      <c r="Z15" s="52">
        <f t="shared" si="10"/>
        <v>15000</v>
      </c>
      <c r="AA15" s="52">
        <f>ROUND(IF((VLOOKUP(B15,'Master '!B$4:W$29000,22,0))&lt;21001,X15,0),0)</f>
        <v>20074</v>
      </c>
      <c r="AB15" s="52">
        <f t="shared" si="11"/>
        <v>1800</v>
      </c>
      <c r="AC15" s="52">
        <f t="shared" si="12"/>
        <v>151</v>
      </c>
      <c r="AD15" s="52">
        <v>200</v>
      </c>
      <c r="AE15" s="53"/>
      <c r="AF15" s="104"/>
      <c r="AG15" s="95">
        <f t="shared" si="13"/>
        <v>2151</v>
      </c>
      <c r="AH15" s="95">
        <f t="shared" si="14"/>
        <v>17923</v>
      </c>
      <c r="AI15" s="95">
        <f t="shared" si="15"/>
        <v>1950</v>
      </c>
      <c r="AJ15" s="95">
        <f t="shared" si="16"/>
        <v>652.40499999999997</v>
      </c>
      <c r="AK15" s="95">
        <f t="shared" si="17"/>
        <v>22676.404999999999</v>
      </c>
    </row>
    <row r="16" spans="1:38" s="54" customFormat="1" ht="12.75" customHeight="1">
      <c r="A16" s="47">
        <v>9</v>
      </c>
      <c r="B16" s="42" t="s">
        <v>103</v>
      </c>
      <c r="C16" s="48" t="str">
        <f>VLOOKUP(B16,'Master '!B$4:AM$6300,3,0)</f>
        <v>ARYAN SALUNKE</v>
      </c>
      <c r="D16" s="49">
        <f>VLOOKUP(B16,'Master '!B$4:AP$6300,28,0)</f>
        <v>20000</v>
      </c>
      <c r="E16" s="86" t="str">
        <f>VLOOKUP(B16,'Master '!B:F,5,0)</f>
        <v>M</v>
      </c>
      <c r="F16" s="86">
        <v>10</v>
      </c>
      <c r="G16" s="86">
        <v>1</v>
      </c>
      <c r="H16" s="86">
        <v>2</v>
      </c>
      <c r="I16" s="86">
        <v>0</v>
      </c>
      <c r="J16" s="86">
        <v>26</v>
      </c>
      <c r="K16" s="50">
        <f t="shared" si="0"/>
        <v>29</v>
      </c>
      <c r="L16" s="51">
        <f>VLOOKUP(B16,'Master '!B$4:AQ$13300,23,0)</f>
        <v>10000</v>
      </c>
      <c r="M16" s="51">
        <f>VLOOKUP(B16,'Master '!B$4:AS$13300,24,0)</f>
        <v>4000</v>
      </c>
      <c r="N16" s="51">
        <f>VLOOKUP(B16,'Master '!B$4:AT$13300,25,0)</f>
        <v>2083</v>
      </c>
      <c r="O16" s="51">
        <f>VLOOKUP(B16,'Master '!B$4:AV$1330,26,0)</f>
        <v>2083</v>
      </c>
      <c r="P16" s="51">
        <f>VLOOKUP(B16,'Master '!B$4:AW$1330,27,0)</f>
        <v>1834</v>
      </c>
      <c r="Q16" s="51">
        <f t="shared" si="1"/>
        <v>20000</v>
      </c>
      <c r="R16" s="52">
        <f t="shared" si="2"/>
        <v>9355</v>
      </c>
      <c r="S16" s="52">
        <f t="shared" si="3"/>
        <v>3742</v>
      </c>
      <c r="T16" s="52">
        <f t="shared" si="4"/>
        <v>1949</v>
      </c>
      <c r="U16" s="52">
        <f t="shared" si="5"/>
        <v>1949</v>
      </c>
      <c r="V16" s="52">
        <f t="shared" si="6"/>
        <v>1949</v>
      </c>
      <c r="W16" s="52">
        <f t="shared" si="7"/>
        <v>1129.0322580645161</v>
      </c>
      <c r="X16" s="52">
        <f t="shared" si="8"/>
        <v>20074</v>
      </c>
      <c r="Y16" s="52">
        <f t="shared" si="9"/>
        <v>15202</v>
      </c>
      <c r="Z16" s="52">
        <f t="shared" si="10"/>
        <v>15000</v>
      </c>
      <c r="AA16" s="52">
        <f>ROUND(IF((VLOOKUP(B16,'Master '!B$4:W$29000,22,0))&lt;21001,X16,0),0)</f>
        <v>20074</v>
      </c>
      <c r="AB16" s="52">
        <f t="shared" si="11"/>
        <v>1800</v>
      </c>
      <c r="AC16" s="52">
        <f t="shared" si="12"/>
        <v>151</v>
      </c>
      <c r="AD16" s="52">
        <v>200</v>
      </c>
      <c r="AE16" s="53"/>
      <c r="AF16" s="104"/>
      <c r="AG16" s="95">
        <f t="shared" si="13"/>
        <v>2151</v>
      </c>
      <c r="AH16" s="95">
        <f t="shared" si="14"/>
        <v>17923</v>
      </c>
      <c r="AI16" s="95">
        <f t="shared" si="15"/>
        <v>1950</v>
      </c>
      <c r="AJ16" s="95">
        <f t="shared" si="16"/>
        <v>652.40499999999997</v>
      </c>
      <c r="AK16" s="95">
        <f t="shared" si="17"/>
        <v>22676.404999999999</v>
      </c>
    </row>
    <row r="17" spans="1:37" s="54" customFormat="1" ht="12.75" customHeight="1">
      <c r="A17" s="47">
        <v>10</v>
      </c>
      <c r="B17" s="42" t="s">
        <v>108</v>
      </c>
      <c r="C17" s="48" t="str">
        <f>VLOOKUP(B17,'Master '!B$4:AM$6300,3,0)</f>
        <v>SANIKA KHARADE</v>
      </c>
      <c r="D17" s="49">
        <f>VLOOKUP(B17,'Master '!B$4:AP$6300,28,0)</f>
        <v>20000</v>
      </c>
      <c r="E17" s="86" t="str">
        <f>VLOOKUP(B17,'Master '!B:F,5,0)</f>
        <v>F</v>
      </c>
      <c r="F17" s="86">
        <v>10</v>
      </c>
      <c r="G17" s="86">
        <v>1</v>
      </c>
      <c r="H17" s="86">
        <v>4</v>
      </c>
      <c r="I17" s="86">
        <v>0</v>
      </c>
      <c r="J17" s="86">
        <v>26</v>
      </c>
      <c r="K17" s="50">
        <f t="shared" si="0"/>
        <v>31</v>
      </c>
      <c r="L17" s="51">
        <f>VLOOKUP(B17,'Master '!B$4:AQ$13300,23,0)</f>
        <v>10000</v>
      </c>
      <c r="M17" s="51">
        <f>VLOOKUP(B17,'Master '!B$4:AS$13300,24,0)</f>
        <v>4000</v>
      </c>
      <c r="N17" s="51">
        <f>VLOOKUP(B17,'Master '!B$4:AT$13300,25,0)</f>
        <v>2083</v>
      </c>
      <c r="O17" s="51">
        <f>VLOOKUP(B17,'Master '!B$4:AV$1330,26,0)</f>
        <v>2083</v>
      </c>
      <c r="P17" s="51">
        <f>VLOOKUP(B17,'Master '!B$4:AW$1330,27,0)</f>
        <v>1834</v>
      </c>
      <c r="Q17" s="51">
        <f t="shared" si="1"/>
        <v>20000</v>
      </c>
      <c r="R17" s="52">
        <f t="shared" si="2"/>
        <v>10000</v>
      </c>
      <c r="S17" s="52">
        <f t="shared" si="3"/>
        <v>4000</v>
      </c>
      <c r="T17" s="52">
        <f t="shared" si="4"/>
        <v>2083</v>
      </c>
      <c r="U17" s="52">
        <f t="shared" si="5"/>
        <v>2083</v>
      </c>
      <c r="V17" s="52">
        <f t="shared" si="6"/>
        <v>2083</v>
      </c>
      <c r="W17" s="52">
        <f t="shared" si="7"/>
        <v>1129.0322580645161</v>
      </c>
      <c r="X17" s="52">
        <f t="shared" si="8"/>
        <v>21379</v>
      </c>
      <c r="Y17" s="52">
        <f t="shared" si="9"/>
        <v>16249</v>
      </c>
      <c r="Z17" s="52">
        <f t="shared" si="10"/>
        <v>15000</v>
      </c>
      <c r="AA17" s="52">
        <f>ROUND(IF((VLOOKUP(B17,'Master '!B$4:W$29000,22,0))&lt;21001,X17,0),0)</f>
        <v>21379</v>
      </c>
      <c r="AB17" s="52">
        <f t="shared" si="11"/>
        <v>1800</v>
      </c>
      <c r="AC17" s="52">
        <f t="shared" si="12"/>
        <v>161</v>
      </c>
      <c r="AD17" s="52">
        <v>200</v>
      </c>
      <c r="AE17" s="53"/>
      <c r="AF17" s="104"/>
      <c r="AG17" s="95">
        <f t="shared" si="13"/>
        <v>2161</v>
      </c>
      <c r="AH17" s="95">
        <f t="shared" si="14"/>
        <v>19218</v>
      </c>
      <c r="AI17" s="95">
        <f t="shared" si="15"/>
        <v>1950</v>
      </c>
      <c r="AJ17" s="95">
        <f t="shared" si="16"/>
        <v>694.8175</v>
      </c>
      <c r="AK17" s="95">
        <f t="shared" si="17"/>
        <v>24023.817500000001</v>
      </c>
    </row>
    <row r="18" spans="1:37" s="54" customFormat="1" ht="12.75" customHeight="1">
      <c r="A18" s="47">
        <v>11</v>
      </c>
      <c r="B18" s="42" t="s">
        <v>114</v>
      </c>
      <c r="C18" s="48" t="str">
        <f>VLOOKUP(B18,'Master '!B$4:AM$6300,3,0)</f>
        <v>MAHI JOSHI</v>
      </c>
      <c r="D18" s="49">
        <f>VLOOKUP(B18,'Master '!B$4:AP$6300,28,0)</f>
        <v>20000</v>
      </c>
      <c r="E18" s="86" t="str">
        <f>VLOOKUP(B18,'Master '!B:F,5,0)</f>
        <v>F</v>
      </c>
      <c r="F18" s="86">
        <v>10</v>
      </c>
      <c r="G18" s="86">
        <v>0</v>
      </c>
      <c r="H18" s="86">
        <v>3</v>
      </c>
      <c r="I18" s="86">
        <v>0</v>
      </c>
      <c r="J18" s="86">
        <v>24</v>
      </c>
      <c r="K18" s="50">
        <f t="shared" si="0"/>
        <v>27</v>
      </c>
      <c r="L18" s="51">
        <f>VLOOKUP(B18,'Master '!B$4:AQ$13300,23,0)</f>
        <v>10000</v>
      </c>
      <c r="M18" s="51">
        <f>VLOOKUP(B18,'Master '!B$4:AS$13300,24,0)</f>
        <v>4000</v>
      </c>
      <c r="N18" s="51">
        <f>VLOOKUP(B18,'Master '!B$4:AT$13300,25,0)</f>
        <v>2083</v>
      </c>
      <c r="O18" s="51">
        <f>VLOOKUP(B18,'Master '!B$4:AV$1330,26,0)</f>
        <v>2083</v>
      </c>
      <c r="P18" s="51">
        <f>VLOOKUP(B18,'Master '!B$4:AW$1330,27,0)</f>
        <v>1834</v>
      </c>
      <c r="Q18" s="51">
        <f t="shared" si="1"/>
        <v>20000</v>
      </c>
      <c r="R18" s="52">
        <f t="shared" si="2"/>
        <v>8710</v>
      </c>
      <c r="S18" s="52">
        <f t="shared" si="3"/>
        <v>3484</v>
      </c>
      <c r="T18" s="52">
        <f t="shared" si="4"/>
        <v>1815</v>
      </c>
      <c r="U18" s="52">
        <f t="shared" si="5"/>
        <v>1815</v>
      </c>
      <c r="V18" s="52">
        <f t="shared" si="6"/>
        <v>1815</v>
      </c>
      <c r="W18" s="52">
        <f t="shared" si="7"/>
        <v>1129.0322580645161</v>
      </c>
      <c r="X18" s="52">
        <f t="shared" si="8"/>
        <v>18769</v>
      </c>
      <c r="Y18" s="52">
        <f t="shared" si="9"/>
        <v>14155</v>
      </c>
      <c r="Z18" s="52">
        <f t="shared" si="10"/>
        <v>14155</v>
      </c>
      <c r="AA18" s="52">
        <f>ROUND(IF((VLOOKUP(B18,'Master '!B$4:W$29000,22,0))&lt;21001,X18,0),0)</f>
        <v>18769</v>
      </c>
      <c r="AB18" s="52">
        <f t="shared" si="11"/>
        <v>1698.6</v>
      </c>
      <c r="AC18" s="52">
        <f t="shared" si="12"/>
        <v>141</v>
      </c>
      <c r="AD18" s="52">
        <v>200</v>
      </c>
      <c r="AE18" s="53"/>
      <c r="AF18" s="104"/>
      <c r="AG18" s="95">
        <f t="shared" si="13"/>
        <v>2039.6</v>
      </c>
      <c r="AH18" s="95">
        <f t="shared" si="14"/>
        <v>16729.400000000001</v>
      </c>
      <c r="AI18" s="95">
        <f t="shared" si="15"/>
        <v>1840.15</v>
      </c>
      <c r="AJ18" s="95">
        <f t="shared" si="16"/>
        <v>609.99250000000006</v>
      </c>
      <c r="AK18" s="95">
        <f t="shared" si="17"/>
        <v>21219.142500000002</v>
      </c>
    </row>
    <row r="19" spans="1:37" s="54" customFormat="1" ht="12.75" customHeight="1">
      <c r="A19" s="47">
        <v>12</v>
      </c>
      <c r="B19" s="42" t="s">
        <v>121</v>
      </c>
      <c r="C19" s="48" t="str">
        <f>VLOOKUP(B19,'Master '!B$4:AM$6300,3,0)</f>
        <v>MANIK DHAMALE</v>
      </c>
      <c r="D19" s="49">
        <f>VLOOKUP(B19,'Master '!B$4:AP$6300,28,0)</f>
        <v>40000</v>
      </c>
      <c r="E19" s="86" t="str">
        <f>VLOOKUP(B19,'Master '!B:F,5,0)</f>
        <v>M</v>
      </c>
      <c r="F19" s="86">
        <v>0</v>
      </c>
      <c r="G19" s="86">
        <v>1</v>
      </c>
      <c r="H19" s="86">
        <v>4</v>
      </c>
      <c r="I19" s="86">
        <v>0</v>
      </c>
      <c r="J19" s="86">
        <v>26</v>
      </c>
      <c r="K19" s="50">
        <f t="shared" si="0"/>
        <v>31</v>
      </c>
      <c r="L19" s="51">
        <f>VLOOKUP(B19,'Master '!B$4:AQ$13300,23,0)</f>
        <v>20000</v>
      </c>
      <c r="M19" s="51">
        <f>VLOOKUP(B19,'Master '!B$4:AS$13300,24,0)</f>
        <v>8000</v>
      </c>
      <c r="N19" s="51">
        <f>VLOOKUP(B19,'Master '!B$4:AT$13300,25,0)</f>
        <v>2083</v>
      </c>
      <c r="O19" s="51">
        <f>VLOOKUP(B19,'Master '!B$4:AV$1330,26,0)</f>
        <v>2083</v>
      </c>
      <c r="P19" s="51">
        <f>VLOOKUP(B19,'Master '!B$4:AW$1330,27,0)</f>
        <v>7834</v>
      </c>
      <c r="Q19" s="51">
        <f t="shared" si="1"/>
        <v>40000</v>
      </c>
      <c r="R19" s="52">
        <f t="shared" si="2"/>
        <v>20000</v>
      </c>
      <c r="S19" s="52">
        <f t="shared" si="3"/>
        <v>8000</v>
      </c>
      <c r="T19" s="52">
        <f t="shared" si="4"/>
        <v>2083</v>
      </c>
      <c r="U19" s="52">
        <f t="shared" si="5"/>
        <v>2083</v>
      </c>
      <c r="V19" s="52">
        <f t="shared" si="6"/>
        <v>2083</v>
      </c>
      <c r="W19" s="52">
        <f t="shared" si="7"/>
        <v>0</v>
      </c>
      <c r="X19" s="52">
        <f t="shared" si="8"/>
        <v>34249</v>
      </c>
      <c r="Y19" s="52">
        <f t="shared" si="9"/>
        <v>26249</v>
      </c>
      <c r="Z19" s="52">
        <f t="shared" si="10"/>
        <v>15000</v>
      </c>
      <c r="AA19" s="52">
        <f>ROUND(IF((VLOOKUP(B19,'Master '!B$4:W$29000,22,0))&lt;21001,X19,0),0)</f>
        <v>0</v>
      </c>
      <c r="AB19" s="52">
        <f t="shared" si="11"/>
        <v>1800</v>
      </c>
      <c r="AC19" s="52">
        <f t="shared" si="12"/>
        <v>0</v>
      </c>
      <c r="AD19" s="52">
        <v>200</v>
      </c>
      <c r="AE19" s="53"/>
      <c r="AF19" s="104"/>
      <c r="AG19" s="95">
        <f t="shared" si="13"/>
        <v>2000</v>
      </c>
      <c r="AH19" s="95">
        <f t="shared" si="14"/>
        <v>32249</v>
      </c>
      <c r="AI19" s="95">
        <f t="shared" si="15"/>
        <v>1950</v>
      </c>
      <c r="AJ19" s="95">
        <f t="shared" si="16"/>
        <v>0</v>
      </c>
      <c r="AK19" s="95">
        <f t="shared" si="17"/>
        <v>36199</v>
      </c>
    </row>
    <row r="20" spans="1:37" s="54" customFormat="1" ht="12.75" customHeight="1">
      <c r="A20" s="47">
        <v>13</v>
      </c>
      <c r="B20" s="42" t="s">
        <v>127</v>
      </c>
      <c r="C20" s="48" t="str">
        <f>VLOOKUP(B20,'Master '!B$4:AM$6300,3,0)</f>
        <v>RUSHIKESH WAKALE</v>
      </c>
      <c r="D20" s="49">
        <f>VLOOKUP(B20,'Master '!B$4:AP$6300,28,0)</f>
        <v>30000</v>
      </c>
      <c r="E20" s="86" t="str">
        <f>VLOOKUP(B20,'Master '!B:F,5,0)</f>
        <v>M</v>
      </c>
      <c r="F20" s="86">
        <v>0</v>
      </c>
      <c r="G20" s="86">
        <v>1</v>
      </c>
      <c r="H20" s="86">
        <v>4</v>
      </c>
      <c r="I20" s="86">
        <v>0</v>
      </c>
      <c r="J20" s="86">
        <v>26</v>
      </c>
      <c r="K20" s="50">
        <f t="shared" si="0"/>
        <v>31</v>
      </c>
      <c r="L20" s="51">
        <f>VLOOKUP(B20,'Master '!B$4:AQ$13300,23,0)</f>
        <v>15000</v>
      </c>
      <c r="M20" s="51">
        <f>VLOOKUP(B20,'Master '!B$4:AS$13300,24,0)</f>
        <v>6000</v>
      </c>
      <c r="N20" s="51">
        <f>VLOOKUP(B20,'Master '!B$4:AT$13300,25,0)</f>
        <v>2083</v>
      </c>
      <c r="O20" s="51">
        <f>VLOOKUP(B20,'Master '!B$4:AV$1330,26,0)</f>
        <v>2083</v>
      </c>
      <c r="P20" s="51">
        <f>VLOOKUP(B20,'Master '!B$4:AW$1330,27,0)</f>
        <v>4834</v>
      </c>
      <c r="Q20" s="51">
        <f t="shared" si="1"/>
        <v>30000</v>
      </c>
      <c r="R20" s="52">
        <f t="shared" si="2"/>
        <v>15000</v>
      </c>
      <c r="S20" s="52">
        <f t="shared" si="3"/>
        <v>6000</v>
      </c>
      <c r="T20" s="52">
        <f t="shared" si="4"/>
        <v>2083</v>
      </c>
      <c r="U20" s="52">
        <f t="shared" si="5"/>
        <v>2083</v>
      </c>
      <c r="V20" s="52">
        <f t="shared" si="6"/>
        <v>2083</v>
      </c>
      <c r="W20" s="52">
        <f t="shared" si="7"/>
        <v>0</v>
      </c>
      <c r="X20" s="52">
        <f t="shared" si="8"/>
        <v>27249</v>
      </c>
      <c r="Y20" s="52">
        <f t="shared" si="9"/>
        <v>21249</v>
      </c>
      <c r="Z20" s="52">
        <f t="shared" si="10"/>
        <v>15000</v>
      </c>
      <c r="AA20" s="52">
        <f>ROUND(IF((VLOOKUP(B20,'Master '!B$4:W$29000,22,0))&lt;21001,X20,0),0)</f>
        <v>0</v>
      </c>
      <c r="AB20" s="52">
        <f t="shared" si="11"/>
        <v>1800</v>
      </c>
      <c r="AC20" s="52">
        <f t="shared" si="12"/>
        <v>0</v>
      </c>
      <c r="AD20" s="52">
        <v>200</v>
      </c>
      <c r="AE20" s="53"/>
      <c r="AF20" s="104"/>
      <c r="AG20" s="95">
        <f t="shared" si="13"/>
        <v>2000</v>
      </c>
      <c r="AH20" s="95">
        <f t="shared" si="14"/>
        <v>25249</v>
      </c>
      <c r="AI20" s="95">
        <f t="shared" si="15"/>
        <v>1950</v>
      </c>
      <c r="AJ20" s="95">
        <f t="shared" si="16"/>
        <v>0</v>
      </c>
      <c r="AK20" s="95">
        <f t="shared" si="17"/>
        <v>29199</v>
      </c>
    </row>
    <row r="21" spans="1:37" s="54" customFormat="1" ht="12.75" customHeight="1">
      <c r="A21" s="47">
        <v>14</v>
      </c>
      <c r="B21" s="42" t="s">
        <v>132</v>
      </c>
      <c r="C21" s="48" t="str">
        <f>VLOOKUP(B21,'Master '!B$4:AM$6300,3,0)</f>
        <v>SANDESH CHOKHANDE</v>
      </c>
      <c r="D21" s="49">
        <f>VLOOKUP(B21,'Master '!B$4:AP$6300,28,0)</f>
        <v>16000</v>
      </c>
      <c r="E21" s="86" t="str">
        <f>VLOOKUP(B21,'Master '!B:F,5,0)</f>
        <v>M</v>
      </c>
      <c r="F21" s="86">
        <v>10</v>
      </c>
      <c r="G21" s="86">
        <v>1</v>
      </c>
      <c r="H21" s="86">
        <v>2</v>
      </c>
      <c r="I21" s="86">
        <v>0</v>
      </c>
      <c r="J21" s="86">
        <v>24</v>
      </c>
      <c r="K21" s="50">
        <f t="shared" si="0"/>
        <v>27</v>
      </c>
      <c r="L21" s="51">
        <f>VLOOKUP(B21,'Master '!B$4:AQ$13300,23,0)</f>
        <v>8000</v>
      </c>
      <c r="M21" s="51">
        <f>VLOOKUP(B21,'Master '!B$4:AS$13300,24,0)</f>
        <v>3200</v>
      </c>
      <c r="N21" s="51">
        <f>VLOOKUP(B21,'Master '!B$4:AT$13300,25,0)</f>
        <v>2083</v>
      </c>
      <c r="O21" s="51">
        <f>VLOOKUP(B21,'Master '!B$4:AV$1330,26,0)</f>
        <v>2083</v>
      </c>
      <c r="P21" s="51">
        <f>VLOOKUP(B21,'Master '!B$4:AW$1330,27,0)</f>
        <v>634</v>
      </c>
      <c r="Q21" s="51">
        <f t="shared" si="1"/>
        <v>16000</v>
      </c>
      <c r="R21" s="52">
        <f t="shared" si="2"/>
        <v>6968</v>
      </c>
      <c r="S21" s="52">
        <f t="shared" si="3"/>
        <v>2788</v>
      </c>
      <c r="T21" s="52">
        <f t="shared" si="4"/>
        <v>1815</v>
      </c>
      <c r="U21" s="52">
        <f t="shared" si="5"/>
        <v>1815</v>
      </c>
      <c r="V21" s="52">
        <f t="shared" si="6"/>
        <v>1815</v>
      </c>
      <c r="W21" s="52">
        <f t="shared" si="7"/>
        <v>903.22580645161293</v>
      </c>
      <c r="X21" s="52">
        <f t="shared" si="8"/>
        <v>16105</v>
      </c>
      <c r="Y21" s="52">
        <f t="shared" si="9"/>
        <v>12413</v>
      </c>
      <c r="Z21" s="52">
        <f t="shared" si="10"/>
        <v>12413</v>
      </c>
      <c r="AA21" s="52">
        <f>ROUND(IF((VLOOKUP(B21,'Master '!B$4:W$29000,22,0))&lt;21001,X21,0),0)</f>
        <v>16105</v>
      </c>
      <c r="AB21" s="52">
        <f t="shared" si="11"/>
        <v>1489.56</v>
      </c>
      <c r="AC21" s="52">
        <f t="shared" si="12"/>
        <v>121</v>
      </c>
      <c r="AD21" s="52">
        <v>200</v>
      </c>
      <c r="AE21" s="53"/>
      <c r="AF21" s="104"/>
      <c r="AG21" s="95">
        <f t="shared" si="13"/>
        <v>1810.56</v>
      </c>
      <c r="AH21" s="95">
        <f t="shared" si="14"/>
        <v>14294.44</v>
      </c>
      <c r="AI21" s="95">
        <f t="shared" si="15"/>
        <v>1613.69</v>
      </c>
      <c r="AJ21" s="95">
        <f t="shared" si="16"/>
        <v>523.41250000000002</v>
      </c>
      <c r="AK21" s="95">
        <f t="shared" si="17"/>
        <v>18242.102499999997</v>
      </c>
    </row>
    <row r="22" spans="1:37" s="54" customFormat="1" ht="12.75" customHeight="1">
      <c r="A22" s="47">
        <v>15</v>
      </c>
      <c r="B22" s="42" t="s">
        <v>138</v>
      </c>
      <c r="C22" s="48" t="str">
        <f>VLOOKUP(B22,'Master '!B$4:AM$6300,3,0)</f>
        <v>AMIT BHANGARE</v>
      </c>
      <c r="D22" s="49">
        <f>VLOOKUP(B22,'Master '!B$4:AP$6300,28,0)</f>
        <v>25000</v>
      </c>
      <c r="E22" s="86" t="str">
        <f>VLOOKUP(B22,'Master '!B:F,5,0)</f>
        <v>M</v>
      </c>
      <c r="F22" s="86">
        <v>0</v>
      </c>
      <c r="G22" s="86">
        <v>0</v>
      </c>
      <c r="H22" s="86">
        <v>3</v>
      </c>
      <c r="I22" s="86">
        <v>0</v>
      </c>
      <c r="J22" s="86">
        <v>24</v>
      </c>
      <c r="K22" s="50">
        <f t="shared" si="0"/>
        <v>27</v>
      </c>
      <c r="L22" s="51">
        <f>VLOOKUP(B22,'Master '!B$4:AQ$13300,23,0)</f>
        <v>12500</v>
      </c>
      <c r="M22" s="51">
        <f>VLOOKUP(B22,'Master '!B$4:AS$13300,24,0)</f>
        <v>5000</v>
      </c>
      <c r="N22" s="51">
        <f>VLOOKUP(B22,'Master '!B$4:AT$13300,25,0)</f>
        <v>2083</v>
      </c>
      <c r="O22" s="51">
        <f>VLOOKUP(B22,'Master '!B$4:AV$1330,26,0)</f>
        <v>2083</v>
      </c>
      <c r="P22" s="51">
        <f>VLOOKUP(B22,'Master '!B$4:AW$1330,27,0)</f>
        <v>3334</v>
      </c>
      <c r="Q22" s="51">
        <f t="shared" si="1"/>
        <v>25000</v>
      </c>
      <c r="R22" s="52">
        <f t="shared" si="2"/>
        <v>10888</v>
      </c>
      <c r="S22" s="52">
        <f t="shared" si="3"/>
        <v>4355</v>
      </c>
      <c r="T22" s="52">
        <f t="shared" si="4"/>
        <v>1815</v>
      </c>
      <c r="U22" s="52">
        <f t="shared" si="5"/>
        <v>1815</v>
      </c>
      <c r="V22" s="52">
        <f t="shared" si="6"/>
        <v>1815</v>
      </c>
      <c r="W22" s="52">
        <f t="shared" si="7"/>
        <v>0</v>
      </c>
      <c r="X22" s="52">
        <f t="shared" si="8"/>
        <v>20688</v>
      </c>
      <c r="Y22" s="52">
        <f t="shared" si="9"/>
        <v>16333</v>
      </c>
      <c r="Z22" s="52">
        <f t="shared" si="10"/>
        <v>15000</v>
      </c>
      <c r="AA22" s="52">
        <f>ROUND(IF((VLOOKUP(B22,'Master '!B$4:W$29000,22,0))&lt;21001,X22,0),0)</f>
        <v>0</v>
      </c>
      <c r="AB22" s="52">
        <f t="shared" si="11"/>
        <v>1800</v>
      </c>
      <c r="AC22" s="52">
        <f t="shared" si="12"/>
        <v>0</v>
      </c>
      <c r="AD22" s="52">
        <v>200</v>
      </c>
      <c r="AE22" s="53"/>
      <c r="AF22" s="104"/>
      <c r="AG22" s="95">
        <f t="shared" si="13"/>
        <v>2000</v>
      </c>
      <c r="AH22" s="95">
        <f t="shared" si="14"/>
        <v>18688</v>
      </c>
      <c r="AI22" s="95">
        <f t="shared" si="15"/>
        <v>1950</v>
      </c>
      <c r="AJ22" s="95">
        <f t="shared" si="16"/>
        <v>0</v>
      </c>
      <c r="AK22" s="95">
        <f t="shared" si="17"/>
        <v>22638</v>
      </c>
    </row>
    <row r="23" spans="1:37" s="54" customFormat="1" ht="12.75" customHeight="1">
      <c r="A23" s="47">
        <v>16</v>
      </c>
      <c r="B23" s="42" t="s">
        <v>143</v>
      </c>
      <c r="C23" s="48" t="str">
        <f>VLOOKUP(B23,'Master '!B$4:AM$6300,3,0)</f>
        <v>VISHAL DESHMUKH</v>
      </c>
      <c r="D23" s="49">
        <f>VLOOKUP(B23,'Master '!B$4:AP$6300,28,0)</f>
        <v>27000</v>
      </c>
      <c r="E23" s="86" t="str">
        <f>VLOOKUP(B23,'Master '!B:F,5,0)</f>
        <v>M</v>
      </c>
      <c r="F23" s="86">
        <v>0</v>
      </c>
      <c r="G23" s="86">
        <v>1</v>
      </c>
      <c r="H23" s="86">
        <v>4</v>
      </c>
      <c r="I23" s="86">
        <v>0</v>
      </c>
      <c r="J23" s="86">
        <v>26</v>
      </c>
      <c r="K23" s="50">
        <f t="shared" si="0"/>
        <v>31</v>
      </c>
      <c r="L23" s="51">
        <f>VLOOKUP(B23,'Master '!B$4:AQ$13300,23,0)</f>
        <v>13500</v>
      </c>
      <c r="M23" s="51">
        <f>VLOOKUP(B23,'Master '!B$4:AS$13300,24,0)</f>
        <v>5400</v>
      </c>
      <c r="N23" s="51">
        <f>VLOOKUP(B23,'Master '!B$4:AT$13300,25,0)</f>
        <v>2083</v>
      </c>
      <c r="O23" s="51">
        <f>VLOOKUP(B23,'Master '!B$4:AV$1330,26,0)</f>
        <v>2083</v>
      </c>
      <c r="P23" s="51">
        <f>VLOOKUP(B23,'Master '!B$4:AW$1330,27,0)</f>
        <v>3934</v>
      </c>
      <c r="Q23" s="51">
        <f t="shared" si="1"/>
        <v>27000</v>
      </c>
      <c r="R23" s="52">
        <f t="shared" si="2"/>
        <v>13500</v>
      </c>
      <c r="S23" s="52">
        <f t="shared" si="3"/>
        <v>5400</v>
      </c>
      <c r="T23" s="52">
        <f t="shared" si="4"/>
        <v>2083</v>
      </c>
      <c r="U23" s="52">
        <f t="shared" si="5"/>
        <v>2083</v>
      </c>
      <c r="V23" s="52">
        <f t="shared" si="6"/>
        <v>2083</v>
      </c>
      <c r="W23" s="52">
        <f t="shared" si="7"/>
        <v>0</v>
      </c>
      <c r="X23" s="52">
        <f t="shared" si="8"/>
        <v>25149</v>
      </c>
      <c r="Y23" s="52">
        <f t="shared" si="9"/>
        <v>19749</v>
      </c>
      <c r="Z23" s="52">
        <f t="shared" si="10"/>
        <v>15000</v>
      </c>
      <c r="AA23" s="52">
        <f>ROUND(IF((VLOOKUP(B23,'Master '!B$4:W$29000,22,0))&lt;21001,X23,0),0)</f>
        <v>0</v>
      </c>
      <c r="AB23" s="52">
        <f t="shared" si="11"/>
        <v>1800</v>
      </c>
      <c r="AC23" s="52">
        <f t="shared" si="12"/>
        <v>0</v>
      </c>
      <c r="AD23" s="52">
        <v>200</v>
      </c>
      <c r="AE23" s="53"/>
      <c r="AF23" s="104"/>
      <c r="AG23" s="95">
        <f t="shared" si="13"/>
        <v>2000</v>
      </c>
      <c r="AH23" s="95">
        <f t="shared" si="14"/>
        <v>23149</v>
      </c>
      <c r="AI23" s="95">
        <f t="shared" si="15"/>
        <v>1950</v>
      </c>
      <c r="AJ23" s="95">
        <f t="shared" si="16"/>
        <v>0</v>
      </c>
      <c r="AK23" s="95">
        <f t="shared" si="17"/>
        <v>27099</v>
      </c>
    </row>
    <row r="24" spans="1:37" s="54" customFormat="1" ht="12.75" customHeight="1">
      <c r="A24" s="47">
        <v>17</v>
      </c>
      <c r="B24" s="42" t="s">
        <v>148</v>
      </c>
      <c r="C24" s="48" t="str">
        <f>VLOOKUP(B24,'Master '!B$4:AM$6300,3,0)</f>
        <v>JAGDISH HANDE</v>
      </c>
      <c r="D24" s="49">
        <f>VLOOKUP(B24,'Master '!B$4:AP$6300,28,0)</f>
        <v>43000</v>
      </c>
      <c r="E24" s="86" t="str">
        <f>VLOOKUP(B24,'Master '!B:F,5,0)</f>
        <v>M</v>
      </c>
      <c r="F24" s="86">
        <v>0</v>
      </c>
      <c r="G24" s="86">
        <v>1</v>
      </c>
      <c r="H24" s="86">
        <v>4</v>
      </c>
      <c r="I24" s="86">
        <v>0</v>
      </c>
      <c r="J24" s="86">
        <v>26</v>
      </c>
      <c r="K24" s="50">
        <f t="shared" si="0"/>
        <v>31</v>
      </c>
      <c r="L24" s="51">
        <f>VLOOKUP(B24,'Master '!B$4:AQ$13300,23,0)</f>
        <v>21500</v>
      </c>
      <c r="M24" s="51">
        <f>VLOOKUP(B24,'Master '!B$4:AS$13300,24,0)</f>
        <v>8600</v>
      </c>
      <c r="N24" s="51">
        <f>VLOOKUP(B24,'Master '!B$4:AT$13300,25,0)</f>
        <v>2083</v>
      </c>
      <c r="O24" s="51">
        <f>VLOOKUP(B24,'Master '!B$4:AV$1330,26,0)</f>
        <v>2083</v>
      </c>
      <c r="P24" s="51">
        <f>VLOOKUP(B24,'Master '!B$4:AW$1330,27,0)</f>
        <v>8734</v>
      </c>
      <c r="Q24" s="51">
        <f t="shared" si="1"/>
        <v>43000</v>
      </c>
      <c r="R24" s="52">
        <f t="shared" si="2"/>
        <v>21500</v>
      </c>
      <c r="S24" s="52">
        <f t="shared" si="3"/>
        <v>8600</v>
      </c>
      <c r="T24" s="52">
        <f t="shared" si="4"/>
        <v>2083</v>
      </c>
      <c r="U24" s="52">
        <f t="shared" si="5"/>
        <v>2083</v>
      </c>
      <c r="V24" s="52">
        <f t="shared" si="6"/>
        <v>2083</v>
      </c>
      <c r="W24" s="52">
        <f t="shared" si="7"/>
        <v>0</v>
      </c>
      <c r="X24" s="52">
        <f t="shared" si="8"/>
        <v>36349</v>
      </c>
      <c r="Y24" s="52">
        <f t="shared" si="9"/>
        <v>27749</v>
      </c>
      <c r="Z24" s="52">
        <f t="shared" si="10"/>
        <v>15000</v>
      </c>
      <c r="AA24" s="52">
        <f>ROUND(IF((VLOOKUP(B24,'Master '!B$4:W$29000,22,0))&lt;21001,X24,0),0)</f>
        <v>0</v>
      </c>
      <c r="AB24" s="52">
        <f t="shared" si="11"/>
        <v>1800</v>
      </c>
      <c r="AC24" s="52">
        <f t="shared" si="12"/>
        <v>0</v>
      </c>
      <c r="AD24" s="52">
        <v>200</v>
      </c>
      <c r="AE24" s="53"/>
      <c r="AF24" s="104"/>
      <c r="AG24" s="95">
        <f t="shared" si="13"/>
        <v>2000</v>
      </c>
      <c r="AH24" s="95">
        <f t="shared" si="14"/>
        <v>34349</v>
      </c>
      <c r="AI24" s="95">
        <f t="shared" si="15"/>
        <v>1950</v>
      </c>
      <c r="AJ24" s="95">
        <f t="shared" si="16"/>
        <v>0</v>
      </c>
      <c r="AK24" s="95">
        <f t="shared" si="17"/>
        <v>38299</v>
      </c>
    </row>
    <row r="25" spans="1:37" s="54" customFormat="1" ht="12.75" customHeight="1">
      <c r="A25" s="47">
        <v>18</v>
      </c>
      <c r="B25" s="42" t="s">
        <v>154</v>
      </c>
      <c r="C25" s="48" t="str">
        <f>VLOOKUP(B25,'Master '!B$4:AM$6300,3,0)</f>
        <v>HARSH MEHTA</v>
      </c>
      <c r="D25" s="49">
        <f>VLOOKUP(B25,'Master '!B$4:AP$6300,28,0)</f>
        <v>32000</v>
      </c>
      <c r="E25" s="86" t="str">
        <f>VLOOKUP(B25,'Master '!B:F,5,0)</f>
        <v>M</v>
      </c>
      <c r="F25" s="86">
        <v>0</v>
      </c>
      <c r="G25" s="86">
        <v>0</v>
      </c>
      <c r="H25" s="86">
        <v>2</v>
      </c>
      <c r="I25" s="86">
        <v>0</v>
      </c>
      <c r="J25" s="86">
        <v>23</v>
      </c>
      <c r="K25" s="50">
        <f t="shared" si="0"/>
        <v>25</v>
      </c>
      <c r="L25" s="51">
        <f>VLOOKUP(B25,'Master '!B$4:AQ$13300,23,0)</f>
        <v>16000</v>
      </c>
      <c r="M25" s="51">
        <f>VLOOKUP(B25,'Master '!B$4:AS$13300,24,0)</f>
        <v>6400</v>
      </c>
      <c r="N25" s="51">
        <f>VLOOKUP(B25,'Master '!B$4:AT$13300,25,0)</f>
        <v>2083</v>
      </c>
      <c r="O25" s="51">
        <f>VLOOKUP(B25,'Master '!B$4:AV$1330,26,0)</f>
        <v>2083</v>
      </c>
      <c r="P25" s="51">
        <f>VLOOKUP(B25,'Master '!B$4:AW$1330,27,0)</f>
        <v>5434</v>
      </c>
      <c r="Q25" s="51">
        <f t="shared" si="1"/>
        <v>32000</v>
      </c>
      <c r="R25" s="52">
        <f t="shared" si="2"/>
        <v>12904</v>
      </c>
      <c r="S25" s="52">
        <f t="shared" si="3"/>
        <v>5162</v>
      </c>
      <c r="T25" s="52">
        <f t="shared" si="4"/>
        <v>1680</v>
      </c>
      <c r="U25" s="52">
        <f t="shared" si="5"/>
        <v>1680</v>
      </c>
      <c r="V25" s="52">
        <f t="shared" si="6"/>
        <v>1680</v>
      </c>
      <c r="W25" s="52">
        <f t="shared" si="7"/>
        <v>0</v>
      </c>
      <c r="X25" s="52">
        <f t="shared" si="8"/>
        <v>23106</v>
      </c>
      <c r="Y25" s="52">
        <f t="shared" si="9"/>
        <v>17944</v>
      </c>
      <c r="Z25" s="52">
        <f t="shared" si="10"/>
        <v>15000</v>
      </c>
      <c r="AA25" s="52">
        <f>ROUND(IF((VLOOKUP(B25,'Master '!B$4:W$29000,22,0))&lt;21001,X25,0),0)</f>
        <v>0</v>
      </c>
      <c r="AB25" s="52">
        <f t="shared" si="11"/>
        <v>1800</v>
      </c>
      <c r="AC25" s="52">
        <f t="shared" si="12"/>
        <v>0</v>
      </c>
      <c r="AD25" s="52">
        <v>200</v>
      </c>
      <c r="AE25" s="53"/>
      <c r="AF25" s="104"/>
      <c r="AG25" s="95">
        <f t="shared" si="13"/>
        <v>2000</v>
      </c>
      <c r="AH25" s="95">
        <f t="shared" si="14"/>
        <v>21106</v>
      </c>
      <c r="AI25" s="95">
        <f t="shared" si="15"/>
        <v>1950</v>
      </c>
      <c r="AJ25" s="95">
        <f t="shared" si="16"/>
        <v>0</v>
      </c>
      <c r="AK25" s="95">
        <f t="shared" si="17"/>
        <v>25056</v>
      </c>
    </row>
    <row r="26" spans="1:37" s="54" customFormat="1" ht="12.75" customHeight="1">
      <c r="A26" s="47">
        <v>19</v>
      </c>
      <c r="B26" s="42" t="s">
        <v>160</v>
      </c>
      <c r="C26" s="48" t="str">
        <f>VLOOKUP(B26,'Master '!B$4:AM$6300,3,0)</f>
        <v>SAMRUDHI SABALE</v>
      </c>
      <c r="D26" s="49">
        <f>VLOOKUP(B26,'Master '!B$4:AP$6300,28,0)</f>
        <v>16000</v>
      </c>
      <c r="E26" s="86" t="str">
        <f>VLOOKUP(B26,'Master '!B:F,5,0)</f>
        <v>F</v>
      </c>
      <c r="F26" s="86">
        <v>10</v>
      </c>
      <c r="G26" s="86">
        <v>1</v>
      </c>
      <c r="H26" s="86">
        <v>3</v>
      </c>
      <c r="I26" s="86">
        <v>0</v>
      </c>
      <c r="J26" s="86">
        <v>26</v>
      </c>
      <c r="K26" s="50">
        <f t="shared" si="0"/>
        <v>30</v>
      </c>
      <c r="L26" s="51">
        <f>VLOOKUP(B26,'Master '!B$4:AQ$13300,23,0)</f>
        <v>8000</v>
      </c>
      <c r="M26" s="51">
        <f>VLOOKUP(B26,'Master '!B$4:AS$13300,24,0)</f>
        <v>3200</v>
      </c>
      <c r="N26" s="51">
        <f>VLOOKUP(B26,'Master '!B$4:AT$13300,25,0)</f>
        <v>2083</v>
      </c>
      <c r="O26" s="51">
        <f>VLOOKUP(B26,'Master '!B$4:AV$1330,26,0)</f>
        <v>2083</v>
      </c>
      <c r="P26" s="51">
        <f>VLOOKUP(B26,'Master '!B$4:AW$1330,27,0)</f>
        <v>634</v>
      </c>
      <c r="Q26" s="51">
        <f t="shared" si="1"/>
        <v>16000</v>
      </c>
      <c r="R26" s="52">
        <f t="shared" si="2"/>
        <v>7742</v>
      </c>
      <c r="S26" s="52">
        <f t="shared" si="3"/>
        <v>3097</v>
      </c>
      <c r="T26" s="52">
        <f t="shared" si="4"/>
        <v>2016</v>
      </c>
      <c r="U26" s="52">
        <f t="shared" si="5"/>
        <v>2016</v>
      </c>
      <c r="V26" s="52">
        <f t="shared" si="6"/>
        <v>2016</v>
      </c>
      <c r="W26" s="52">
        <f t="shared" si="7"/>
        <v>903.22580645161293</v>
      </c>
      <c r="X26" s="52">
        <f t="shared" si="8"/>
        <v>17791</v>
      </c>
      <c r="Y26" s="52">
        <f t="shared" si="9"/>
        <v>13790</v>
      </c>
      <c r="Z26" s="52">
        <f t="shared" si="10"/>
        <v>13790</v>
      </c>
      <c r="AA26" s="52">
        <f>ROUND(IF((VLOOKUP(B26,'Master '!B$4:W$29000,22,0))&lt;21001,X26,0),0)</f>
        <v>17791</v>
      </c>
      <c r="AB26" s="52">
        <f t="shared" si="11"/>
        <v>1654.8</v>
      </c>
      <c r="AC26" s="52">
        <f t="shared" si="12"/>
        <v>134</v>
      </c>
      <c r="AD26" s="52">
        <v>200</v>
      </c>
      <c r="AE26" s="53"/>
      <c r="AF26" s="104"/>
      <c r="AG26" s="95">
        <f t="shared" si="13"/>
        <v>1988.8</v>
      </c>
      <c r="AH26" s="95">
        <f t="shared" si="14"/>
        <v>15802.2</v>
      </c>
      <c r="AI26" s="95">
        <f t="shared" si="15"/>
        <v>1792.7</v>
      </c>
      <c r="AJ26" s="95">
        <f t="shared" si="16"/>
        <v>578.20749999999998</v>
      </c>
      <c r="AK26" s="95">
        <f t="shared" si="17"/>
        <v>20161.907500000001</v>
      </c>
    </row>
    <row r="27" spans="1:37" s="54" customFormat="1" ht="12.75" customHeight="1">
      <c r="A27" s="47">
        <v>20</v>
      </c>
      <c r="B27" s="42" t="s">
        <v>165</v>
      </c>
      <c r="C27" s="48" t="str">
        <f>VLOOKUP(B27,'Master '!B$4:AM$6300,3,0)</f>
        <v>RUTUJA KALE</v>
      </c>
      <c r="D27" s="49">
        <f>VLOOKUP(B27,'Master '!B$4:AP$6300,28,0)</f>
        <v>31000</v>
      </c>
      <c r="E27" s="86" t="str">
        <f>VLOOKUP(B27,'Master '!B:F,5,0)</f>
        <v>F</v>
      </c>
      <c r="F27" s="86">
        <v>0</v>
      </c>
      <c r="G27" s="86">
        <v>1</v>
      </c>
      <c r="H27" s="86">
        <v>4</v>
      </c>
      <c r="I27" s="86">
        <v>0</v>
      </c>
      <c r="J27" s="86">
        <v>26</v>
      </c>
      <c r="K27" s="50">
        <f t="shared" si="0"/>
        <v>31</v>
      </c>
      <c r="L27" s="51">
        <f>VLOOKUP(B27,'Master '!B$4:AQ$13300,23,0)</f>
        <v>15500</v>
      </c>
      <c r="M27" s="51">
        <f>VLOOKUP(B27,'Master '!B$4:AS$13300,24,0)</f>
        <v>6200</v>
      </c>
      <c r="N27" s="51">
        <f>VLOOKUP(B27,'Master '!B$4:AT$13300,25,0)</f>
        <v>2083</v>
      </c>
      <c r="O27" s="51">
        <f>VLOOKUP(B27,'Master '!B$4:AV$1330,26,0)</f>
        <v>2083</v>
      </c>
      <c r="P27" s="51">
        <f>VLOOKUP(B27,'Master '!B$4:AW$1330,27,0)</f>
        <v>5134</v>
      </c>
      <c r="Q27" s="51">
        <f t="shared" si="1"/>
        <v>31000</v>
      </c>
      <c r="R27" s="52">
        <f t="shared" si="2"/>
        <v>15500</v>
      </c>
      <c r="S27" s="52">
        <f t="shared" si="3"/>
        <v>6200</v>
      </c>
      <c r="T27" s="52">
        <f t="shared" si="4"/>
        <v>2083</v>
      </c>
      <c r="U27" s="52">
        <f t="shared" si="5"/>
        <v>2083</v>
      </c>
      <c r="V27" s="52">
        <f t="shared" si="6"/>
        <v>2083</v>
      </c>
      <c r="W27" s="52">
        <f t="shared" si="7"/>
        <v>0</v>
      </c>
      <c r="X27" s="52">
        <f t="shared" si="8"/>
        <v>27949</v>
      </c>
      <c r="Y27" s="52">
        <f t="shared" si="9"/>
        <v>21749</v>
      </c>
      <c r="Z27" s="52">
        <f t="shared" si="10"/>
        <v>15000</v>
      </c>
      <c r="AA27" s="52">
        <f>ROUND(IF((VLOOKUP(B27,'Master '!B$4:W$29000,22,0))&lt;21001,X27,0),0)</f>
        <v>0</v>
      </c>
      <c r="AB27" s="52">
        <f t="shared" si="11"/>
        <v>1800</v>
      </c>
      <c r="AC27" s="52">
        <f t="shared" si="12"/>
        <v>0</v>
      </c>
      <c r="AD27" s="52">
        <v>200</v>
      </c>
      <c r="AE27" s="53"/>
      <c r="AF27" s="104"/>
      <c r="AG27" s="95">
        <f t="shared" si="13"/>
        <v>2000</v>
      </c>
      <c r="AH27" s="95">
        <f t="shared" si="14"/>
        <v>25949</v>
      </c>
      <c r="AI27" s="95">
        <f t="shared" si="15"/>
        <v>1950</v>
      </c>
      <c r="AJ27" s="95">
        <f t="shared" si="16"/>
        <v>0</v>
      </c>
      <c r="AK27" s="95">
        <f t="shared" si="17"/>
        <v>29899</v>
      </c>
    </row>
    <row r="28" spans="1:37" s="54" customFormat="1" ht="12.75" customHeight="1">
      <c r="A28" s="47">
        <v>21</v>
      </c>
      <c r="B28" s="42" t="s">
        <v>170</v>
      </c>
      <c r="C28" s="48" t="str">
        <f>VLOOKUP(B28,'Master '!B$4:AM$6300,3,0)</f>
        <v>SHRUTI EMGARKAR</v>
      </c>
      <c r="D28" s="49">
        <f>VLOOKUP(B28,'Master '!B$4:AP$6300,28,0)</f>
        <v>24000</v>
      </c>
      <c r="E28" s="86" t="str">
        <f>VLOOKUP(B28,'Master '!B:F,5,0)</f>
        <v>F</v>
      </c>
      <c r="F28" s="86">
        <v>0</v>
      </c>
      <c r="G28" s="86">
        <v>1</v>
      </c>
      <c r="H28" s="86">
        <v>3</v>
      </c>
      <c r="I28" s="86">
        <v>0</v>
      </c>
      <c r="J28" s="86">
        <v>25</v>
      </c>
      <c r="K28" s="50">
        <f t="shared" si="0"/>
        <v>29</v>
      </c>
      <c r="L28" s="51">
        <f>VLOOKUP(B28,'Master '!B$4:AQ$13300,23,0)</f>
        <v>12000</v>
      </c>
      <c r="M28" s="51">
        <f>VLOOKUP(B28,'Master '!B$4:AS$13300,24,0)</f>
        <v>4800</v>
      </c>
      <c r="N28" s="51">
        <f>VLOOKUP(B28,'Master '!B$4:AT$13300,25,0)</f>
        <v>2083</v>
      </c>
      <c r="O28" s="51">
        <f>VLOOKUP(B28,'Master '!B$4:AV$1330,26,0)</f>
        <v>2083</v>
      </c>
      <c r="P28" s="51">
        <f>VLOOKUP(B28,'Master '!B$4:AW$1330,27,0)</f>
        <v>3034</v>
      </c>
      <c r="Q28" s="51">
        <f t="shared" si="1"/>
        <v>24000</v>
      </c>
      <c r="R28" s="52">
        <f t="shared" si="2"/>
        <v>11226</v>
      </c>
      <c r="S28" s="52">
        <f t="shared" si="3"/>
        <v>4491</v>
      </c>
      <c r="T28" s="52">
        <f t="shared" si="4"/>
        <v>1949</v>
      </c>
      <c r="U28" s="52">
        <f t="shared" si="5"/>
        <v>1949</v>
      </c>
      <c r="V28" s="52">
        <f t="shared" si="6"/>
        <v>1949</v>
      </c>
      <c r="W28" s="52">
        <f t="shared" si="7"/>
        <v>0</v>
      </c>
      <c r="X28" s="52">
        <f t="shared" si="8"/>
        <v>21564</v>
      </c>
      <c r="Y28" s="52">
        <f t="shared" si="9"/>
        <v>17073</v>
      </c>
      <c r="Z28" s="52">
        <f t="shared" si="10"/>
        <v>15000</v>
      </c>
      <c r="AA28" s="52">
        <f>ROUND(IF((VLOOKUP(B28,'Master '!B$4:W$29000,22,0))&lt;21001,X28,0),0)</f>
        <v>0</v>
      </c>
      <c r="AB28" s="52">
        <f t="shared" si="11"/>
        <v>1800</v>
      </c>
      <c r="AC28" s="52">
        <f t="shared" si="12"/>
        <v>0</v>
      </c>
      <c r="AD28" s="52">
        <v>200</v>
      </c>
      <c r="AE28" s="53"/>
      <c r="AF28" s="104"/>
      <c r="AG28" s="95">
        <f t="shared" si="13"/>
        <v>2000</v>
      </c>
      <c r="AH28" s="95">
        <f t="shared" si="14"/>
        <v>19564</v>
      </c>
      <c r="AI28" s="95">
        <f t="shared" si="15"/>
        <v>1950</v>
      </c>
      <c r="AJ28" s="95">
        <f t="shared" si="16"/>
        <v>0</v>
      </c>
      <c r="AK28" s="95">
        <f t="shared" si="17"/>
        <v>23514</v>
      </c>
    </row>
    <row r="29" spans="1:37" s="54" customFormat="1" ht="12.75" customHeight="1">
      <c r="A29" s="47">
        <v>22</v>
      </c>
      <c r="B29" s="42" t="s">
        <v>175</v>
      </c>
      <c r="C29" s="48" t="str">
        <f>VLOOKUP(B29,'Master '!B$4:AM$6300,3,0)</f>
        <v xml:space="preserve">VAISHNAVI </v>
      </c>
      <c r="D29" s="49">
        <f>VLOOKUP(B29,'Master '!B$4:AP$6300,28,0)</f>
        <v>31000</v>
      </c>
      <c r="E29" s="86" t="str">
        <f>VLOOKUP(B29,'Master '!B:F,5,0)</f>
        <v>F</v>
      </c>
      <c r="F29" s="86">
        <v>0</v>
      </c>
      <c r="G29" s="86">
        <v>0</v>
      </c>
      <c r="H29" s="86">
        <v>4</v>
      </c>
      <c r="I29" s="86">
        <v>0</v>
      </c>
      <c r="J29" s="86">
        <v>25</v>
      </c>
      <c r="K29" s="50">
        <f t="shared" si="0"/>
        <v>29</v>
      </c>
      <c r="L29" s="51">
        <f>VLOOKUP(B29,'Master '!B$4:AQ$13300,23,0)</f>
        <v>15500</v>
      </c>
      <c r="M29" s="51">
        <f>VLOOKUP(B29,'Master '!B$4:AS$13300,24,0)</f>
        <v>6200</v>
      </c>
      <c r="N29" s="51">
        <f>VLOOKUP(B29,'Master '!B$4:AT$13300,25,0)</f>
        <v>2083</v>
      </c>
      <c r="O29" s="51">
        <f>VLOOKUP(B29,'Master '!B$4:AV$1330,26,0)</f>
        <v>2083</v>
      </c>
      <c r="P29" s="51">
        <f>VLOOKUP(B29,'Master '!B$4:AW$1330,27,0)</f>
        <v>5134</v>
      </c>
      <c r="Q29" s="51">
        <f t="shared" si="1"/>
        <v>31000</v>
      </c>
      <c r="R29" s="52">
        <f t="shared" si="2"/>
        <v>14500</v>
      </c>
      <c r="S29" s="52">
        <f t="shared" si="3"/>
        <v>5800</v>
      </c>
      <c r="T29" s="52">
        <f t="shared" si="4"/>
        <v>1949</v>
      </c>
      <c r="U29" s="52">
        <f t="shared" si="5"/>
        <v>1949</v>
      </c>
      <c r="V29" s="52">
        <f t="shared" si="6"/>
        <v>1949</v>
      </c>
      <c r="W29" s="52">
        <f t="shared" si="7"/>
        <v>0</v>
      </c>
      <c r="X29" s="52">
        <f t="shared" si="8"/>
        <v>26147</v>
      </c>
      <c r="Y29" s="52">
        <f t="shared" si="9"/>
        <v>20347</v>
      </c>
      <c r="Z29" s="52">
        <f t="shared" si="10"/>
        <v>15000</v>
      </c>
      <c r="AA29" s="52">
        <f>ROUND(IF((VLOOKUP(B29,'Master '!B$4:W$29000,22,0))&lt;21001,X29,0),0)</f>
        <v>0</v>
      </c>
      <c r="AB29" s="52">
        <f t="shared" si="11"/>
        <v>1800</v>
      </c>
      <c r="AC29" s="52">
        <f t="shared" si="12"/>
        <v>0</v>
      </c>
      <c r="AD29" s="52">
        <v>200</v>
      </c>
      <c r="AE29" s="53"/>
      <c r="AF29" s="104"/>
      <c r="AG29" s="95">
        <f t="shared" si="13"/>
        <v>2000</v>
      </c>
      <c r="AH29" s="95">
        <f t="shared" si="14"/>
        <v>24147</v>
      </c>
      <c r="AI29" s="95">
        <f t="shared" si="15"/>
        <v>1950</v>
      </c>
      <c r="AJ29" s="95">
        <f t="shared" si="16"/>
        <v>0</v>
      </c>
      <c r="AK29" s="95">
        <f t="shared" si="17"/>
        <v>28097</v>
      </c>
    </row>
    <row r="30" spans="1:37" s="54" customFormat="1" ht="12.75" customHeight="1">
      <c r="A30" s="47">
        <v>23</v>
      </c>
      <c r="B30" s="42" t="s">
        <v>180</v>
      </c>
      <c r="C30" s="48" t="str">
        <f>VLOOKUP(B30,'Master '!B$4:AM$6300,3,0)</f>
        <v>AKSHADA</v>
      </c>
      <c r="D30" s="49">
        <f>VLOOKUP(B30,'Master '!B$4:AP$6300,28,0)</f>
        <v>16000</v>
      </c>
      <c r="E30" s="86" t="str">
        <f>VLOOKUP(B30,'Master '!B:F,5,0)</f>
        <v>F</v>
      </c>
      <c r="F30" s="86">
        <v>10</v>
      </c>
      <c r="G30" s="86">
        <v>1</v>
      </c>
      <c r="H30" s="86">
        <v>2</v>
      </c>
      <c r="I30" s="86">
        <v>0</v>
      </c>
      <c r="J30" s="86">
        <v>26</v>
      </c>
      <c r="K30" s="50">
        <f t="shared" si="0"/>
        <v>29</v>
      </c>
      <c r="L30" s="51">
        <f>VLOOKUP(B30,'Master '!B$4:AQ$13300,23,0)</f>
        <v>8000</v>
      </c>
      <c r="M30" s="51">
        <f>VLOOKUP(B30,'Master '!B$4:AS$13300,24,0)</f>
        <v>3200</v>
      </c>
      <c r="N30" s="51">
        <f>VLOOKUP(B30,'Master '!B$4:AT$13300,25,0)</f>
        <v>2083</v>
      </c>
      <c r="O30" s="51">
        <f>VLOOKUP(B30,'Master '!B$4:AV$1330,26,0)</f>
        <v>2083</v>
      </c>
      <c r="P30" s="51">
        <f>VLOOKUP(B30,'Master '!B$4:AW$1330,27,0)</f>
        <v>634</v>
      </c>
      <c r="Q30" s="51">
        <f t="shared" si="1"/>
        <v>16000</v>
      </c>
      <c r="R30" s="52">
        <f t="shared" si="2"/>
        <v>7484</v>
      </c>
      <c r="S30" s="52">
        <f t="shared" si="3"/>
        <v>2994</v>
      </c>
      <c r="T30" s="52">
        <f t="shared" si="4"/>
        <v>1949</v>
      </c>
      <c r="U30" s="52">
        <f t="shared" si="5"/>
        <v>1949</v>
      </c>
      <c r="V30" s="52">
        <f t="shared" si="6"/>
        <v>1949</v>
      </c>
      <c r="W30" s="52">
        <f t="shared" si="7"/>
        <v>903.22580645161293</v>
      </c>
      <c r="X30" s="52">
        <f t="shared" si="8"/>
        <v>17229</v>
      </c>
      <c r="Y30" s="52">
        <f t="shared" si="9"/>
        <v>13331</v>
      </c>
      <c r="Z30" s="52">
        <f t="shared" si="10"/>
        <v>13331</v>
      </c>
      <c r="AA30" s="52">
        <f>ROUND(IF((VLOOKUP(B30,'Master '!B$4:W$29000,22,0))&lt;21001,X30,0),0)</f>
        <v>17229</v>
      </c>
      <c r="AB30" s="52">
        <f t="shared" si="11"/>
        <v>1599.72</v>
      </c>
      <c r="AC30" s="52">
        <f t="shared" si="12"/>
        <v>130</v>
      </c>
      <c r="AD30" s="52">
        <v>200</v>
      </c>
      <c r="AE30" s="53"/>
      <c r="AF30" s="104"/>
      <c r="AG30" s="95">
        <f t="shared" si="13"/>
        <v>1929.72</v>
      </c>
      <c r="AH30" s="95">
        <f t="shared" si="14"/>
        <v>15299.28</v>
      </c>
      <c r="AI30" s="95">
        <f t="shared" si="15"/>
        <v>1733.03</v>
      </c>
      <c r="AJ30" s="95">
        <f t="shared" si="16"/>
        <v>559.9425</v>
      </c>
      <c r="AK30" s="95">
        <f t="shared" si="17"/>
        <v>19521.9725</v>
      </c>
    </row>
    <row r="31" spans="1:37" s="54" customFormat="1" ht="12.75" customHeight="1">
      <c r="A31" s="47">
        <v>24</v>
      </c>
      <c r="B31" s="42" t="s">
        <v>185</v>
      </c>
      <c r="C31" s="48" t="str">
        <f>VLOOKUP(B31,'Master '!B$4:AM$6300,3,0)</f>
        <v>YUKTA</v>
      </c>
      <c r="D31" s="49">
        <f>VLOOKUP(B31,'Master '!B$4:AP$6300,28,0)</f>
        <v>40000</v>
      </c>
      <c r="E31" s="86" t="str">
        <f>VLOOKUP(B31,'Master '!B:F,5,0)</f>
        <v>F</v>
      </c>
      <c r="F31" s="86">
        <v>0</v>
      </c>
      <c r="G31" s="86">
        <v>1</v>
      </c>
      <c r="H31" s="86">
        <v>4</v>
      </c>
      <c r="I31" s="86">
        <v>0</v>
      </c>
      <c r="J31" s="86">
        <v>26</v>
      </c>
      <c r="K31" s="50">
        <f t="shared" si="0"/>
        <v>31</v>
      </c>
      <c r="L31" s="51">
        <f>VLOOKUP(B31,'Master '!B$4:AQ$13300,23,0)</f>
        <v>20000</v>
      </c>
      <c r="M31" s="51">
        <f>VLOOKUP(B31,'Master '!B$4:AS$13300,24,0)</f>
        <v>8000</v>
      </c>
      <c r="N31" s="51">
        <f>VLOOKUP(B31,'Master '!B$4:AT$13300,25,0)</f>
        <v>2083</v>
      </c>
      <c r="O31" s="51">
        <f>VLOOKUP(B31,'Master '!B$4:AV$1330,26,0)</f>
        <v>2083</v>
      </c>
      <c r="P31" s="51">
        <f>VLOOKUP(B31,'Master '!B$4:AW$1330,27,0)</f>
        <v>7834</v>
      </c>
      <c r="Q31" s="51">
        <f t="shared" si="1"/>
        <v>40000</v>
      </c>
      <c r="R31" s="52">
        <f t="shared" si="2"/>
        <v>20000</v>
      </c>
      <c r="S31" s="52">
        <f t="shared" si="3"/>
        <v>8000</v>
      </c>
      <c r="T31" s="52">
        <f t="shared" si="4"/>
        <v>2083</v>
      </c>
      <c r="U31" s="52">
        <f t="shared" si="5"/>
        <v>2083</v>
      </c>
      <c r="V31" s="52">
        <f t="shared" si="6"/>
        <v>2083</v>
      </c>
      <c r="W31" s="52">
        <f t="shared" si="7"/>
        <v>0</v>
      </c>
      <c r="X31" s="52">
        <f t="shared" si="8"/>
        <v>34249</v>
      </c>
      <c r="Y31" s="52">
        <f t="shared" si="9"/>
        <v>26249</v>
      </c>
      <c r="Z31" s="52">
        <f t="shared" si="10"/>
        <v>15000</v>
      </c>
      <c r="AA31" s="52">
        <f>ROUND(IF((VLOOKUP(B31,'Master '!B$4:W$29000,22,0))&lt;21001,X31,0),0)</f>
        <v>0</v>
      </c>
      <c r="AB31" s="52">
        <f t="shared" si="11"/>
        <v>1800</v>
      </c>
      <c r="AC31" s="52">
        <f t="shared" si="12"/>
        <v>0</v>
      </c>
      <c r="AD31" s="52">
        <v>200</v>
      </c>
      <c r="AE31" s="53"/>
      <c r="AF31" s="104"/>
      <c r="AG31" s="95">
        <f t="shared" si="13"/>
        <v>2000</v>
      </c>
      <c r="AH31" s="95">
        <f t="shared" si="14"/>
        <v>32249</v>
      </c>
      <c r="AI31" s="95">
        <f t="shared" si="15"/>
        <v>1950</v>
      </c>
      <c r="AJ31" s="95">
        <f t="shared" si="16"/>
        <v>0</v>
      </c>
      <c r="AK31" s="95">
        <f t="shared" si="17"/>
        <v>36199</v>
      </c>
    </row>
    <row r="32" spans="1:37" s="54" customFormat="1" ht="12.75" customHeight="1">
      <c r="A32" s="47">
        <v>25</v>
      </c>
      <c r="B32" s="42" t="s">
        <v>190</v>
      </c>
      <c r="C32" s="48" t="str">
        <f>VLOOKUP(B32,'Master '!B$4:AM$6300,3,0)</f>
        <v>Manohar Manikrao Pujari</v>
      </c>
      <c r="D32" s="49">
        <f>VLOOKUP(B32,'Master '!B$4:AP$6300,28,0)</f>
        <v>20000</v>
      </c>
      <c r="E32" s="86" t="str">
        <f>VLOOKUP(B32,'Master '!B:F,5,0)</f>
        <v>M</v>
      </c>
      <c r="F32" s="86">
        <v>10</v>
      </c>
      <c r="G32" s="86">
        <v>0</v>
      </c>
      <c r="H32" s="86">
        <v>3</v>
      </c>
      <c r="I32" s="86">
        <v>0</v>
      </c>
      <c r="J32" s="86">
        <v>24</v>
      </c>
      <c r="K32" s="50">
        <f t="shared" si="0"/>
        <v>27</v>
      </c>
      <c r="L32" s="51">
        <f>VLOOKUP(B32,'Master '!B$4:AQ$13300,23,0)</f>
        <v>10000</v>
      </c>
      <c r="M32" s="51">
        <f>VLOOKUP(B32,'Master '!B$4:AS$13300,24,0)</f>
        <v>4000</v>
      </c>
      <c r="N32" s="51">
        <f>VLOOKUP(B32,'Master '!B$4:AT$13300,25,0)</f>
        <v>2083</v>
      </c>
      <c r="O32" s="51">
        <f>VLOOKUP(B32,'Master '!B$4:AV$1330,26,0)</f>
        <v>2083</v>
      </c>
      <c r="P32" s="51">
        <f>VLOOKUP(B32,'Master '!B$4:AW$1330,27,0)</f>
        <v>1834</v>
      </c>
      <c r="Q32" s="51">
        <f t="shared" si="1"/>
        <v>20000</v>
      </c>
      <c r="R32" s="52">
        <f t="shared" si="2"/>
        <v>8710</v>
      </c>
      <c r="S32" s="52">
        <f t="shared" si="3"/>
        <v>3484</v>
      </c>
      <c r="T32" s="52">
        <f t="shared" si="4"/>
        <v>1815</v>
      </c>
      <c r="U32" s="52">
        <f t="shared" si="5"/>
        <v>1815</v>
      </c>
      <c r="V32" s="52">
        <f t="shared" si="6"/>
        <v>1815</v>
      </c>
      <c r="W32" s="52">
        <f t="shared" si="7"/>
        <v>1129.0322580645161</v>
      </c>
      <c r="X32" s="52">
        <f t="shared" si="8"/>
        <v>18769</v>
      </c>
      <c r="Y32" s="52">
        <f t="shared" si="9"/>
        <v>14155</v>
      </c>
      <c r="Z32" s="52">
        <f t="shared" si="10"/>
        <v>14155</v>
      </c>
      <c r="AA32" s="52">
        <f>ROUND(IF((VLOOKUP(B32,'Master '!B$4:W$29000,22,0))&lt;21001,X32,0),0)</f>
        <v>18769</v>
      </c>
      <c r="AB32" s="52">
        <f t="shared" si="11"/>
        <v>1698.6</v>
      </c>
      <c r="AC32" s="52">
        <f t="shared" si="12"/>
        <v>141</v>
      </c>
      <c r="AD32" s="52">
        <v>200</v>
      </c>
      <c r="AE32" s="53"/>
      <c r="AF32" s="104"/>
      <c r="AG32" s="95">
        <f t="shared" si="13"/>
        <v>2039.6</v>
      </c>
      <c r="AH32" s="95">
        <f t="shared" si="14"/>
        <v>16729.400000000001</v>
      </c>
      <c r="AI32" s="95">
        <f t="shared" si="15"/>
        <v>1840.15</v>
      </c>
      <c r="AJ32" s="95">
        <f t="shared" si="16"/>
        <v>609.99250000000006</v>
      </c>
      <c r="AK32" s="95">
        <f t="shared" si="17"/>
        <v>21219.142500000002</v>
      </c>
    </row>
    <row r="33" spans="1:37" s="54" customFormat="1" ht="12.75" customHeight="1">
      <c r="A33" s="47">
        <v>26</v>
      </c>
      <c r="B33" s="42" t="s">
        <v>195</v>
      </c>
      <c r="C33" s="48" t="str">
        <f>VLOOKUP(B33,'Master '!B$4:AM$6300,3,0)</f>
        <v>Madan Raja Palaniyappan</v>
      </c>
      <c r="D33" s="49">
        <f>VLOOKUP(B33,'Master '!B$4:AP$6300,28,0)</f>
        <v>50000</v>
      </c>
      <c r="E33" s="86" t="str">
        <f>VLOOKUP(B33,'Master '!B:F,5,0)</f>
        <v>M</v>
      </c>
      <c r="F33" s="86">
        <v>0</v>
      </c>
      <c r="G33" s="86">
        <v>1</v>
      </c>
      <c r="H33" s="86">
        <v>4</v>
      </c>
      <c r="I33" s="86">
        <v>0</v>
      </c>
      <c r="J33" s="86">
        <v>26</v>
      </c>
      <c r="K33" s="50">
        <f t="shared" si="0"/>
        <v>31</v>
      </c>
      <c r="L33" s="51">
        <f>VLOOKUP(B33,'Master '!B$4:AQ$13300,23,0)</f>
        <v>25000</v>
      </c>
      <c r="M33" s="51">
        <f>VLOOKUP(B33,'Master '!B$4:AS$13300,24,0)</f>
        <v>10000</v>
      </c>
      <c r="N33" s="51">
        <f>VLOOKUP(B33,'Master '!B$4:AT$13300,25,0)</f>
        <v>2083</v>
      </c>
      <c r="O33" s="51">
        <f>VLOOKUP(B33,'Master '!B$4:AV$1330,26,0)</f>
        <v>2083</v>
      </c>
      <c r="P33" s="51">
        <f>VLOOKUP(B33,'Master '!B$4:AW$1330,27,0)</f>
        <v>10834</v>
      </c>
      <c r="Q33" s="51">
        <f t="shared" si="1"/>
        <v>50000</v>
      </c>
      <c r="R33" s="52">
        <f t="shared" si="2"/>
        <v>25000</v>
      </c>
      <c r="S33" s="52">
        <f t="shared" si="3"/>
        <v>10000</v>
      </c>
      <c r="T33" s="52">
        <f t="shared" si="4"/>
        <v>2083</v>
      </c>
      <c r="U33" s="52">
        <f t="shared" si="5"/>
        <v>2083</v>
      </c>
      <c r="V33" s="52">
        <f t="shared" si="6"/>
        <v>2083</v>
      </c>
      <c r="W33" s="52">
        <f t="shared" si="7"/>
        <v>0</v>
      </c>
      <c r="X33" s="52">
        <f t="shared" si="8"/>
        <v>41249</v>
      </c>
      <c r="Y33" s="52">
        <f t="shared" si="9"/>
        <v>31249</v>
      </c>
      <c r="Z33" s="52">
        <f t="shared" si="10"/>
        <v>15000</v>
      </c>
      <c r="AA33" s="52">
        <f>ROUND(IF((VLOOKUP(B33,'Master '!B$4:W$29000,22,0))&lt;21001,X33,0),0)</f>
        <v>0</v>
      </c>
      <c r="AB33" s="52">
        <f t="shared" si="11"/>
        <v>1800</v>
      </c>
      <c r="AC33" s="52">
        <f t="shared" si="12"/>
        <v>0</v>
      </c>
      <c r="AD33" s="52">
        <v>200</v>
      </c>
      <c r="AE33" s="53"/>
      <c r="AF33" s="104"/>
      <c r="AG33" s="95">
        <f t="shared" si="13"/>
        <v>2000</v>
      </c>
      <c r="AH33" s="95">
        <f t="shared" si="14"/>
        <v>39249</v>
      </c>
      <c r="AI33" s="95">
        <f t="shared" si="15"/>
        <v>1950</v>
      </c>
      <c r="AJ33" s="95">
        <f t="shared" si="16"/>
        <v>0</v>
      </c>
      <c r="AK33" s="95">
        <f t="shared" si="17"/>
        <v>43199</v>
      </c>
    </row>
    <row r="34" spans="1:37" s="54" customFormat="1" ht="12.75" customHeight="1">
      <c r="A34" s="47">
        <v>27</v>
      </c>
      <c r="B34" s="42" t="s">
        <v>199</v>
      </c>
      <c r="C34" s="48" t="str">
        <f>VLOOKUP(B34,'Master '!B$4:AM$6300,3,0)</f>
        <v>Anshu Anand Karuppan Salunke</v>
      </c>
      <c r="D34" s="49">
        <f>VLOOKUP(B34,'Master '!B$4:AP$6300,28,0)</f>
        <v>40000</v>
      </c>
      <c r="E34" s="86" t="str">
        <f>VLOOKUP(B34,'Master '!B:F,5,0)</f>
        <v>F</v>
      </c>
      <c r="F34" s="86">
        <v>0</v>
      </c>
      <c r="G34" s="86">
        <v>0</v>
      </c>
      <c r="H34" s="86">
        <v>4</v>
      </c>
      <c r="I34" s="86">
        <v>0</v>
      </c>
      <c r="J34" s="86">
        <v>25</v>
      </c>
      <c r="K34" s="50">
        <f t="shared" si="0"/>
        <v>29</v>
      </c>
      <c r="L34" s="51">
        <f>VLOOKUP(B34,'Master '!B$4:AQ$13300,23,0)</f>
        <v>20000</v>
      </c>
      <c r="M34" s="51">
        <f>VLOOKUP(B34,'Master '!B$4:AS$13300,24,0)</f>
        <v>8000</v>
      </c>
      <c r="N34" s="51">
        <f>VLOOKUP(B34,'Master '!B$4:AT$13300,25,0)</f>
        <v>2083</v>
      </c>
      <c r="O34" s="51">
        <f>VLOOKUP(B34,'Master '!B$4:AV$1330,26,0)</f>
        <v>2083</v>
      </c>
      <c r="P34" s="51">
        <f>VLOOKUP(B34,'Master '!B$4:AW$1330,27,0)</f>
        <v>7834</v>
      </c>
      <c r="Q34" s="51">
        <f t="shared" si="1"/>
        <v>40000</v>
      </c>
      <c r="R34" s="52">
        <f t="shared" si="2"/>
        <v>18710</v>
      </c>
      <c r="S34" s="52">
        <f t="shared" si="3"/>
        <v>7484</v>
      </c>
      <c r="T34" s="52">
        <f t="shared" si="4"/>
        <v>1949</v>
      </c>
      <c r="U34" s="52">
        <f t="shared" si="5"/>
        <v>1949</v>
      </c>
      <c r="V34" s="52">
        <f t="shared" si="6"/>
        <v>1949</v>
      </c>
      <c r="W34" s="52">
        <f t="shared" si="7"/>
        <v>0</v>
      </c>
      <c r="X34" s="52">
        <f t="shared" si="8"/>
        <v>32041</v>
      </c>
      <c r="Y34" s="52">
        <f t="shared" si="9"/>
        <v>24557</v>
      </c>
      <c r="Z34" s="52">
        <f t="shared" si="10"/>
        <v>15000</v>
      </c>
      <c r="AA34" s="52">
        <f>ROUND(IF((VLOOKUP(B34,'Master '!B$4:W$29000,22,0))&lt;21001,X34,0),0)</f>
        <v>0</v>
      </c>
      <c r="AB34" s="52">
        <f t="shared" si="11"/>
        <v>1800</v>
      </c>
      <c r="AC34" s="52">
        <f t="shared" si="12"/>
        <v>0</v>
      </c>
      <c r="AD34" s="52">
        <v>200</v>
      </c>
      <c r="AE34" s="53"/>
      <c r="AF34" s="104"/>
      <c r="AG34" s="95">
        <f t="shared" si="13"/>
        <v>2000</v>
      </c>
      <c r="AH34" s="95">
        <f t="shared" si="14"/>
        <v>30041</v>
      </c>
      <c r="AI34" s="95">
        <f t="shared" si="15"/>
        <v>1950</v>
      </c>
      <c r="AJ34" s="95">
        <f t="shared" si="16"/>
        <v>0</v>
      </c>
      <c r="AK34" s="95">
        <f t="shared" si="17"/>
        <v>33991</v>
      </c>
    </row>
    <row r="35" spans="1:37" s="54" customFormat="1" ht="12.75" customHeight="1">
      <c r="A35" s="47">
        <v>28</v>
      </c>
      <c r="B35" s="42" t="s">
        <v>205</v>
      </c>
      <c r="C35" s="48" t="str">
        <f>VLOOKUP(B35,'Master '!B$4:AM$6300,3,0)</f>
        <v>Dinesh Madhukar Panda</v>
      </c>
      <c r="D35" s="49">
        <f>VLOOKUP(B35,'Master '!B$4:AP$6300,28,0)</f>
        <v>15000</v>
      </c>
      <c r="E35" s="86" t="str">
        <f>VLOOKUP(B35,'Master '!B:F,5,0)</f>
        <v>M</v>
      </c>
      <c r="F35" s="86">
        <v>10</v>
      </c>
      <c r="G35" s="86">
        <v>1</v>
      </c>
      <c r="H35" s="86">
        <v>2</v>
      </c>
      <c r="I35" s="86">
        <v>0</v>
      </c>
      <c r="J35" s="86">
        <v>26</v>
      </c>
      <c r="K35" s="50">
        <f t="shared" si="0"/>
        <v>29</v>
      </c>
      <c r="L35" s="51">
        <f>VLOOKUP(B35,'Master '!B$4:AQ$13300,23,0)</f>
        <v>7500</v>
      </c>
      <c r="M35" s="51">
        <f>VLOOKUP(B35,'Master '!B$4:AS$13300,24,0)</f>
        <v>3000</v>
      </c>
      <c r="N35" s="51">
        <f>VLOOKUP(B35,'Master '!B$4:AT$13300,25,0)</f>
        <v>2083</v>
      </c>
      <c r="O35" s="51">
        <f>VLOOKUP(B35,'Master '!B$4:AV$1330,26,0)</f>
        <v>2083</v>
      </c>
      <c r="P35" s="51">
        <f>VLOOKUP(B35,'Master '!B$4:AW$1330,27,0)</f>
        <v>334</v>
      </c>
      <c r="Q35" s="51">
        <f t="shared" si="1"/>
        <v>15000</v>
      </c>
      <c r="R35" s="52">
        <f t="shared" si="2"/>
        <v>7017</v>
      </c>
      <c r="S35" s="52">
        <f t="shared" si="3"/>
        <v>2807</v>
      </c>
      <c r="T35" s="52">
        <f t="shared" si="4"/>
        <v>1949</v>
      </c>
      <c r="U35" s="52">
        <f t="shared" si="5"/>
        <v>1949</v>
      </c>
      <c r="V35" s="52">
        <f t="shared" si="6"/>
        <v>1949</v>
      </c>
      <c r="W35" s="52">
        <f t="shared" si="7"/>
        <v>846.77419354838707</v>
      </c>
      <c r="X35" s="52">
        <f t="shared" si="8"/>
        <v>16518</v>
      </c>
      <c r="Y35" s="52">
        <f t="shared" si="9"/>
        <v>12864</v>
      </c>
      <c r="Z35" s="52">
        <f t="shared" si="10"/>
        <v>12864</v>
      </c>
      <c r="AA35" s="52">
        <f>ROUND(IF((VLOOKUP(B35,'Master '!B$4:W$29000,22,0))&lt;21001,X35,0),0)</f>
        <v>16518</v>
      </c>
      <c r="AB35" s="52">
        <f t="shared" si="11"/>
        <v>1543.6799999999998</v>
      </c>
      <c r="AC35" s="52">
        <f t="shared" si="12"/>
        <v>124</v>
      </c>
      <c r="AD35" s="52">
        <v>200</v>
      </c>
      <c r="AE35" s="53"/>
      <c r="AF35" s="104"/>
      <c r="AG35" s="95">
        <f t="shared" si="13"/>
        <v>1867.6799999999998</v>
      </c>
      <c r="AH35" s="95">
        <f t="shared" si="14"/>
        <v>14650.32</v>
      </c>
      <c r="AI35" s="95">
        <f t="shared" si="15"/>
        <v>1672.3200000000002</v>
      </c>
      <c r="AJ35" s="95">
        <f t="shared" si="16"/>
        <v>536.83500000000004</v>
      </c>
      <c r="AK35" s="95">
        <f t="shared" si="17"/>
        <v>18727.154999999999</v>
      </c>
    </row>
    <row r="36" spans="1:37" s="54" customFormat="1" ht="12.75" customHeight="1">
      <c r="A36" s="47">
        <v>29</v>
      </c>
      <c r="B36" s="42" t="s">
        <v>210</v>
      </c>
      <c r="C36" s="48" t="str">
        <f>VLOOKUP(B36,'Master '!B$4:AM$6300,3,0)</f>
        <v>Diwan Charan Bhagwat</v>
      </c>
      <c r="D36" s="49">
        <f>VLOOKUP(B36,'Master '!B$4:AP$6300,28,0)</f>
        <v>18000</v>
      </c>
      <c r="E36" s="86" t="str">
        <f>VLOOKUP(B36,'Master '!B:F,5,0)</f>
        <v>M</v>
      </c>
      <c r="F36" s="86">
        <v>10</v>
      </c>
      <c r="G36" s="86">
        <v>1</v>
      </c>
      <c r="H36" s="86">
        <v>4</v>
      </c>
      <c r="I36" s="86">
        <v>0</v>
      </c>
      <c r="J36" s="86">
        <v>26</v>
      </c>
      <c r="K36" s="50">
        <f t="shared" si="0"/>
        <v>31</v>
      </c>
      <c r="L36" s="51">
        <f>VLOOKUP(B36,'Master '!B$4:AQ$13300,23,0)</f>
        <v>9000</v>
      </c>
      <c r="M36" s="51">
        <f>VLOOKUP(B36,'Master '!B$4:AS$13300,24,0)</f>
        <v>3600</v>
      </c>
      <c r="N36" s="51">
        <f>VLOOKUP(B36,'Master '!B$4:AT$13300,25,0)</f>
        <v>2083</v>
      </c>
      <c r="O36" s="51">
        <f>VLOOKUP(B36,'Master '!B$4:AV$1330,26,0)</f>
        <v>2083</v>
      </c>
      <c r="P36" s="51">
        <f>VLOOKUP(B36,'Master '!B$4:AW$1330,27,0)</f>
        <v>1234</v>
      </c>
      <c r="Q36" s="51">
        <f t="shared" si="1"/>
        <v>18000</v>
      </c>
      <c r="R36" s="52">
        <f t="shared" si="2"/>
        <v>9000</v>
      </c>
      <c r="S36" s="52">
        <f t="shared" si="3"/>
        <v>3600</v>
      </c>
      <c r="T36" s="52">
        <f t="shared" si="4"/>
        <v>2083</v>
      </c>
      <c r="U36" s="52">
        <f t="shared" si="5"/>
        <v>2083</v>
      </c>
      <c r="V36" s="52">
        <f t="shared" si="6"/>
        <v>2083</v>
      </c>
      <c r="W36" s="52">
        <f t="shared" si="7"/>
        <v>1016.1290322580645</v>
      </c>
      <c r="X36" s="52">
        <f t="shared" si="8"/>
        <v>19866</v>
      </c>
      <c r="Y36" s="52">
        <f t="shared" si="9"/>
        <v>15249</v>
      </c>
      <c r="Z36" s="52">
        <f t="shared" si="10"/>
        <v>15000</v>
      </c>
      <c r="AA36" s="52">
        <f>ROUND(IF((VLOOKUP(B36,'Master '!B$4:W$29000,22,0))&lt;21001,X36,0),0)</f>
        <v>19866</v>
      </c>
      <c r="AB36" s="52">
        <f t="shared" si="11"/>
        <v>1800</v>
      </c>
      <c r="AC36" s="52">
        <f t="shared" si="12"/>
        <v>149</v>
      </c>
      <c r="AD36" s="52">
        <v>200</v>
      </c>
      <c r="AE36" s="53"/>
      <c r="AF36" s="104"/>
      <c r="AG36" s="95">
        <f t="shared" si="13"/>
        <v>2149</v>
      </c>
      <c r="AH36" s="95">
        <f t="shared" si="14"/>
        <v>17717</v>
      </c>
      <c r="AI36" s="95">
        <f t="shared" si="15"/>
        <v>1950</v>
      </c>
      <c r="AJ36" s="95">
        <f t="shared" si="16"/>
        <v>645.64499999999998</v>
      </c>
      <c r="AK36" s="95">
        <f t="shared" si="17"/>
        <v>22461.645</v>
      </c>
    </row>
    <row r="37" spans="1:37" s="54" customFormat="1" ht="12.75" customHeight="1">
      <c r="A37" s="47">
        <v>30</v>
      </c>
      <c r="B37" s="42" t="s">
        <v>215</v>
      </c>
      <c r="C37" s="48" t="str">
        <f>VLOOKUP(B37,'Master '!B$4:AM$6300,3,0)</f>
        <v>Lakshmanan Balkrishna More</v>
      </c>
      <c r="D37" s="49">
        <f>VLOOKUP(B37,'Master '!B$4:AP$6300,28,0)</f>
        <v>19000</v>
      </c>
      <c r="E37" s="86" t="str">
        <f>VLOOKUP(B37,'Master '!B:F,5,0)</f>
        <v>M</v>
      </c>
      <c r="F37" s="86">
        <v>10</v>
      </c>
      <c r="G37" s="86">
        <v>0</v>
      </c>
      <c r="H37" s="86">
        <v>3</v>
      </c>
      <c r="I37" s="86">
        <v>0</v>
      </c>
      <c r="J37" s="86">
        <v>24</v>
      </c>
      <c r="K37" s="50">
        <f t="shared" si="0"/>
        <v>27</v>
      </c>
      <c r="L37" s="51">
        <f>VLOOKUP(B37,'Master '!B$4:AQ$13300,23,0)</f>
        <v>9500</v>
      </c>
      <c r="M37" s="51">
        <f>VLOOKUP(B37,'Master '!B$4:AS$13300,24,0)</f>
        <v>3800</v>
      </c>
      <c r="N37" s="51">
        <f>VLOOKUP(B37,'Master '!B$4:AT$13300,25,0)</f>
        <v>2083</v>
      </c>
      <c r="O37" s="51">
        <f>VLOOKUP(B37,'Master '!B$4:AV$1330,26,0)</f>
        <v>2083</v>
      </c>
      <c r="P37" s="51">
        <f>VLOOKUP(B37,'Master '!B$4:AW$1330,27,0)</f>
        <v>1534</v>
      </c>
      <c r="Q37" s="51">
        <f t="shared" si="1"/>
        <v>19000</v>
      </c>
      <c r="R37" s="52">
        <f t="shared" si="2"/>
        <v>8275</v>
      </c>
      <c r="S37" s="52">
        <f t="shared" si="3"/>
        <v>3310</v>
      </c>
      <c r="T37" s="52">
        <f t="shared" si="4"/>
        <v>1815</v>
      </c>
      <c r="U37" s="52">
        <f t="shared" si="5"/>
        <v>1815</v>
      </c>
      <c r="V37" s="52">
        <f t="shared" si="6"/>
        <v>1815</v>
      </c>
      <c r="W37" s="52">
        <f t="shared" si="7"/>
        <v>1072.5806451612905</v>
      </c>
      <c r="X37" s="52">
        <f t="shared" si="8"/>
        <v>18103</v>
      </c>
      <c r="Y37" s="52">
        <f t="shared" si="9"/>
        <v>13720</v>
      </c>
      <c r="Z37" s="52">
        <f t="shared" si="10"/>
        <v>13720</v>
      </c>
      <c r="AA37" s="52">
        <f>ROUND(IF((VLOOKUP(B37,'Master '!B$4:W$29000,22,0))&lt;21001,X37,0),0)</f>
        <v>18103</v>
      </c>
      <c r="AB37" s="52">
        <f t="shared" si="11"/>
        <v>1646.3999999999999</v>
      </c>
      <c r="AC37" s="52">
        <f t="shared" si="12"/>
        <v>136</v>
      </c>
      <c r="AD37" s="52">
        <v>200</v>
      </c>
      <c r="AE37" s="53"/>
      <c r="AF37" s="104"/>
      <c r="AG37" s="95">
        <f t="shared" si="13"/>
        <v>1982.3999999999999</v>
      </c>
      <c r="AH37" s="95">
        <f t="shared" si="14"/>
        <v>16120.6</v>
      </c>
      <c r="AI37" s="95">
        <f t="shared" si="15"/>
        <v>1783.6000000000001</v>
      </c>
      <c r="AJ37" s="95">
        <f t="shared" si="16"/>
        <v>588.34749999999997</v>
      </c>
      <c r="AK37" s="95">
        <f t="shared" si="17"/>
        <v>20474.947499999998</v>
      </c>
    </row>
    <row r="38" spans="1:37" s="54" customFormat="1" ht="12.75" customHeight="1">
      <c r="A38" s="47">
        <v>31</v>
      </c>
      <c r="B38" s="42" t="s">
        <v>219</v>
      </c>
      <c r="C38" s="48" t="str">
        <f>VLOOKUP(B38,'Master '!B$4:AM$6300,3,0)</f>
        <v>Prashant Babarao Bhale</v>
      </c>
      <c r="D38" s="49">
        <f>VLOOKUP(B38,'Master '!B$4:AP$6300,28,0)</f>
        <v>21000</v>
      </c>
      <c r="E38" s="86" t="str">
        <f>VLOOKUP(B38,'Master '!B:F,5,0)</f>
        <v>M</v>
      </c>
      <c r="F38" s="86">
        <v>0</v>
      </c>
      <c r="G38" s="86">
        <v>1</v>
      </c>
      <c r="H38" s="86">
        <v>4</v>
      </c>
      <c r="I38" s="86">
        <v>0</v>
      </c>
      <c r="J38" s="86">
        <v>26</v>
      </c>
      <c r="K38" s="50">
        <f t="shared" si="0"/>
        <v>31</v>
      </c>
      <c r="L38" s="51">
        <f>VLOOKUP(B38,'Master '!B$4:AQ$13300,23,0)</f>
        <v>10500</v>
      </c>
      <c r="M38" s="51">
        <f>VLOOKUP(B38,'Master '!B$4:AS$13300,24,0)</f>
        <v>4200</v>
      </c>
      <c r="N38" s="51">
        <f>VLOOKUP(B38,'Master '!B$4:AT$13300,25,0)</f>
        <v>2083</v>
      </c>
      <c r="O38" s="51">
        <f>VLOOKUP(B38,'Master '!B$4:AV$1330,26,0)</f>
        <v>2083</v>
      </c>
      <c r="P38" s="51">
        <f>VLOOKUP(B38,'Master '!B$4:AW$1330,27,0)</f>
        <v>2134</v>
      </c>
      <c r="Q38" s="51">
        <f t="shared" si="1"/>
        <v>21000</v>
      </c>
      <c r="R38" s="52">
        <f t="shared" si="2"/>
        <v>10500</v>
      </c>
      <c r="S38" s="52">
        <f t="shared" si="3"/>
        <v>4200</v>
      </c>
      <c r="T38" s="52">
        <f t="shared" si="4"/>
        <v>2083</v>
      </c>
      <c r="U38" s="52">
        <f t="shared" si="5"/>
        <v>2083</v>
      </c>
      <c r="V38" s="52">
        <f t="shared" si="6"/>
        <v>2083</v>
      </c>
      <c r="W38" s="52">
        <f t="shared" si="7"/>
        <v>0</v>
      </c>
      <c r="X38" s="52">
        <f t="shared" si="8"/>
        <v>20949</v>
      </c>
      <c r="Y38" s="52">
        <f t="shared" si="9"/>
        <v>16749</v>
      </c>
      <c r="Z38" s="52">
        <f t="shared" si="10"/>
        <v>15000</v>
      </c>
      <c r="AA38" s="52">
        <f>ROUND(IF((VLOOKUP(B38,'Master '!B$4:W$29000,22,0))&lt;21001,X38,0),0)</f>
        <v>20949</v>
      </c>
      <c r="AB38" s="52">
        <f t="shared" si="11"/>
        <v>1800</v>
      </c>
      <c r="AC38" s="52">
        <f t="shared" si="12"/>
        <v>158</v>
      </c>
      <c r="AD38" s="52">
        <v>200</v>
      </c>
      <c r="AE38" s="53"/>
      <c r="AF38" s="104"/>
      <c r="AG38" s="95">
        <f t="shared" si="13"/>
        <v>2158</v>
      </c>
      <c r="AH38" s="95">
        <f t="shared" si="14"/>
        <v>18791</v>
      </c>
      <c r="AI38" s="95">
        <f t="shared" si="15"/>
        <v>1950</v>
      </c>
      <c r="AJ38" s="95">
        <f t="shared" si="16"/>
        <v>680.84249999999997</v>
      </c>
      <c r="AK38" s="95">
        <f t="shared" si="17"/>
        <v>23579.842499999999</v>
      </c>
    </row>
    <row r="39" spans="1:37" s="54" customFormat="1" ht="12.75" customHeight="1">
      <c r="A39" s="47">
        <v>32</v>
      </c>
      <c r="B39" s="42" t="s">
        <v>225</v>
      </c>
      <c r="C39" s="48" t="str">
        <f>VLOOKUP(B39,'Master '!B$4:AM$6300,3,0)</f>
        <v>Kanhu Ulhasrao Harade</v>
      </c>
      <c r="D39" s="49">
        <f>VLOOKUP(B39,'Master '!B$4:AP$6300,28,0)</f>
        <v>20000</v>
      </c>
      <c r="E39" s="86" t="str">
        <f>VLOOKUP(B39,'Master '!B:F,5,0)</f>
        <v>M</v>
      </c>
      <c r="F39" s="86">
        <v>10</v>
      </c>
      <c r="G39" s="86">
        <v>1</v>
      </c>
      <c r="H39" s="86">
        <v>4</v>
      </c>
      <c r="I39" s="86">
        <v>0</v>
      </c>
      <c r="J39" s="86">
        <v>26</v>
      </c>
      <c r="K39" s="50">
        <f t="shared" si="0"/>
        <v>31</v>
      </c>
      <c r="L39" s="51">
        <f>VLOOKUP(B39,'Master '!B$4:AQ$13300,23,0)</f>
        <v>10000</v>
      </c>
      <c r="M39" s="51">
        <f>VLOOKUP(B39,'Master '!B$4:AS$13300,24,0)</f>
        <v>4000</v>
      </c>
      <c r="N39" s="51">
        <f>VLOOKUP(B39,'Master '!B$4:AT$13300,25,0)</f>
        <v>2083</v>
      </c>
      <c r="O39" s="51">
        <f>VLOOKUP(B39,'Master '!B$4:AV$1330,26,0)</f>
        <v>2083</v>
      </c>
      <c r="P39" s="51">
        <f>VLOOKUP(B39,'Master '!B$4:AW$1330,27,0)</f>
        <v>1834</v>
      </c>
      <c r="Q39" s="51">
        <f t="shared" si="1"/>
        <v>20000</v>
      </c>
      <c r="R39" s="52">
        <f t="shared" si="2"/>
        <v>10000</v>
      </c>
      <c r="S39" s="52">
        <f t="shared" si="3"/>
        <v>4000</v>
      </c>
      <c r="T39" s="52">
        <f t="shared" si="4"/>
        <v>2083</v>
      </c>
      <c r="U39" s="52">
        <f t="shared" si="5"/>
        <v>2083</v>
      </c>
      <c r="V39" s="52">
        <f t="shared" si="6"/>
        <v>2083</v>
      </c>
      <c r="W39" s="52">
        <f t="shared" si="7"/>
        <v>1129.0322580645161</v>
      </c>
      <c r="X39" s="52">
        <f t="shared" si="8"/>
        <v>21379</v>
      </c>
      <c r="Y39" s="52">
        <f t="shared" si="9"/>
        <v>16249</v>
      </c>
      <c r="Z39" s="52">
        <f t="shared" si="10"/>
        <v>15000</v>
      </c>
      <c r="AA39" s="52">
        <f>ROUND(IF((VLOOKUP(B39,'Master '!B$4:W$29000,22,0))&lt;21001,X39,0),0)</f>
        <v>21379</v>
      </c>
      <c r="AB39" s="52">
        <f t="shared" si="11"/>
        <v>1800</v>
      </c>
      <c r="AC39" s="52">
        <f t="shared" si="12"/>
        <v>161</v>
      </c>
      <c r="AD39" s="52">
        <v>200</v>
      </c>
      <c r="AE39" s="53"/>
      <c r="AF39" s="104"/>
      <c r="AG39" s="95">
        <f t="shared" si="13"/>
        <v>2161</v>
      </c>
      <c r="AH39" s="95">
        <f t="shared" si="14"/>
        <v>19218</v>
      </c>
      <c r="AI39" s="95">
        <f t="shared" si="15"/>
        <v>1950</v>
      </c>
      <c r="AJ39" s="95">
        <f t="shared" si="16"/>
        <v>694.8175</v>
      </c>
      <c r="AK39" s="95">
        <f t="shared" si="17"/>
        <v>24023.817500000001</v>
      </c>
    </row>
    <row r="40" spans="1:37" s="54" customFormat="1" ht="12.75" customHeight="1">
      <c r="A40" s="47">
        <v>33</v>
      </c>
      <c r="B40" s="42" t="s">
        <v>230</v>
      </c>
      <c r="C40" s="48" t="str">
        <f>VLOOKUP(B40,'Master '!B$4:AM$6300,3,0)</f>
        <v>Satish Baban Preman</v>
      </c>
      <c r="D40" s="49">
        <f>VLOOKUP(B40,'Master '!B$4:AP$6300,28,0)</f>
        <v>20000</v>
      </c>
      <c r="E40" s="86" t="str">
        <f>VLOOKUP(B40,'Master '!B:F,5,0)</f>
        <v>M</v>
      </c>
      <c r="F40" s="86">
        <v>10</v>
      </c>
      <c r="G40" s="86">
        <v>1</v>
      </c>
      <c r="H40" s="86">
        <v>2</v>
      </c>
      <c r="I40" s="86">
        <v>0</v>
      </c>
      <c r="J40" s="86">
        <v>24</v>
      </c>
      <c r="K40" s="50">
        <f t="shared" si="0"/>
        <v>27</v>
      </c>
      <c r="L40" s="51">
        <f>VLOOKUP(B40,'Master '!B$4:AQ$13300,23,0)</f>
        <v>10000</v>
      </c>
      <c r="M40" s="51">
        <f>VLOOKUP(B40,'Master '!B$4:AS$13300,24,0)</f>
        <v>4000</v>
      </c>
      <c r="N40" s="51">
        <f>VLOOKUP(B40,'Master '!B$4:AT$13300,25,0)</f>
        <v>2083</v>
      </c>
      <c r="O40" s="51">
        <f>VLOOKUP(B40,'Master '!B$4:AV$1330,26,0)</f>
        <v>2083</v>
      </c>
      <c r="P40" s="51">
        <f>VLOOKUP(B40,'Master '!B$4:AW$1330,27,0)</f>
        <v>1834</v>
      </c>
      <c r="Q40" s="51">
        <f t="shared" si="1"/>
        <v>20000</v>
      </c>
      <c r="R40" s="52">
        <f t="shared" si="2"/>
        <v>8710</v>
      </c>
      <c r="S40" s="52">
        <f t="shared" si="3"/>
        <v>3484</v>
      </c>
      <c r="T40" s="52">
        <f t="shared" si="4"/>
        <v>1815</v>
      </c>
      <c r="U40" s="52">
        <f t="shared" si="5"/>
        <v>1815</v>
      </c>
      <c r="V40" s="52">
        <f t="shared" si="6"/>
        <v>1815</v>
      </c>
      <c r="W40" s="52">
        <f t="shared" si="7"/>
        <v>1129.0322580645161</v>
      </c>
      <c r="X40" s="52">
        <f t="shared" si="8"/>
        <v>18769</v>
      </c>
      <c r="Y40" s="52">
        <f t="shared" si="9"/>
        <v>14155</v>
      </c>
      <c r="Z40" s="52">
        <f t="shared" si="10"/>
        <v>14155</v>
      </c>
      <c r="AA40" s="52">
        <f>ROUND(IF((VLOOKUP(B40,'Master '!B$4:W$29000,22,0))&lt;21001,X40,0),0)</f>
        <v>18769</v>
      </c>
      <c r="AB40" s="52">
        <f t="shared" si="11"/>
        <v>1698.6</v>
      </c>
      <c r="AC40" s="52">
        <f t="shared" si="12"/>
        <v>141</v>
      </c>
      <c r="AD40" s="52">
        <v>200</v>
      </c>
      <c r="AE40" s="53"/>
      <c r="AF40" s="104"/>
      <c r="AG40" s="95">
        <f t="shared" si="13"/>
        <v>2039.6</v>
      </c>
      <c r="AH40" s="95">
        <f t="shared" si="14"/>
        <v>16729.400000000001</v>
      </c>
      <c r="AI40" s="95">
        <f t="shared" si="15"/>
        <v>1840.15</v>
      </c>
      <c r="AJ40" s="95">
        <f t="shared" si="16"/>
        <v>609.99250000000006</v>
      </c>
      <c r="AK40" s="95">
        <f t="shared" si="17"/>
        <v>21219.142500000002</v>
      </c>
    </row>
    <row r="41" spans="1:37" s="54" customFormat="1" ht="12.75" customHeight="1">
      <c r="A41" s="47">
        <v>34</v>
      </c>
      <c r="B41" s="42" t="s">
        <v>235</v>
      </c>
      <c r="C41" s="48" t="str">
        <f>VLOOKUP(B41,'Master '!B$4:AM$6300,3,0)</f>
        <v>Datta  Kapare</v>
      </c>
      <c r="D41" s="49">
        <f>VLOOKUP(B41,'Master '!B$4:AP$6300,28,0)</f>
        <v>20000</v>
      </c>
      <c r="E41" s="86" t="str">
        <f>VLOOKUP(B41,'Master '!B:F,5,0)</f>
        <v>M</v>
      </c>
      <c r="F41" s="86">
        <v>10</v>
      </c>
      <c r="G41" s="86">
        <v>0</v>
      </c>
      <c r="H41" s="86">
        <v>3</v>
      </c>
      <c r="I41" s="86">
        <v>0</v>
      </c>
      <c r="J41" s="86">
        <v>24</v>
      </c>
      <c r="K41" s="50">
        <f t="shared" si="0"/>
        <v>27</v>
      </c>
      <c r="L41" s="51">
        <f>VLOOKUP(B41,'Master '!B$4:AQ$13300,23,0)</f>
        <v>10000</v>
      </c>
      <c r="M41" s="51">
        <f>VLOOKUP(B41,'Master '!B$4:AS$13300,24,0)</f>
        <v>4000</v>
      </c>
      <c r="N41" s="51">
        <f>VLOOKUP(B41,'Master '!B$4:AT$13300,25,0)</f>
        <v>2083</v>
      </c>
      <c r="O41" s="51">
        <f>VLOOKUP(B41,'Master '!B$4:AV$1330,26,0)</f>
        <v>2083</v>
      </c>
      <c r="P41" s="51">
        <f>VLOOKUP(B41,'Master '!B$4:AW$1330,27,0)</f>
        <v>1834</v>
      </c>
      <c r="Q41" s="51">
        <f t="shared" si="1"/>
        <v>20000</v>
      </c>
      <c r="R41" s="52">
        <f t="shared" si="2"/>
        <v>8710</v>
      </c>
      <c r="S41" s="52">
        <f t="shared" si="3"/>
        <v>3484</v>
      </c>
      <c r="T41" s="52">
        <f t="shared" si="4"/>
        <v>1815</v>
      </c>
      <c r="U41" s="52">
        <f t="shared" si="5"/>
        <v>1815</v>
      </c>
      <c r="V41" s="52">
        <f t="shared" si="6"/>
        <v>1815</v>
      </c>
      <c r="W41" s="52">
        <f t="shared" si="7"/>
        <v>1129.0322580645161</v>
      </c>
      <c r="X41" s="52">
        <f t="shared" si="8"/>
        <v>18769</v>
      </c>
      <c r="Y41" s="52">
        <f t="shared" si="9"/>
        <v>14155</v>
      </c>
      <c r="Z41" s="52">
        <f t="shared" si="10"/>
        <v>14155</v>
      </c>
      <c r="AA41" s="52">
        <f>ROUND(IF((VLOOKUP(B41,'Master '!B$4:W$29000,22,0))&lt;21001,X41,0),0)</f>
        <v>18769</v>
      </c>
      <c r="AB41" s="52">
        <f t="shared" si="11"/>
        <v>1698.6</v>
      </c>
      <c r="AC41" s="52">
        <f t="shared" si="12"/>
        <v>141</v>
      </c>
      <c r="AD41" s="52">
        <v>200</v>
      </c>
      <c r="AE41" s="53"/>
      <c r="AF41" s="104"/>
      <c r="AG41" s="95">
        <f t="shared" si="13"/>
        <v>2039.6</v>
      </c>
      <c r="AH41" s="95">
        <f t="shared" si="14"/>
        <v>16729.400000000001</v>
      </c>
      <c r="AI41" s="95">
        <f t="shared" si="15"/>
        <v>1840.15</v>
      </c>
      <c r="AJ41" s="95">
        <f t="shared" si="16"/>
        <v>609.99250000000006</v>
      </c>
      <c r="AK41" s="95">
        <f t="shared" si="17"/>
        <v>21219.142500000002</v>
      </c>
    </row>
    <row r="42" spans="1:37" s="54" customFormat="1" ht="12.75" customHeight="1">
      <c r="A42" s="47">
        <v>35</v>
      </c>
      <c r="B42" s="42" t="s">
        <v>240</v>
      </c>
      <c r="C42" s="48" t="str">
        <f>VLOOKUP(B42,'Master '!B$4:AM$6300,3,0)</f>
        <v>Ketan Sadhu Kalaskar</v>
      </c>
      <c r="D42" s="49">
        <f>VLOOKUP(B42,'Master '!B$4:AP$6300,28,0)</f>
        <v>20000</v>
      </c>
      <c r="E42" s="86" t="str">
        <f>VLOOKUP(B42,'Master '!B:F,5,0)</f>
        <v>M</v>
      </c>
      <c r="F42" s="86">
        <v>10</v>
      </c>
      <c r="G42" s="86">
        <v>1</v>
      </c>
      <c r="H42" s="86">
        <v>4</v>
      </c>
      <c r="I42" s="86">
        <v>0</v>
      </c>
      <c r="J42" s="86">
        <v>26</v>
      </c>
      <c r="K42" s="50">
        <f t="shared" si="0"/>
        <v>31</v>
      </c>
      <c r="L42" s="51">
        <f>VLOOKUP(B42,'Master '!B$4:AQ$13300,23,0)</f>
        <v>10000</v>
      </c>
      <c r="M42" s="51">
        <f>VLOOKUP(B42,'Master '!B$4:AS$13300,24,0)</f>
        <v>4000</v>
      </c>
      <c r="N42" s="51">
        <f>VLOOKUP(B42,'Master '!B$4:AT$13300,25,0)</f>
        <v>2083</v>
      </c>
      <c r="O42" s="51">
        <f>VLOOKUP(B42,'Master '!B$4:AV$1330,26,0)</f>
        <v>2083</v>
      </c>
      <c r="P42" s="51">
        <f>VLOOKUP(B42,'Master '!B$4:AW$1330,27,0)</f>
        <v>1834</v>
      </c>
      <c r="Q42" s="51">
        <f t="shared" si="1"/>
        <v>20000</v>
      </c>
      <c r="R42" s="52">
        <f t="shared" si="2"/>
        <v>10000</v>
      </c>
      <c r="S42" s="52">
        <f t="shared" si="3"/>
        <v>4000</v>
      </c>
      <c r="T42" s="52">
        <f t="shared" si="4"/>
        <v>2083</v>
      </c>
      <c r="U42" s="52">
        <f t="shared" si="5"/>
        <v>2083</v>
      </c>
      <c r="V42" s="52">
        <f t="shared" si="6"/>
        <v>2083</v>
      </c>
      <c r="W42" s="52">
        <f t="shared" si="7"/>
        <v>1129.0322580645161</v>
      </c>
      <c r="X42" s="52">
        <f t="shared" si="8"/>
        <v>21379</v>
      </c>
      <c r="Y42" s="52">
        <f t="shared" si="9"/>
        <v>16249</v>
      </c>
      <c r="Z42" s="52">
        <f t="shared" si="10"/>
        <v>15000</v>
      </c>
      <c r="AA42" s="52">
        <f>ROUND(IF((VLOOKUP(B42,'Master '!B$4:W$29000,22,0))&lt;21001,X42,0),0)</f>
        <v>21379</v>
      </c>
      <c r="AB42" s="52">
        <f t="shared" si="11"/>
        <v>1800</v>
      </c>
      <c r="AC42" s="52">
        <f t="shared" si="12"/>
        <v>161</v>
      </c>
      <c r="AD42" s="52">
        <v>200</v>
      </c>
      <c r="AE42" s="53"/>
      <c r="AF42" s="104"/>
      <c r="AG42" s="95">
        <f t="shared" si="13"/>
        <v>2161</v>
      </c>
      <c r="AH42" s="95">
        <f t="shared" si="14"/>
        <v>19218</v>
      </c>
      <c r="AI42" s="95">
        <f t="shared" si="15"/>
        <v>1950</v>
      </c>
      <c r="AJ42" s="95">
        <f t="shared" si="16"/>
        <v>694.8175</v>
      </c>
      <c r="AK42" s="95">
        <f t="shared" si="17"/>
        <v>24023.817500000001</v>
      </c>
    </row>
    <row r="43" spans="1:37" s="54" customFormat="1" ht="12.75" customHeight="1">
      <c r="A43" s="47">
        <v>36</v>
      </c>
      <c r="B43" s="42" t="s">
        <v>244</v>
      </c>
      <c r="C43" s="48" t="str">
        <f>VLOOKUP(B43,'Master '!B$4:AM$6300,3,0)</f>
        <v>Rahul Dilip Fulluke</v>
      </c>
      <c r="D43" s="49">
        <f>VLOOKUP(B43,'Master '!B$4:AP$6300,28,0)</f>
        <v>40000</v>
      </c>
      <c r="E43" s="86" t="str">
        <f>VLOOKUP(B43,'Master '!B:F,5,0)</f>
        <v>M</v>
      </c>
      <c r="F43" s="86">
        <v>0</v>
      </c>
      <c r="G43" s="86">
        <v>1</v>
      </c>
      <c r="H43" s="86">
        <v>4</v>
      </c>
      <c r="I43" s="86">
        <v>0</v>
      </c>
      <c r="J43" s="86">
        <v>26</v>
      </c>
      <c r="K43" s="50">
        <f t="shared" si="0"/>
        <v>31</v>
      </c>
      <c r="L43" s="51">
        <f>VLOOKUP(B43,'Master '!B$4:AQ$13300,23,0)</f>
        <v>20000</v>
      </c>
      <c r="M43" s="51">
        <f>VLOOKUP(B43,'Master '!B$4:AS$13300,24,0)</f>
        <v>8000</v>
      </c>
      <c r="N43" s="51">
        <f>VLOOKUP(B43,'Master '!B$4:AT$13300,25,0)</f>
        <v>2083</v>
      </c>
      <c r="O43" s="51">
        <f>VLOOKUP(B43,'Master '!B$4:AV$1330,26,0)</f>
        <v>2083</v>
      </c>
      <c r="P43" s="51">
        <f>VLOOKUP(B43,'Master '!B$4:AW$1330,27,0)</f>
        <v>7834</v>
      </c>
      <c r="Q43" s="51">
        <f t="shared" si="1"/>
        <v>40000</v>
      </c>
      <c r="R43" s="52">
        <f t="shared" si="2"/>
        <v>20000</v>
      </c>
      <c r="S43" s="52">
        <f t="shared" si="3"/>
        <v>8000</v>
      </c>
      <c r="T43" s="52">
        <f t="shared" si="4"/>
        <v>2083</v>
      </c>
      <c r="U43" s="52">
        <f t="shared" si="5"/>
        <v>2083</v>
      </c>
      <c r="V43" s="52">
        <f t="shared" si="6"/>
        <v>2083</v>
      </c>
      <c r="W43" s="52">
        <f t="shared" si="7"/>
        <v>0</v>
      </c>
      <c r="X43" s="52">
        <f t="shared" si="8"/>
        <v>34249</v>
      </c>
      <c r="Y43" s="52">
        <f t="shared" si="9"/>
        <v>26249</v>
      </c>
      <c r="Z43" s="52">
        <f t="shared" si="10"/>
        <v>15000</v>
      </c>
      <c r="AA43" s="52">
        <f>ROUND(IF((VLOOKUP(B43,'Master '!B$4:W$29000,22,0))&lt;21001,X43,0),0)</f>
        <v>0</v>
      </c>
      <c r="AB43" s="52">
        <f t="shared" si="11"/>
        <v>1800</v>
      </c>
      <c r="AC43" s="52">
        <f t="shared" si="12"/>
        <v>0</v>
      </c>
      <c r="AD43" s="52">
        <v>200</v>
      </c>
      <c r="AE43" s="53"/>
      <c r="AF43" s="104"/>
      <c r="AG43" s="95">
        <f t="shared" si="13"/>
        <v>2000</v>
      </c>
      <c r="AH43" s="95">
        <f t="shared" si="14"/>
        <v>32249</v>
      </c>
      <c r="AI43" s="95">
        <f t="shared" si="15"/>
        <v>1950</v>
      </c>
      <c r="AJ43" s="95">
        <f t="shared" si="16"/>
        <v>0</v>
      </c>
      <c r="AK43" s="95">
        <f t="shared" si="17"/>
        <v>36199</v>
      </c>
    </row>
    <row r="44" spans="1:37" s="54" customFormat="1" ht="12.75" customHeight="1">
      <c r="A44" s="47">
        <v>37</v>
      </c>
      <c r="B44" s="42" t="s">
        <v>247</v>
      </c>
      <c r="C44" s="48" t="str">
        <f>VLOOKUP(B44,'Master '!B$4:AM$6300,3,0)</f>
        <v>Varun Narayan Patankar</v>
      </c>
      <c r="D44" s="49">
        <f>VLOOKUP(B44,'Master '!B$4:AP$6300,28,0)</f>
        <v>30000</v>
      </c>
      <c r="E44" s="86" t="str">
        <f>VLOOKUP(B44,'Master '!B:F,5,0)</f>
        <v>M</v>
      </c>
      <c r="F44" s="86">
        <v>0</v>
      </c>
      <c r="G44" s="86">
        <v>0</v>
      </c>
      <c r="H44" s="86">
        <v>2</v>
      </c>
      <c r="I44" s="86">
        <v>0</v>
      </c>
      <c r="J44" s="86">
        <v>23</v>
      </c>
      <c r="K44" s="50">
        <f t="shared" si="0"/>
        <v>25</v>
      </c>
      <c r="L44" s="51">
        <f>VLOOKUP(B44,'Master '!B$4:AQ$13300,23,0)</f>
        <v>15000</v>
      </c>
      <c r="M44" s="51">
        <f>VLOOKUP(B44,'Master '!B$4:AS$13300,24,0)</f>
        <v>6000</v>
      </c>
      <c r="N44" s="51">
        <f>VLOOKUP(B44,'Master '!B$4:AT$13300,25,0)</f>
        <v>2083</v>
      </c>
      <c r="O44" s="51">
        <f>VLOOKUP(B44,'Master '!B$4:AV$1330,26,0)</f>
        <v>2083</v>
      </c>
      <c r="P44" s="51">
        <f>VLOOKUP(B44,'Master '!B$4:AW$1330,27,0)</f>
        <v>4834</v>
      </c>
      <c r="Q44" s="51">
        <f t="shared" si="1"/>
        <v>30000</v>
      </c>
      <c r="R44" s="52">
        <f t="shared" si="2"/>
        <v>12097</v>
      </c>
      <c r="S44" s="52">
        <f t="shared" si="3"/>
        <v>4839</v>
      </c>
      <c r="T44" s="52">
        <f t="shared" si="4"/>
        <v>1680</v>
      </c>
      <c r="U44" s="52">
        <f t="shared" si="5"/>
        <v>1680</v>
      </c>
      <c r="V44" s="52">
        <f t="shared" si="6"/>
        <v>1680</v>
      </c>
      <c r="W44" s="52">
        <f t="shared" si="7"/>
        <v>0</v>
      </c>
      <c r="X44" s="52">
        <f t="shared" si="8"/>
        <v>21976</v>
      </c>
      <c r="Y44" s="52">
        <f t="shared" si="9"/>
        <v>17137</v>
      </c>
      <c r="Z44" s="52">
        <f t="shared" si="10"/>
        <v>15000</v>
      </c>
      <c r="AA44" s="52">
        <f>ROUND(IF((VLOOKUP(B44,'Master '!B$4:W$29000,22,0))&lt;21001,X44,0),0)</f>
        <v>0</v>
      </c>
      <c r="AB44" s="52">
        <f t="shared" si="11"/>
        <v>1800</v>
      </c>
      <c r="AC44" s="52">
        <f t="shared" si="12"/>
        <v>0</v>
      </c>
      <c r="AD44" s="52">
        <v>200</v>
      </c>
      <c r="AE44" s="53"/>
      <c r="AF44" s="104"/>
      <c r="AG44" s="95">
        <f t="shared" si="13"/>
        <v>2000</v>
      </c>
      <c r="AH44" s="95">
        <f t="shared" si="14"/>
        <v>19976</v>
      </c>
      <c r="AI44" s="95">
        <f t="shared" si="15"/>
        <v>1950</v>
      </c>
      <c r="AJ44" s="95">
        <f t="shared" si="16"/>
        <v>0</v>
      </c>
      <c r="AK44" s="95">
        <f t="shared" si="17"/>
        <v>23926</v>
      </c>
    </row>
    <row r="45" spans="1:37" s="54" customFormat="1" ht="12.75" customHeight="1">
      <c r="A45" s="47">
        <v>38</v>
      </c>
      <c r="B45" s="42" t="s">
        <v>251</v>
      </c>
      <c r="C45" s="48" t="str">
        <f>VLOOKUP(B45,'Master '!B$4:AM$6300,3,0)</f>
        <v>Sopan Janardhan Das</v>
      </c>
      <c r="D45" s="49">
        <f>VLOOKUP(B45,'Master '!B$4:AP$6300,28,0)</f>
        <v>16000</v>
      </c>
      <c r="E45" s="86" t="str">
        <f>VLOOKUP(B45,'Master '!B:F,5,0)</f>
        <v>M</v>
      </c>
      <c r="F45" s="86">
        <v>10</v>
      </c>
      <c r="G45" s="86">
        <v>1</v>
      </c>
      <c r="H45" s="86">
        <v>3</v>
      </c>
      <c r="I45" s="86">
        <v>0</v>
      </c>
      <c r="J45" s="86">
        <v>26</v>
      </c>
      <c r="K45" s="50">
        <f t="shared" si="0"/>
        <v>30</v>
      </c>
      <c r="L45" s="51">
        <f>VLOOKUP(B45,'Master '!B$4:AQ$13300,23,0)</f>
        <v>8000</v>
      </c>
      <c r="M45" s="51">
        <f>VLOOKUP(B45,'Master '!B$4:AS$13300,24,0)</f>
        <v>3200</v>
      </c>
      <c r="N45" s="51">
        <f>VLOOKUP(B45,'Master '!B$4:AT$13300,25,0)</f>
        <v>2083</v>
      </c>
      <c r="O45" s="51">
        <f>VLOOKUP(B45,'Master '!B$4:AV$1330,26,0)</f>
        <v>2083</v>
      </c>
      <c r="P45" s="51">
        <f>VLOOKUP(B45,'Master '!B$4:AW$1330,27,0)</f>
        <v>634</v>
      </c>
      <c r="Q45" s="51">
        <f t="shared" si="1"/>
        <v>16000</v>
      </c>
      <c r="R45" s="52">
        <f t="shared" si="2"/>
        <v>7742</v>
      </c>
      <c r="S45" s="52">
        <f t="shared" si="3"/>
        <v>3097</v>
      </c>
      <c r="T45" s="52">
        <f t="shared" si="4"/>
        <v>2016</v>
      </c>
      <c r="U45" s="52">
        <f t="shared" si="5"/>
        <v>2016</v>
      </c>
      <c r="V45" s="52">
        <f t="shared" si="6"/>
        <v>2016</v>
      </c>
      <c r="W45" s="52">
        <f t="shared" si="7"/>
        <v>903.22580645161293</v>
      </c>
      <c r="X45" s="52">
        <f t="shared" si="8"/>
        <v>17791</v>
      </c>
      <c r="Y45" s="52">
        <f t="shared" si="9"/>
        <v>13790</v>
      </c>
      <c r="Z45" s="52">
        <f t="shared" si="10"/>
        <v>13790</v>
      </c>
      <c r="AA45" s="52">
        <f>ROUND(IF((VLOOKUP(B45,'Master '!B$4:W$29000,22,0))&lt;21001,X45,0),0)</f>
        <v>17791</v>
      </c>
      <c r="AB45" s="52">
        <f t="shared" si="11"/>
        <v>1654.8</v>
      </c>
      <c r="AC45" s="52">
        <f t="shared" si="12"/>
        <v>134</v>
      </c>
      <c r="AD45" s="52">
        <v>200</v>
      </c>
      <c r="AE45" s="53"/>
      <c r="AF45" s="104"/>
      <c r="AG45" s="95">
        <f t="shared" si="13"/>
        <v>1988.8</v>
      </c>
      <c r="AH45" s="95">
        <f t="shared" si="14"/>
        <v>15802.2</v>
      </c>
      <c r="AI45" s="95">
        <f t="shared" si="15"/>
        <v>1792.7</v>
      </c>
      <c r="AJ45" s="95">
        <f t="shared" si="16"/>
        <v>578.20749999999998</v>
      </c>
      <c r="AK45" s="95">
        <f t="shared" si="17"/>
        <v>20161.907500000001</v>
      </c>
    </row>
    <row r="46" spans="1:37" s="54" customFormat="1" ht="12.75" customHeight="1">
      <c r="A46" s="47">
        <v>39</v>
      </c>
      <c r="B46" s="42" t="s">
        <v>255</v>
      </c>
      <c r="C46" s="48" t="str">
        <f>VLOOKUP(B46,'Master '!B$4:AM$6300,3,0)</f>
        <v>Nana Lingaraj Devadiga</v>
      </c>
      <c r="D46" s="49">
        <f>VLOOKUP(B46,'Master '!B$4:AP$6300,28,0)</f>
        <v>25000</v>
      </c>
      <c r="E46" s="86" t="str">
        <f>VLOOKUP(B46,'Master '!B:F,5,0)</f>
        <v>M</v>
      </c>
      <c r="F46" s="86">
        <v>0</v>
      </c>
      <c r="G46" s="86">
        <v>1</v>
      </c>
      <c r="H46" s="86">
        <v>4</v>
      </c>
      <c r="I46" s="86">
        <v>0</v>
      </c>
      <c r="J46" s="86">
        <v>26</v>
      </c>
      <c r="K46" s="50">
        <f t="shared" si="0"/>
        <v>31</v>
      </c>
      <c r="L46" s="51">
        <f>VLOOKUP(B46,'Master '!B$4:AQ$13300,23,0)</f>
        <v>12500</v>
      </c>
      <c r="M46" s="51">
        <f>VLOOKUP(B46,'Master '!B$4:AS$13300,24,0)</f>
        <v>5000</v>
      </c>
      <c r="N46" s="51">
        <f>VLOOKUP(B46,'Master '!B$4:AT$13300,25,0)</f>
        <v>2083</v>
      </c>
      <c r="O46" s="51">
        <f>VLOOKUP(B46,'Master '!B$4:AV$1330,26,0)</f>
        <v>2083</v>
      </c>
      <c r="P46" s="51">
        <f>VLOOKUP(B46,'Master '!B$4:AW$1330,27,0)</f>
        <v>3334</v>
      </c>
      <c r="Q46" s="51">
        <f t="shared" si="1"/>
        <v>25000</v>
      </c>
      <c r="R46" s="52">
        <f t="shared" si="2"/>
        <v>12500</v>
      </c>
      <c r="S46" s="52">
        <f t="shared" si="3"/>
        <v>5000</v>
      </c>
      <c r="T46" s="52">
        <f t="shared" si="4"/>
        <v>2083</v>
      </c>
      <c r="U46" s="52">
        <f t="shared" si="5"/>
        <v>2083</v>
      </c>
      <c r="V46" s="52">
        <f t="shared" si="6"/>
        <v>2083</v>
      </c>
      <c r="W46" s="52">
        <f t="shared" si="7"/>
        <v>0</v>
      </c>
      <c r="X46" s="52">
        <f t="shared" si="8"/>
        <v>23749</v>
      </c>
      <c r="Y46" s="52">
        <f t="shared" si="9"/>
        <v>18749</v>
      </c>
      <c r="Z46" s="52">
        <f t="shared" si="10"/>
        <v>15000</v>
      </c>
      <c r="AA46" s="52">
        <f>ROUND(IF((VLOOKUP(B46,'Master '!B$4:W$29000,22,0))&lt;21001,X46,0),0)</f>
        <v>0</v>
      </c>
      <c r="AB46" s="52">
        <f t="shared" si="11"/>
        <v>1800</v>
      </c>
      <c r="AC46" s="52">
        <f t="shared" si="12"/>
        <v>0</v>
      </c>
      <c r="AD46" s="52">
        <v>200</v>
      </c>
      <c r="AE46" s="53"/>
      <c r="AF46" s="104"/>
      <c r="AG46" s="95">
        <f t="shared" si="13"/>
        <v>2000</v>
      </c>
      <c r="AH46" s="95">
        <f t="shared" si="14"/>
        <v>21749</v>
      </c>
      <c r="AI46" s="95">
        <f t="shared" si="15"/>
        <v>1950</v>
      </c>
      <c r="AJ46" s="95">
        <f t="shared" si="16"/>
        <v>0</v>
      </c>
      <c r="AK46" s="95">
        <f t="shared" si="17"/>
        <v>25699</v>
      </c>
    </row>
    <row r="47" spans="1:37" s="54" customFormat="1" ht="12.75" customHeight="1">
      <c r="A47" s="47">
        <v>40</v>
      </c>
      <c r="B47" s="42" t="s">
        <v>260</v>
      </c>
      <c r="C47" s="48" t="str">
        <f>VLOOKUP(B47,'Master '!B$4:AM$6300,3,0)</f>
        <v>Deepak Narayan Sankh</v>
      </c>
      <c r="D47" s="49">
        <f>VLOOKUP(B47,'Master '!B$4:AP$6300,28,0)</f>
        <v>27000</v>
      </c>
      <c r="E47" s="86" t="str">
        <f>VLOOKUP(B47,'Master '!B:F,5,0)</f>
        <v>M</v>
      </c>
      <c r="F47" s="86">
        <v>0</v>
      </c>
      <c r="G47" s="86">
        <v>1</v>
      </c>
      <c r="H47" s="86">
        <v>3</v>
      </c>
      <c r="I47" s="86">
        <v>0</v>
      </c>
      <c r="J47" s="86">
        <v>25</v>
      </c>
      <c r="K47" s="50">
        <f t="shared" si="0"/>
        <v>29</v>
      </c>
      <c r="L47" s="51">
        <f>VLOOKUP(B47,'Master '!B$4:AQ$13300,23,0)</f>
        <v>13500</v>
      </c>
      <c r="M47" s="51">
        <f>VLOOKUP(B47,'Master '!B$4:AS$13300,24,0)</f>
        <v>5400</v>
      </c>
      <c r="N47" s="51">
        <f>VLOOKUP(B47,'Master '!B$4:AT$13300,25,0)</f>
        <v>2083</v>
      </c>
      <c r="O47" s="51">
        <f>VLOOKUP(B47,'Master '!B$4:AV$1330,26,0)</f>
        <v>2083</v>
      </c>
      <c r="P47" s="51">
        <f>VLOOKUP(B47,'Master '!B$4:AW$1330,27,0)</f>
        <v>3934</v>
      </c>
      <c r="Q47" s="51">
        <f t="shared" si="1"/>
        <v>27000</v>
      </c>
      <c r="R47" s="52">
        <f t="shared" si="2"/>
        <v>12630</v>
      </c>
      <c r="S47" s="52">
        <f t="shared" si="3"/>
        <v>5052</v>
      </c>
      <c r="T47" s="52">
        <f t="shared" si="4"/>
        <v>1949</v>
      </c>
      <c r="U47" s="52">
        <f t="shared" si="5"/>
        <v>1949</v>
      </c>
      <c r="V47" s="52">
        <f t="shared" si="6"/>
        <v>1949</v>
      </c>
      <c r="W47" s="52">
        <f t="shared" si="7"/>
        <v>0</v>
      </c>
      <c r="X47" s="52">
        <f t="shared" si="8"/>
        <v>23529</v>
      </c>
      <c r="Y47" s="52">
        <f t="shared" si="9"/>
        <v>18477</v>
      </c>
      <c r="Z47" s="52">
        <f t="shared" si="10"/>
        <v>15000</v>
      </c>
      <c r="AA47" s="52">
        <f>ROUND(IF((VLOOKUP(B47,'Master '!B$4:W$29000,22,0))&lt;21001,X47,0),0)</f>
        <v>0</v>
      </c>
      <c r="AB47" s="52">
        <f t="shared" si="11"/>
        <v>1800</v>
      </c>
      <c r="AC47" s="52">
        <f t="shared" si="12"/>
        <v>0</v>
      </c>
      <c r="AD47" s="52">
        <v>200</v>
      </c>
      <c r="AE47" s="53"/>
      <c r="AF47" s="104"/>
      <c r="AG47" s="95">
        <f t="shared" si="13"/>
        <v>2000</v>
      </c>
      <c r="AH47" s="95">
        <f t="shared" si="14"/>
        <v>21529</v>
      </c>
      <c r="AI47" s="95">
        <f t="shared" si="15"/>
        <v>1950</v>
      </c>
      <c r="AJ47" s="95">
        <f t="shared" si="16"/>
        <v>0</v>
      </c>
      <c r="AK47" s="95">
        <f t="shared" si="17"/>
        <v>25479</v>
      </c>
    </row>
    <row r="48" spans="1:37" s="54" customFormat="1" ht="12.75" customHeight="1">
      <c r="A48" s="47">
        <v>41</v>
      </c>
      <c r="B48" s="42" t="s">
        <v>266</v>
      </c>
      <c r="C48" s="48" t="str">
        <f>VLOOKUP(B48,'Master '!B$4:AM$6300,3,0)</f>
        <v>Ashish Guruningappa Menkudale</v>
      </c>
      <c r="D48" s="49">
        <f>VLOOKUP(B48,'Master '!B$4:AP$6300,28,0)</f>
        <v>43000</v>
      </c>
      <c r="E48" s="86" t="str">
        <f>VLOOKUP(B48,'Master '!B:F,5,0)</f>
        <v>M</v>
      </c>
      <c r="F48" s="86">
        <v>0</v>
      </c>
      <c r="G48" s="86">
        <v>0</v>
      </c>
      <c r="H48" s="86">
        <v>4</v>
      </c>
      <c r="I48" s="86">
        <v>0</v>
      </c>
      <c r="J48" s="86">
        <v>25</v>
      </c>
      <c r="K48" s="50">
        <f t="shared" si="0"/>
        <v>29</v>
      </c>
      <c r="L48" s="51">
        <f>VLOOKUP(B48,'Master '!B$4:AQ$13300,23,0)</f>
        <v>21500</v>
      </c>
      <c r="M48" s="51">
        <f>VLOOKUP(B48,'Master '!B$4:AS$13300,24,0)</f>
        <v>8600</v>
      </c>
      <c r="N48" s="51">
        <f>VLOOKUP(B48,'Master '!B$4:AT$13300,25,0)</f>
        <v>2083</v>
      </c>
      <c r="O48" s="51">
        <f>VLOOKUP(B48,'Master '!B$4:AV$1330,26,0)</f>
        <v>2083</v>
      </c>
      <c r="P48" s="51">
        <f>VLOOKUP(B48,'Master '!B$4:AW$1330,27,0)</f>
        <v>8734</v>
      </c>
      <c r="Q48" s="51">
        <f t="shared" si="1"/>
        <v>43000</v>
      </c>
      <c r="R48" s="52">
        <f t="shared" si="2"/>
        <v>20113</v>
      </c>
      <c r="S48" s="52">
        <f t="shared" si="3"/>
        <v>8046</v>
      </c>
      <c r="T48" s="52">
        <f t="shared" si="4"/>
        <v>1949</v>
      </c>
      <c r="U48" s="52">
        <f t="shared" si="5"/>
        <v>1949</v>
      </c>
      <c r="V48" s="52">
        <f t="shared" si="6"/>
        <v>1949</v>
      </c>
      <c r="W48" s="52">
        <f t="shared" si="7"/>
        <v>0</v>
      </c>
      <c r="X48" s="52">
        <f t="shared" si="8"/>
        <v>34006</v>
      </c>
      <c r="Y48" s="52">
        <f t="shared" si="9"/>
        <v>25960</v>
      </c>
      <c r="Z48" s="52">
        <f t="shared" si="10"/>
        <v>15000</v>
      </c>
      <c r="AA48" s="52">
        <f>ROUND(IF((VLOOKUP(B48,'Master '!B$4:W$29000,22,0))&lt;21001,X48,0),0)</f>
        <v>0</v>
      </c>
      <c r="AB48" s="52">
        <f t="shared" si="11"/>
        <v>1800</v>
      </c>
      <c r="AC48" s="52">
        <f t="shared" si="12"/>
        <v>0</v>
      </c>
      <c r="AD48" s="52">
        <v>200</v>
      </c>
      <c r="AE48" s="53"/>
      <c r="AF48" s="104"/>
      <c r="AG48" s="95">
        <f t="shared" si="13"/>
        <v>2000</v>
      </c>
      <c r="AH48" s="95">
        <f t="shared" si="14"/>
        <v>32006</v>
      </c>
      <c r="AI48" s="95">
        <f t="shared" si="15"/>
        <v>1950</v>
      </c>
      <c r="AJ48" s="95">
        <f t="shared" si="16"/>
        <v>0</v>
      </c>
      <c r="AK48" s="95">
        <f t="shared" si="17"/>
        <v>35956</v>
      </c>
    </row>
    <row r="49" spans="1:37" s="54" customFormat="1" ht="12.75" customHeight="1">
      <c r="A49" s="47">
        <v>42</v>
      </c>
      <c r="B49" s="42" t="s">
        <v>271</v>
      </c>
      <c r="C49" s="48" t="str">
        <f>VLOOKUP(B49,'Master '!B$4:AM$6300,3,0)</f>
        <v>Alok Kumar Anilji Kumar</v>
      </c>
      <c r="D49" s="49">
        <f>VLOOKUP(B49,'Master '!B$4:AP$6300,28,0)</f>
        <v>32000</v>
      </c>
      <c r="E49" s="86" t="str">
        <f>VLOOKUP(B49,'Master '!B:F,5,0)</f>
        <v>M</v>
      </c>
      <c r="F49" s="86">
        <v>0</v>
      </c>
      <c r="G49" s="86">
        <v>1</v>
      </c>
      <c r="H49" s="86">
        <v>2</v>
      </c>
      <c r="I49" s="86">
        <v>0</v>
      </c>
      <c r="J49" s="86">
        <v>26</v>
      </c>
      <c r="K49" s="50">
        <f t="shared" si="0"/>
        <v>29</v>
      </c>
      <c r="L49" s="51">
        <f>VLOOKUP(B49,'Master '!B$4:AQ$13300,23,0)</f>
        <v>16000</v>
      </c>
      <c r="M49" s="51">
        <f>VLOOKUP(B49,'Master '!B$4:AS$13300,24,0)</f>
        <v>6400</v>
      </c>
      <c r="N49" s="51">
        <f>VLOOKUP(B49,'Master '!B$4:AT$13300,25,0)</f>
        <v>2083</v>
      </c>
      <c r="O49" s="51">
        <f>VLOOKUP(B49,'Master '!B$4:AV$1330,26,0)</f>
        <v>2083</v>
      </c>
      <c r="P49" s="51">
        <f>VLOOKUP(B49,'Master '!B$4:AW$1330,27,0)</f>
        <v>5434</v>
      </c>
      <c r="Q49" s="51">
        <f t="shared" si="1"/>
        <v>32000</v>
      </c>
      <c r="R49" s="52">
        <f t="shared" si="2"/>
        <v>14968</v>
      </c>
      <c r="S49" s="52">
        <f t="shared" si="3"/>
        <v>5988</v>
      </c>
      <c r="T49" s="52">
        <f t="shared" si="4"/>
        <v>1949</v>
      </c>
      <c r="U49" s="52">
        <f t="shared" si="5"/>
        <v>1949</v>
      </c>
      <c r="V49" s="52">
        <f t="shared" si="6"/>
        <v>1949</v>
      </c>
      <c r="W49" s="52">
        <f t="shared" si="7"/>
        <v>0</v>
      </c>
      <c r="X49" s="52">
        <f t="shared" si="8"/>
        <v>26803</v>
      </c>
      <c r="Y49" s="52">
        <f t="shared" si="9"/>
        <v>20815</v>
      </c>
      <c r="Z49" s="52">
        <f t="shared" si="10"/>
        <v>15000</v>
      </c>
      <c r="AA49" s="52">
        <f>ROUND(IF((VLOOKUP(B49,'Master '!B$4:W$29000,22,0))&lt;21001,X49,0),0)</f>
        <v>0</v>
      </c>
      <c r="AB49" s="52">
        <f t="shared" si="11"/>
        <v>1800</v>
      </c>
      <c r="AC49" s="52">
        <f t="shared" si="12"/>
        <v>0</v>
      </c>
      <c r="AD49" s="52">
        <v>200</v>
      </c>
      <c r="AE49" s="53"/>
      <c r="AF49" s="104"/>
      <c r="AG49" s="95">
        <f t="shared" si="13"/>
        <v>2000</v>
      </c>
      <c r="AH49" s="95">
        <f t="shared" si="14"/>
        <v>24803</v>
      </c>
      <c r="AI49" s="95">
        <f t="shared" si="15"/>
        <v>1950</v>
      </c>
      <c r="AJ49" s="95">
        <f t="shared" si="16"/>
        <v>0</v>
      </c>
      <c r="AK49" s="95">
        <f t="shared" si="17"/>
        <v>28753</v>
      </c>
    </row>
    <row r="50" spans="1:37" s="54" customFormat="1" ht="12.75" customHeight="1">
      <c r="A50" s="47">
        <v>43</v>
      </c>
      <c r="B50" s="42" t="s">
        <v>275</v>
      </c>
      <c r="C50" s="48" t="str">
        <f>VLOOKUP(B50,'Master '!B$4:AM$6300,3,0)</f>
        <v>Pooja Shyam Nandan Roy Kamble</v>
      </c>
      <c r="D50" s="49">
        <f>VLOOKUP(B50,'Master '!B$4:AP$6300,28,0)</f>
        <v>16000</v>
      </c>
      <c r="E50" s="86" t="str">
        <f>VLOOKUP(B50,'Master '!B:F,5,0)</f>
        <v>F</v>
      </c>
      <c r="F50" s="86">
        <v>10</v>
      </c>
      <c r="G50" s="86">
        <v>1</v>
      </c>
      <c r="H50" s="86">
        <v>4</v>
      </c>
      <c r="I50" s="86">
        <v>0</v>
      </c>
      <c r="J50" s="86">
        <v>26</v>
      </c>
      <c r="K50" s="50">
        <f t="shared" si="0"/>
        <v>31</v>
      </c>
      <c r="L50" s="51">
        <f>VLOOKUP(B50,'Master '!B$4:AQ$13300,23,0)</f>
        <v>8000</v>
      </c>
      <c r="M50" s="51">
        <f>VLOOKUP(B50,'Master '!B$4:AS$13300,24,0)</f>
        <v>3200</v>
      </c>
      <c r="N50" s="51">
        <f>VLOOKUP(B50,'Master '!B$4:AT$13300,25,0)</f>
        <v>2083</v>
      </c>
      <c r="O50" s="51">
        <f>VLOOKUP(B50,'Master '!B$4:AV$1330,26,0)</f>
        <v>2083</v>
      </c>
      <c r="P50" s="51">
        <f>VLOOKUP(B50,'Master '!B$4:AW$1330,27,0)</f>
        <v>634</v>
      </c>
      <c r="Q50" s="51">
        <f t="shared" si="1"/>
        <v>16000</v>
      </c>
      <c r="R50" s="52">
        <f t="shared" si="2"/>
        <v>8000</v>
      </c>
      <c r="S50" s="52">
        <f t="shared" si="3"/>
        <v>3200</v>
      </c>
      <c r="T50" s="52">
        <f t="shared" si="4"/>
        <v>2083</v>
      </c>
      <c r="U50" s="52">
        <f t="shared" si="5"/>
        <v>2083</v>
      </c>
      <c r="V50" s="52">
        <f t="shared" si="6"/>
        <v>2083</v>
      </c>
      <c r="W50" s="52">
        <f t="shared" si="7"/>
        <v>903.22580645161293</v>
      </c>
      <c r="X50" s="52">
        <f t="shared" si="8"/>
        <v>18353</v>
      </c>
      <c r="Y50" s="52">
        <f t="shared" si="9"/>
        <v>14249</v>
      </c>
      <c r="Z50" s="52">
        <f t="shared" si="10"/>
        <v>14249</v>
      </c>
      <c r="AA50" s="52">
        <f>ROUND(IF((VLOOKUP(B50,'Master '!B$4:W$29000,22,0))&lt;21001,X50,0),0)</f>
        <v>18353</v>
      </c>
      <c r="AB50" s="52">
        <f t="shared" si="11"/>
        <v>1709.8799999999999</v>
      </c>
      <c r="AC50" s="52">
        <f t="shared" si="12"/>
        <v>138</v>
      </c>
      <c r="AD50" s="52">
        <v>200</v>
      </c>
      <c r="AE50" s="53"/>
      <c r="AF50" s="104"/>
      <c r="AG50" s="95">
        <f t="shared" si="13"/>
        <v>2047.8799999999999</v>
      </c>
      <c r="AH50" s="95">
        <f t="shared" si="14"/>
        <v>16305.12</v>
      </c>
      <c r="AI50" s="95">
        <f t="shared" si="15"/>
        <v>1852.3700000000001</v>
      </c>
      <c r="AJ50" s="95">
        <f t="shared" si="16"/>
        <v>596.47249999999997</v>
      </c>
      <c r="AK50" s="95">
        <f t="shared" si="17"/>
        <v>20801.842499999999</v>
      </c>
    </row>
    <row r="51" spans="1:37" s="54" customFormat="1" ht="12.75" customHeight="1">
      <c r="A51" s="47">
        <v>44</v>
      </c>
      <c r="B51" s="42" t="s">
        <v>280</v>
      </c>
      <c r="C51" s="48" t="str">
        <f>VLOOKUP(B51,'Master '!B$4:AM$6300,3,0)</f>
        <v>Ravikant Anil Wadar</v>
      </c>
      <c r="D51" s="49">
        <f>VLOOKUP(B51,'Master '!B$4:AP$6300,28,0)</f>
        <v>31000</v>
      </c>
      <c r="E51" s="86" t="str">
        <f>VLOOKUP(B51,'Master '!B:F,5,0)</f>
        <v>M</v>
      </c>
      <c r="F51" s="86">
        <v>0</v>
      </c>
      <c r="G51" s="86">
        <v>0</v>
      </c>
      <c r="H51" s="86">
        <v>3</v>
      </c>
      <c r="I51" s="86">
        <v>0</v>
      </c>
      <c r="J51" s="86">
        <v>24</v>
      </c>
      <c r="K51" s="50">
        <f t="shared" si="0"/>
        <v>27</v>
      </c>
      <c r="L51" s="51">
        <f>VLOOKUP(B51,'Master '!B$4:AQ$13300,23,0)</f>
        <v>15500</v>
      </c>
      <c r="M51" s="51">
        <f>VLOOKUP(B51,'Master '!B$4:AS$13300,24,0)</f>
        <v>6200</v>
      </c>
      <c r="N51" s="51">
        <f>VLOOKUP(B51,'Master '!B$4:AT$13300,25,0)</f>
        <v>2083</v>
      </c>
      <c r="O51" s="51">
        <f>VLOOKUP(B51,'Master '!B$4:AV$1330,26,0)</f>
        <v>2083</v>
      </c>
      <c r="P51" s="51">
        <f>VLOOKUP(B51,'Master '!B$4:AW$1330,27,0)</f>
        <v>5134</v>
      </c>
      <c r="Q51" s="51">
        <f t="shared" si="1"/>
        <v>31000</v>
      </c>
      <c r="R51" s="52">
        <f t="shared" si="2"/>
        <v>13500</v>
      </c>
      <c r="S51" s="52">
        <f t="shared" si="3"/>
        <v>5400</v>
      </c>
      <c r="T51" s="52">
        <f t="shared" si="4"/>
        <v>1815</v>
      </c>
      <c r="U51" s="52">
        <f t="shared" si="5"/>
        <v>1815</v>
      </c>
      <c r="V51" s="52">
        <f t="shared" si="6"/>
        <v>1815</v>
      </c>
      <c r="W51" s="52">
        <f t="shared" si="7"/>
        <v>0</v>
      </c>
      <c r="X51" s="52">
        <f t="shared" si="8"/>
        <v>24345</v>
      </c>
      <c r="Y51" s="52">
        <f t="shared" si="9"/>
        <v>18945</v>
      </c>
      <c r="Z51" s="52">
        <f t="shared" si="10"/>
        <v>15000</v>
      </c>
      <c r="AA51" s="52">
        <f>ROUND(IF((VLOOKUP(B51,'Master '!B$4:W$29000,22,0))&lt;21001,X51,0),0)</f>
        <v>0</v>
      </c>
      <c r="AB51" s="52">
        <f t="shared" si="11"/>
        <v>1800</v>
      </c>
      <c r="AC51" s="52">
        <f t="shared" si="12"/>
        <v>0</v>
      </c>
      <c r="AD51" s="52">
        <v>200</v>
      </c>
      <c r="AE51" s="53"/>
      <c r="AF51" s="104"/>
      <c r="AG51" s="95">
        <f t="shared" si="13"/>
        <v>2000</v>
      </c>
      <c r="AH51" s="95">
        <f t="shared" si="14"/>
        <v>22345</v>
      </c>
      <c r="AI51" s="95">
        <f t="shared" si="15"/>
        <v>1950</v>
      </c>
      <c r="AJ51" s="95">
        <f t="shared" si="16"/>
        <v>0</v>
      </c>
      <c r="AK51" s="95">
        <f t="shared" si="17"/>
        <v>26295</v>
      </c>
    </row>
    <row r="52" spans="1:37" s="54" customFormat="1" ht="12.75" customHeight="1">
      <c r="A52" s="47">
        <v>45</v>
      </c>
      <c r="B52" s="42" t="s">
        <v>286</v>
      </c>
      <c r="C52" s="48" t="str">
        <f>VLOOKUP(B52,'Master '!B$4:AM$6300,3,0)</f>
        <v>Akash Mahadev Singh</v>
      </c>
      <c r="D52" s="49">
        <f>VLOOKUP(B52,'Master '!B$4:AP$6300,28,0)</f>
        <v>24000</v>
      </c>
      <c r="E52" s="86" t="str">
        <f>VLOOKUP(B52,'Master '!B:F,5,0)</f>
        <v>M</v>
      </c>
      <c r="F52" s="86">
        <v>0</v>
      </c>
      <c r="G52" s="86">
        <v>1</v>
      </c>
      <c r="H52" s="86">
        <v>4</v>
      </c>
      <c r="I52" s="86">
        <v>0</v>
      </c>
      <c r="J52" s="86">
        <v>26</v>
      </c>
      <c r="K52" s="50">
        <f t="shared" si="0"/>
        <v>31</v>
      </c>
      <c r="L52" s="51">
        <f>VLOOKUP(B52,'Master '!B$4:AQ$13300,23,0)</f>
        <v>12000</v>
      </c>
      <c r="M52" s="51">
        <f>VLOOKUP(B52,'Master '!B$4:AS$13300,24,0)</f>
        <v>4800</v>
      </c>
      <c r="N52" s="51">
        <f>VLOOKUP(B52,'Master '!B$4:AT$13300,25,0)</f>
        <v>2083</v>
      </c>
      <c r="O52" s="51">
        <f>VLOOKUP(B52,'Master '!B$4:AV$1330,26,0)</f>
        <v>2083</v>
      </c>
      <c r="P52" s="51">
        <f>VLOOKUP(B52,'Master '!B$4:AW$1330,27,0)</f>
        <v>3034</v>
      </c>
      <c r="Q52" s="51">
        <f t="shared" si="1"/>
        <v>24000</v>
      </c>
      <c r="R52" s="52">
        <f t="shared" si="2"/>
        <v>12000</v>
      </c>
      <c r="S52" s="52">
        <f t="shared" si="3"/>
        <v>4800</v>
      </c>
      <c r="T52" s="52">
        <f t="shared" si="4"/>
        <v>2083</v>
      </c>
      <c r="U52" s="52">
        <f t="shared" si="5"/>
        <v>2083</v>
      </c>
      <c r="V52" s="52">
        <f t="shared" si="6"/>
        <v>2083</v>
      </c>
      <c r="W52" s="52">
        <f t="shared" si="7"/>
        <v>0</v>
      </c>
      <c r="X52" s="52">
        <f t="shared" si="8"/>
        <v>23049</v>
      </c>
      <c r="Y52" s="52">
        <f t="shared" si="9"/>
        <v>18249</v>
      </c>
      <c r="Z52" s="52">
        <f t="shared" si="10"/>
        <v>15000</v>
      </c>
      <c r="AA52" s="52">
        <f>ROUND(IF((VLOOKUP(B52,'Master '!B$4:W$29000,22,0))&lt;21001,X52,0),0)</f>
        <v>0</v>
      </c>
      <c r="AB52" s="52">
        <f t="shared" si="11"/>
        <v>1800</v>
      </c>
      <c r="AC52" s="52">
        <f t="shared" si="12"/>
        <v>0</v>
      </c>
      <c r="AD52" s="52">
        <v>200</v>
      </c>
      <c r="AE52" s="53"/>
      <c r="AF52" s="104"/>
      <c r="AG52" s="95">
        <f t="shared" si="13"/>
        <v>2000</v>
      </c>
      <c r="AH52" s="95">
        <f t="shared" si="14"/>
        <v>21049</v>
      </c>
      <c r="AI52" s="95">
        <f t="shared" si="15"/>
        <v>1950</v>
      </c>
      <c r="AJ52" s="95">
        <f t="shared" si="16"/>
        <v>0</v>
      </c>
      <c r="AK52" s="95">
        <f t="shared" si="17"/>
        <v>24999</v>
      </c>
    </row>
    <row r="53" spans="1:37" s="54" customFormat="1" ht="12.75" customHeight="1">
      <c r="A53" s="47">
        <v>46</v>
      </c>
      <c r="B53" s="42" t="s">
        <v>291</v>
      </c>
      <c r="C53" s="48" t="str">
        <f>VLOOKUP(B53,'Master '!B$4:AM$6300,3,0)</f>
        <v>Amit Kumar Abhilasw Singham</v>
      </c>
      <c r="D53" s="49">
        <f>VLOOKUP(B53,'Master '!B$4:AP$6300,28,0)</f>
        <v>31000</v>
      </c>
      <c r="E53" s="86" t="str">
        <f>VLOOKUP(B53,'Master '!B:F,5,0)</f>
        <v>M</v>
      </c>
      <c r="F53" s="86">
        <v>0</v>
      </c>
      <c r="G53" s="86">
        <v>0</v>
      </c>
      <c r="H53" s="86">
        <v>4</v>
      </c>
      <c r="I53" s="86">
        <v>0</v>
      </c>
      <c r="J53" s="86">
        <v>25</v>
      </c>
      <c r="K53" s="50">
        <f t="shared" si="0"/>
        <v>29</v>
      </c>
      <c r="L53" s="51">
        <f>VLOOKUP(B53,'Master '!B$4:AQ$13300,23,0)</f>
        <v>15500</v>
      </c>
      <c r="M53" s="51">
        <f>VLOOKUP(B53,'Master '!B$4:AS$13300,24,0)</f>
        <v>6200</v>
      </c>
      <c r="N53" s="51">
        <f>VLOOKUP(B53,'Master '!B$4:AT$13300,25,0)</f>
        <v>2083</v>
      </c>
      <c r="O53" s="51">
        <f>VLOOKUP(B53,'Master '!B$4:AV$1330,26,0)</f>
        <v>2083</v>
      </c>
      <c r="P53" s="51">
        <f>VLOOKUP(B53,'Master '!B$4:AW$1330,27,0)</f>
        <v>5134</v>
      </c>
      <c r="Q53" s="51">
        <f t="shared" si="1"/>
        <v>31000</v>
      </c>
      <c r="R53" s="52">
        <f t="shared" si="2"/>
        <v>14500</v>
      </c>
      <c r="S53" s="52">
        <f t="shared" si="3"/>
        <v>5800</v>
      </c>
      <c r="T53" s="52">
        <f t="shared" si="4"/>
        <v>1949</v>
      </c>
      <c r="U53" s="52">
        <f t="shared" si="5"/>
        <v>1949</v>
      </c>
      <c r="V53" s="52">
        <f t="shared" si="6"/>
        <v>1949</v>
      </c>
      <c r="W53" s="52">
        <f t="shared" si="7"/>
        <v>0</v>
      </c>
      <c r="X53" s="52">
        <f t="shared" si="8"/>
        <v>26147</v>
      </c>
      <c r="Y53" s="52">
        <f t="shared" si="9"/>
        <v>20347</v>
      </c>
      <c r="Z53" s="52">
        <f t="shared" si="10"/>
        <v>15000</v>
      </c>
      <c r="AA53" s="52">
        <f>ROUND(IF((VLOOKUP(B53,'Master '!B$4:W$29000,22,0))&lt;21001,X53,0),0)</f>
        <v>0</v>
      </c>
      <c r="AB53" s="52">
        <f t="shared" si="11"/>
        <v>1800</v>
      </c>
      <c r="AC53" s="52">
        <f t="shared" si="12"/>
        <v>0</v>
      </c>
      <c r="AD53" s="52">
        <v>200</v>
      </c>
      <c r="AE53" s="53"/>
      <c r="AF53" s="104"/>
      <c r="AG53" s="95">
        <f t="shared" si="13"/>
        <v>2000</v>
      </c>
      <c r="AH53" s="95">
        <f t="shared" si="14"/>
        <v>24147</v>
      </c>
      <c r="AI53" s="95">
        <f t="shared" si="15"/>
        <v>1950</v>
      </c>
      <c r="AJ53" s="95">
        <f t="shared" si="16"/>
        <v>0</v>
      </c>
      <c r="AK53" s="95">
        <f t="shared" si="17"/>
        <v>28097</v>
      </c>
    </row>
    <row r="54" spans="1:37" s="54" customFormat="1" ht="12.75" customHeight="1">
      <c r="A54" s="47">
        <v>47</v>
      </c>
      <c r="B54" s="42" t="s">
        <v>296</v>
      </c>
      <c r="C54" s="48" t="str">
        <f>VLOOKUP(B54,'Master '!B$4:AM$6300,3,0)</f>
        <v>Manorama Rajshekhar Gagare</v>
      </c>
      <c r="D54" s="49">
        <f>VLOOKUP(B54,'Master '!B$4:AP$6300,28,0)</f>
        <v>16000</v>
      </c>
      <c r="E54" s="86" t="str">
        <f>VLOOKUP(B54,'Master '!B:F,5,0)</f>
        <v>M</v>
      </c>
      <c r="F54" s="86">
        <v>10</v>
      </c>
      <c r="G54" s="86">
        <v>1</v>
      </c>
      <c r="H54" s="86">
        <v>2</v>
      </c>
      <c r="I54" s="86">
        <v>0</v>
      </c>
      <c r="J54" s="86">
        <v>26</v>
      </c>
      <c r="K54" s="50">
        <f t="shared" si="0"/>
        <v>29</v>
      </c>
      <c r="L54" s="51">
        <f>VLOOKUP(B54,'Master '!B$4:AQ$13300,23,0)</f>
        <v>8000</v>
      </c>
      <c r="M54" s="51">
        <f>VLOOKUP(B54,'Master '!B$4:AS$13300,24,0)</f>
        <v>3200</v>
      </c>
      <c r="N54" s="51">
        <f>VLOOKUP(B54,'Master '!B$4:AT$13300,25,0)</f>
        <v>2083</v>
      </c>
      <c r="O54" s="51">
        <f>VLOOKUP(B54,'Master '!B$4:AV$1330,26,0)</f>
        <v>2083</v>
      </c>
      <c r="P54" s="51">
        <f>VLOOKUP(B54,'Master '!B$4:AW$1330,27,0)</f>
        <v>634</v>
      </c>
      <c r="Q54" s="51">
        <f t="shared" si="1"/>
        <v>16000</v>
      </c>
      <c r="R54" s="52">
        <f t="shared" si="2"/>
        <v>7484</v>
      </c>
      <c r="S54" s="52">
        <f t="shared" si="3"/>
        <v>2994</v>
      </c>
      <c r="T54" s="52">
        <f t="shared" si="4"/>
        <v>1949</v>
      </c>
      <c r="U54" s="52">
        <f t="shared" si="5"/>
        <v>1949</v>
      </c>
      <c r="V54" s="52">
        <f t="shared" si="6"/>
        <v>1949</v>
      </c>
      <c r="W54" s="52">
        <f t="shared" si="7"/>
        <v>903.22580645161293</v>
      </c>
      <c r="X54" s="52">
        <f t="shared" si="8"/>
        <v>17229</v>
      </c>
      <c r="Y54" s="52">
        <f t="shared" si="9"/>
        <v>13331</v>
      </c>
      <c r="Z54" s="52">
        <f t="shared" si="10"/>
        <v>13331</v>
      </c>
      <c r="AA54" s="52">
        <f>ROUND(IF((VLOOKUP(B54,'Master '!B$4:W$29000,22,0))&lt;21001,X54,0),0)</f>
        <v>17229</v>
      </c>
      <c r="AB54" s="52">
        <f t="shared" si="11"/>
        <v>1599.72</v>
      </c>
      <c r="AC54" s="52">
        <f t="shared" si="12"/>
        <v>130</v>
      </c>
      <c r="AD54" s="52">
        <v>200</v>
      </c>
      <c r="AE54" s="53"/>
      <c r="AF54" s="104"/>
      <c r="AG54" s="95">
        <f t="shared" si="13"/>
        <v>1929.72</v>
      </c>
      <c r="AH54" s="95">
        <f t="shared" si="14"/>
        <v>15299.28</v>
      </c>
      <c r="AI54" s="95">
        <f t="shared" si="15"/>
        <v>1733.03</v>
      </c>
      <c r="AJ54" s="95">
        <f t="shared" si="16"/>
        <v>559.9425</v>
      </c>
      <c r="AK54" s="95">
        <f t="shared" si="17"/>
        <v>19521.9725</v>
      </c>
    </row>
    <row r="55" spans="1:37" s="54" customFormat="1" ht="12.75" customHeight="1">
      <c r="A55" s="47">
        <v>48</v>
      </c>
      <c r="B55" s="42" t="s">
        <v>302</v>
      </c>
      <c r="C55" s="48" t="str">
        <f>VLOOKUP(B55,'Master '!B$4:AM$6300,3,0)</f>
        <v>Amit Laxman Pande</v>
      </c>
      <c r="D55" s="49">
        <f>VLOOKUP(B55,'Master '!B$4:AP$6300,28,0)</f>
        <v>40000</v>
      </c>
      <c r="E55" s="86" t="str">
        <f>VLOOKUP(B55,'Master '!B:F,5,0)</f>
        <v>M</v>
      </c>
      <c r="F55" s="86">
        <v>0</v>
      </c>
      <c r="G55" s="86">
        <v>1</v>
      </c>
      <c r="H55" s="86">
        <v>4</v>
      </c>
      <c r="I55" s="86">
        <v>0</v>
      </c>
      <c r="J55" s="86">
        <v>26</v>
      </c>
      <c r="K55" s="50">
        <f t="shared" si="0"/>
        <v>31</v>
      </c>
      <c r="L55" s="51">
        <f>VLOOKUP(B55,'Master '!B$4:AQ$13300,23,0)</f>
        <v>20000</v>
      </c>
      <c r="M55" s="51">
        <f>VLOOKUP(B55,'Master '!B$4:AS$13300,24,0)</f>
        <v>8000</v>
      </c>
      <c r="N55" s="51">
        <f>VLOOKUP(B55,'Master '!B$4:AT$13300,25,0)</f>
        <v>2083</v>
      </c>
      <c r="O55" s="51">
        <f>VLOOKUP(B55,'Master '!B$4:AV$1330,26,0)</f>
        <v>2083</v>
      </c>
      <c r="P55" s="51">
        <f>VLOOKUP(B55,'Master '!B$4:AW$1330,27,0)</f>
        <v>7834</v>
      </c>
      <c r="Q55" s="51">
        <f t="shared" si="1"/>
        <v>40000</v>
      </c>
      <c r="R55" s="52">
        <f t="shared" si="2"/>
        <v>20000</v>
      </c>
      <c r="S55" s="52">
        <f t="shared" si="3"/>
        <v>8000</v>
      </c>
      <c r="T55" s="52">
        <f t="shared" si="4"/>
        <v>2083</v>
      </c>
      <c r="U55" s="52">
        <f t="shared" si="5"/>
        <v>2083</v>
      </c>
      <c r="V55" s="52">
        <f t="shared" si="6"/>
        <v>2083</v>
      </c>
      <c r="W55" s="52">
        <f t="shared" si="7"/>
        <v>0</v>
      </c>
      <c r="X55" s="52">
        <f t="shared" si="8"/>
        <v>34249</v>
      </c>
      <c r="Y55" s="52">
        <f t="shared" si="9"/>
        <v>26249</v>
      </c>
      <c r="Z55" s="52">
        <f t="shared" si="10"/>
        <v>15000</v>
      </c>
      <c r="AA55" s="52">
        <f>ROUND(IF((VLOOKUP(B55,'Master '!B$4:W$29000,22,0))&lt;21001,X55,0),0)</f>
        <v>0</v>
      </c>
      <c r="AB55" s="52">
        <f t="shared" si="11"/>
        <v>1800</v>
      </c>
      <c r="AC55" s="52">
        <f t="shared" si="12"/>
        <v>0</v>
      </c>
      <c r="AD55" s="52">
        <v>200</v>
      </c>
      <c r="AE55" s="53"/>
      <c r="AF55" s="104"/>
      <c r="AG55" s="95">
        <f t="shared" si="13"/>
        <v>2000</v>
      </c>
      <c r="AH55" s="95">
        <f t="shared" si="14"/>
        <v>32249</v>
      </c>
      <c r="AI55" s="95">
        <f t="shared" si="15"/>
        <v>1950</v>
      </c>
      <c r="AJ55" s="95">
        <f t="shared" si="16"/>
        <v>0</v>
      </c>
      <c r="AK55" s="95">
        <f t="shared" si="17"/>
        <v>36199</v>
      </c>
    </row>
    <row r="56" spans="1:37" s="54" customFormat="1" ht="12.75" customHeight="1">
      <c r="A56" s="47">
        <v>49</v>
      </c>
      <c r="B56" s="42" t="s">
        <v>307</v>
      </c>
      <c r="C56" s="48" t="str">
        <f>VLOOKUP(B56,'Master '!B$4:AM$6300,3,0)</f>
        <v>Dhiraj Subhash Deshmukh</v>
      </c>
      <c r="D56" s="49">
        <f>VLOOKUP(B56,'Master '!B$4:AP$6300,28,0)</f>
        <v>20000</v>
      </c>
      <c r="E56" s="86" t="str">
        <f>VLOOKUP(B56,'Master '!B:F,5,0)</f>
        <v>M</v>
      </c>
      <c r="F56" s="86">
        <v>10</v>
      </c>
      <c r="G56" s="86">
        <v>0</v>
      </c>
      <c r="H56" s="86">
        <v>3</v>
      </c>
      <c r="I56" s="86">
        <v>0</v>
      </c>
      <c r="J56" s="86">
        <v>24</v>
      </c>
      <c r="K56" s="50">
        <f t="shared" si="0"/>
        <v>27</v>
      </c>
      <c r="L56" s="51">
        <f>VLOOKUP(B56,'Master '!B$4:AQ$13300,23,0)</f>
        <v>10000</v>
      </c>
      <c r="M56" s="51">
        <f>VLOOKUP(B56,'Master '!B$4:AS$13300,24,0)</f>
        <v>4000</v>
      </c>
      <c r="N56" s="51">
        <f>VLOOKUP(B56,'Master '!B$4:AT$13300,25,0)</f>
        <v>2083</v>
      </c>
      <c r="O56" s="51">
        <f>VLOOKUP(B56,'Master '!B$4:AV$1330,26,0)</f>
        <v>2083</v>
      </c>
      <c r="P56" s="51">
        <f>VLOOKUP(B56,'Master '!B$4:AW$1330,27,0)</f>
        <v>1834</v>
      </c>
      <c r="Q56" s="51">
        <f t="shared" si="1"/>
        <v>20000</v>
      </c>
      <c r="R56" s="52">
        <f t="shared" si="2"/>
        <v>8710</v>
      </c>
      <c r="S56" s="52">
        <f t="shared" si="3"/>
        <v>3484</v>
      </c>
      <c r="T56" s="52">
        <f t="shared" si="4"/>
        <v>1815</v>
      </c>
      <c r="U56" s="52">
        <f t="shared" si="5"/>
        <v>1815</v>
      </c>
      <c r="V56" s="52">
        <f t="shared" si="6"/>
        <v>1815</v>
      </c>
      <c r="W56" s="52">
        <f t="shared" si="7"/>
        <v>1129.0322580645161</v>
      </c>
      <c r="X56" s="52">
        <f t="shared" si="8"/>
        <v>18769</v>
      </c>
      <c r="Y56" s="52">
        <f t="shared" si="9"/>
        <v>14155</v>
      </c>
      <c r="Z56" s="52">
        <f t="shared" si="10"/>
        <v>14155</v>
      </c>
      <c r="AA56" s="52">
        <f>ROUND(IF((VLOOKUP(B56,'Master '!B$4:W$29000,22,0))&lt;21001,X56,0),0)</f>
        <v>18769</v>
      </c>
      <c r="AB56" s="52">
        <f t="shared" si="11"/>
        <v>1698.6</v>
      </c>
      <c r="AC56" s="52">
        <f t="shared" si="12"/>
        <v>141</v>
      </c>
      <c r="AD56" s="52">
        <v>200</v>
      </c>
      <c r="AE56" s="53"/>
      <c r="AF56" s="104"/>
      <c r="AG56" s="95">
        <f t="shared" si="13"/>
        <v>2039.6</v>
      </c>
      <c r="AH56" s="95">
        <f t="shared" si="14"/>
        <v>16729.400000000001</v>
      </c>
      <c r="AI56" s="95">
        <f t="shared" si="15"/>
        <v>1840.15</v>
      </c>
      <c r="AJ56" s="95">
        <f t="shared" si="16"/>
        <v>609.99250000000006</v>
      </c>
      <c r="AK56" s="95">
        <f t="shared" si="17"/>
        <v>21219.142500000002</v>
      </c>
    </row>
    <row r="57" spans="1:37" s="54" customFormat="1" ht="12.75" customHeight="1">
      <c r="A57" s="47">
        <v>50</v>
      </c>
      <c r="B57" s="42" t="s">
        <v>313</v>
      </c>
      <c r="C57" s="48" t="str">
        <f>VLOOKUP(B57,'Master '!B$4:AM$6300,3,0)</f>
        <v>Karunakar  Reddy Vishwasrao Maralakar</v>
      </c>
      <c r="D57" s="49">
        <f>VLOOKUP(B57,'Master '!B$4:AP$6300,28,0)</f>
        <v>50000</v>
      </c>
      <c r="E57" s="86" t="str">
        <f>VLOOKUP(B57,'Master '!B:F,5,0)</f>
        <v>M</v>
      </c>
      <c r="F57" s="86">
        <v>0</v>
      </c>
      <c r="G57" s="86">
        <v>1</v>
      </c>
      <c r="H57" s="86">
        <v>4</v>
      </c>
      <c r="I57" s="86">
        <v>0</v>
      </c>
      <c r="J57" s="86">
        <v>26</v>
      </c>
      <c r="K57" s="50">
        <f t="shared" si="0"/>
        <v>31</v>
      </c>
      <c r="L57" s="51">
        <f>VLOOKUP(B57,'Master '!B$4:AQ$13300,23,0)</f>
        <v>25000</v>
      </c>
      <c r="M57" s="51">
        <f>VLOOKUP(B57,'Master '!B$4:AS$13300,24,0)</f>
        <v>10000</v>
      </c>
      <c r="N57" s="51">
        <f>VLOOKUP(B57,'Master '!B$4:AT$13300,25,0)</f>
        <v>2083</v>
      </c>
      <c r="O57" s="51">
        <f>VLOOKUP(B57,'Master '!B$4:AV$1330,26,0)</f>
        <v>2083</v>
      </c>
      <c r="P57" s="51">
        <f>VLOOKUP(B57,'Master '!B$4:AW$1330,27,0)</f>
        <v>10834</v>
      </c>
      <c r="Q57" s="51">
        <f t="shared" si="1"/>
        <v>50000</v>
      </c>
      <c r="R57" s="52">
        <f t="shared" si="2"/>
        <v>25000</v>
      </c>
      <c r="S57" s="52">
        <f t="shared" si="3"/>
        <v>10000</v>
      </c>
      <c r="T57" s="52">
        <f t="shared" si="4"/>
        <v>2083</v>
      </c>
      <c r="U57" s="52">
        <f t="shared" si="5"/>
        <v>2083</v>
      </c>
      <c r="V57" s="52">
        <f t="shared" si="6"/>
        <v>2083</v>
      </c>
      <c r="W57" s="52">
        <f t="shared" si="7"/>
        <v>0</v>
      </c>
      <c r="X57" s="52">
        <f t="shared" si="8"/>
        <v>41249</v>
      </c>
      <c r="Y57" s="52">
        <f t="shared" si="9"/>
        <v>31249</v>
      </c>
      <c r="Z57" s="52">
        <f t="shared" si="10"/>
        <v>15000</v>
      </c>
      <c r="AA57" s="52">
        <f>ROUND(IF((VLOOKUP(B57,'Master '!B$4:W$29000,22,0))&lt;21001,X57,0),0)</f>
        <v>0</v>
      </c>
      <c r="AB57" s="52">
        <f t="shared" si="11"/>
        <v>1800</v>
      </c>
      <c r="AC57" s="52">
        <f t="shared" si="12"/>
        <v>0</v>
      </c>
      <c r="AD57" s="52">
        <v>200</v>
      </c>
      <c r="AE57" s="53"/>
      <c r="AF57" s="104"/>
      <c r="AG57" s="95">
        <f t="shared" si="13"/>
        <v>2000</v>
      </c>
      <c r="AH57" s="95">
        <f t="shared" si="14"/>
        <v>39249</v>
      </c>
      <c r="AI57" s="95">
        <f t="shared" si="15"/>
        <v>1950</v>
      </c>
      <c r="AJ57" s="95">
        <f t="shared" si="16"/>
        <v>0</v>
      </c>
      <c r="AK57" s="95">
        <f t="shared" si="17"/>
        <v>43199</v>
      </c>
    </row>
    <row r="58" spans="1:37" s="54" customFormat="1" ht="12.75" customHeight="1">
      <c r="A58" s="47">
        <v>51</v>
      </c>
      <c r="B58" s="42" t="s">
        <v>317</v>
      </c>
      <c r="C58" s="48" t="str">
        <f>VLOOKUP(B58,'Master '!B$4:AM$6300,3,0)</f>
        <v>Vikas Pandurang Chavan</v>
      </c>
      <c r="D58" s="49">
        <f>VLOOKUP(B58,'Master '!B$4:AP$6300,28,0)</f>
        <v>40000</v>
      </c>
      <c r="E58" s="86" t="str">
        <f>VLOOKUP(B58,'Master '!B:F,5,0)</f>
        <v>M</v>
      </c>
      <c r="F58" s="86">
        <v>0</v>
      </c>
      <c r="G58" s="86">
        <v>1</v>
      </c>
      <c r="H58" s="86">
        <v>4</v>
      </c>
      <c r="I58" s="86">
        <v>0</v>
      </c>
      <c r="J58" s="86">
        <v>26</v>
      </c>
      <c r="K58" s="50">
        <f t="shared" si="0"/>
        <v>31</v>
      </c>
      <c r="L58" s="51">
        <f>VLOOKUP(B58,'Master '!B$4:AQ$13300,23,0)</f>
        <v>20000</v>
      </c>
      <c r="M58" s="51">
        <f>VLOOKUP(B58,'Master '!B$4:AS$13300,24,0)</f>
        <v>8000</v>
      </c>
      <c r="N58" s="51">
        <f>VLOOKUP(B58,'Master '!B$4:AT$13300,25,0)</f>
        <v>2083</v>
      </c>
      <c r="O58" s="51">
        <f>VLOOKUP(B58,'Master '!B$4:AV$1330,26,0)</f>
        <v>2083</v>
      </c>
      <c r="P58" s="51">
        <f>VLOOKUP(B58,'Master '!B$4:AW$1330,27,0)</f>
        <v>7834</v>
      </c>
      <c r="Q58" s="51">
        <f t="shared" si="1"/>
        <v>40000</v>
      </c>
      <c r="R58" s="52">
        <f t="shared" si="2"/>
        <v>20000</v>
      </c>
      <c r="S58" s="52">
        <f t="shared" si="3"/>
        <v>8000</v>
      </c>
      <c r="T58" s="52">
        <f t="shared" si="4"/>
        <v>2083</v>
      </c>
      <c r="U58" s="52">
        <f t="shared" si="5"/>
        <v>2083</v>
      </c>
      <c r="V58" s="52">
        <f t="shared" si="6"/>
        <v>2083</v>
      </c>
      <c r="W58" s="52">
        <f t="shared" si="7"/>
        <v>0</v>
      </c>
      <c r="X58" s="52">
        <f t="shared" si="8"/>
        <v>34249</v>
      </c>
      <c r="Y58" s="52">
        <f t="shared" si="9"/>
        <v>26249</v>
      </c>
      <c r="Z58" s="52">
        <f t="shared" si="10"/>
        <v>15000</v>
      </c>
      <c r="AA58" s="52">
        <f>ROUND(IF((VLOOKUP(B58,'Master '!B$4:W$29000,22,0))&lt;21001,X58,0),0)</f>
        <v>0</v>
      </c>
      <c r="AB58" s="52">
        <f t="shared" si="11"/>
        <v>1800</v>
      </c>
      <c r="AC58" s="52">
        <f t="shared" si="12"/>
        <v>0</v>
      </c>
      <c r="AD58" s="52">
        <v>200</v>
      </c>
      <c r="AE58" s="53"/>
      <c r="AF58" s="104"/>
      <c r="AG58" s="95">
        <f t="shared" si="13"/>
        <v>2000</v>
      </c>
      <c r="AH58" s="95">
        <f t="shared" si="14"/>
        <v>32249</v>
      </c>
      <c r="AI58" s="95">
        <f t="shared" si="15"/>
        <v>1950</v>
      </c>
      <c r="AJ58" s="95">
        <f t="shared" si="16"/>
        <v>0</v>
      </c>
      <c r="AK58" s="95">
        <f t="shared" si="17"/>
        <v>36199</v>
      </c>
    </row>
    <row r="59" spans="1:37" s="54" customFormat="1" ht="12.75" customHeight="1">
      <c r="A59" s="47">
        <v>52</v>
      </c>
      <c r="B59" s="42" t="s">
        <v>320</v>
      </c>
      <c r="C59" s="48" t="str">
        <f>VLOOKUP(B59,'Master '!B$4:AM$6300,3,0)</f>
        <v>Rajendra Vilas Katiyar</v>
      </c>
      <c r="D59" s="49">
        <f>VLOOKUP(B59,'Master '!B$4:AP$6300,28,0)</f>
        <v>15000</v>
      </c>
      <c r="E59" s="86" t="str">
        <f>VLOOKUP(B59,'Master '!B:F,5,0)</f>
        <v>M</v>
      </c>
      <c r="F59" s="86">
        <v>10</v>
      </c>
      <c r="G59" s="86">
        <v>1</v>
      </c>
      <c r="H59" s="86">
        <v>2</v>
      </c>
      <c r="I59" s="86">
        <v>0</v>
      </c>
      <c r="J59" s="86">
        <v>24</v>
      </c>
      <c r="K59" s="50">
        <f t="shared" si="0"/>
        <v>27</v>
      </c>
      <c r="L59" s="51">
        <f>VLOOKUP(B59,'Master '!B$4:AQ$13300,23,0)</f>
        <v>7500</v>
      </c>
      <c r="M59" s="51">
        <f>VLOOKUP(B59,'Master '!B$4:AS$13300,24,0)</f>
        <v>3000</v>
      </c>
      <c r="N59" s="51">
        <f>VLOOKUP(B59,'Master '!B$4:AT$13300,25,0)</f>
        <v>2083</v>
      </c>
      <c r="O59" s="51">
        <f>VLOOKUP(B59,'Master '!B$4:AV$1330,26,0)</f>
        <v>2083</v>
      </c>
      <c r="P59" s="51">
        <f>VLOOKUP(B59,'Master '!B$4:AW$1330,27,0)</f>
        <v>334</v>
      </c>
      <c r="Q59" s="51">
        <f t="shared" si="1"/>
        <v>15000</v>
      </c>
      <c r="R59" s="52">
        <f t="shared" si="2"/>
        <v>6533</v>
      </c>
      <c r="S59" s="52">
        <f t="shared" si="3"/>
        <v>2613</v>
      </c>
      <c r="T59" s="52">
        <f t="shared" si="4"/>
        <v>1815</v>
      </c>
      <c r="U59" s="52">
        <f t="shared" si="5"/>
        <v>1815</v>
      </c>
      <c r="V59" s="52">
        <f t="shared" si="6"/>
        <v>1815</v>
      </c>
      <c r="W59" s="52">
        <f t="shared" si="7"/>
        <v>846.77419354838707</v>
      </c>
      <c r="X59" s="52">
        <f t="shared" si="8"/>
        <v>15438</v>
      </c>
      <c r="Y59" s="52">
        <f t="shared" si="9"/>
        <v>11978</v>
      </c>
      <c r="Z59" s="52">
        <f t="shared" si="10"/>
        <v>11978</v>
      </c>
      <c r="AA59" s="52">
        <f>ROUND(IF((VLOOKUP(B59,'Master '!B$4:W$29000,22,0))&lt;21001,X59,0),0)</f>
        <v>15438</v>
      </c>
      <c r="AB59" s="52">
        <f t="shared" si="11"/>
        <v>1437.36</v>
      </c>
      <c r="AC59" s="52">
        <f t="shared" si="12"/>
        <v>116</v>
      </c>
      <c r="AD59" s="52">
        <v>200</v>
      </c>
      <c r="AE59" s="53"/>
      <c r="AF59" s="104"/>
      <c r="AG59" s="95">
        <f t="shared" si="13"/>
        <v>1753.36</v>
      </c>
      <c r="AH59" s="95">
        <f t="shared" si="14"/>
        <v>13684.64</v>
      </c>
      <c r="AI59" s="95">
        <f t="shared" si="15"/>
        <v>1557.14</v>
      </c>
      <c r="AJ59" s="95">
        <f t="shared" si="16"/>
        <v>501.73500000000001</v>
      </c>
      <c r="AK59" s="95">
        <f t="shared" si="17"/>
        <v>17496.875</v>
      </c>
    </row>
    <row r="60" spans="1:37" s="54" customFormat="1" ht="12.75" customHeight="1">
      <c r="A60" s="47">
        <v>53</v>
      </c>
      <c r="B60" s="42" t="s">
        <v>324</v>
      </c>
      <c r="C60" s="48" t="str">
        <f>VLOOKUP(B60,'Master '!B$4:AM$6300,3,0)</f>
        <v>Ravikiran Satya Prakash Nalge</v>
      </c>
      <c r="D60" s="49">
        <f>VLOOKUP(B60,'Master '!B$4:AP$6300,28,0)</f>
        <v>18000</v>
      </c>
      <c r="E60" s="86" t="str">
        <f>VLOOKUP(B60,'Master '!B:F,5,0)</f>
        <v>M</v>
      </c>
      <c r="F60" s="86">
        <v>10</v>
      </c>
      <c r="G60" s="86">
        <v>0</v>
      </c>
      <c r="H60" s="86">
        <v>3</v>
      </c>
      <c r="I60" s="86">
        <v>0</v>
      </c>
      <c r="J60" s="86">
        <v>24</v>
      </c>
      <c r="K60" s="50">
        <f t="shared" si="0"/>
        <v>27</v>
      </c>
      <c r="L60" s="51">
        <f>VLOOKUP(B60,'Master '!B$4:AQ$13300,23,0)</f>
        <v>9000</v>
      </c>
      <c r="M60" s="51">
        <f>VLOOKUP(B60,'Master '!B$4:AS$13300,24,0)</f>
        <v>3600</v>
      </c>
      <c r="N60" s="51">
        <f>VLOOKUP(B60,'Master '!B$4:AT$13300,25,0)</f>
        <v>2083</v>
      </c>
      <c r="O60" s="51">
        <f>VLOOKUP(B60,'Master '!B$4:AV$1330,26,0)</f>
        <v>2083</v>
      </c>
      <c r="P60" s="51">
        <f>VLOOKUP(B60,'Master '!B$4:AW$1330,27,0)</f>
        <v>1234</v>
      </c>
      <c r="Q60" s="51">
        <f t="shared" si="1"/>
        <v>18000</v>
      </c>
      <c r="R60" s="52">
        <f t="shared" si="2"/>
        <v>7839</v>
      </c>
      <c r="S60" s="52">
        <f t="shared" si="3"/>
        <v>3136</v>
      </c>
      <c r="T60" s="52">
        <f t="shared" si="4"/>
        <v>1815</v>
      </c>
      <c r="U60" s="52">
        <f t="shared" si="5"/>
        <v>1815</v>
      </c>
      <c r="V60" s="52">
        <f t="shared" si="6"/>
        <v>1815</v>
      </c>
      <c r="W60" s="52">
        <f t="shared" si="7"/>
        <v>1016.1290322580645</v>
      </c>
      <c r="X60" s="52">
        <f t="shared" si="8"/>
        <v>17437</v>
      </c>
      <c r="Y60" s="52">
        <f t="shared" si="9"/>
        <v>13284</v>
      </c>
      <c r="Z60" s="52">
        <f t="shared" si="10"/>
        <v>13284</v>
      </c>
      <c r="AA60" s="52">
        <f>ROUND(IF((VLOOKUP(B60,'Master '!B$4:W$29000,22,0))&lt;21001,X60,0),0)</f>
        <v>17437</v>
      </c>
      <c r="AB60" s="52">
        <f t="shared" si="11"/>
        <v>1594.08</v>
      </c>
      <c r="AC60" s="52">
        <f t="shared" si="12"/>
        <v>131</v>
      </c>
      <c r="AD60" s="52">
        <v>200</v>
      </c>
      <c r="AE60" s="53"/>
      <c r="AF60" s="104"/>
      <c r="AG60" s="95">
        <f t="shared" si="13"/>
        <v>1925.08</v>
      </c>
      <c r="AH60" s="95">
        <f t="shared" si="14"/>
        <v>15511.92</v>
      </c>
      <c r="AI60" s="95">
        <f t="shared" si="15"/>
        <v>1726.92</v>
      </c>
      <c r="AJ60" s="95">
        <f t="shared" si="16"/>
        <v>566.70249999999999</v>
      </c>
      <c r="AK60" s="95">
        <f t="shared" si="17"/>
        <v>19730.622499999998</v>
      </c>
    </row>
    <row r="61" spans="1:37" s="54" customFormat="1" ht="12.75" customHeight="1">
      <c r="A61" s="47">
        <v>54</v>
      </c>
      <c r="B61" s="42" t="s">
        <v>328</v>
      </c>
      <c r="C61" s="48" t="str">
        <f>VLOOKUP(B61,'Master '!B$4:AM$6300,3,0)</f>
        <v>Digambar Mohan Dhotre</v>
      </c>
      <c r="D61" s="49">
        <f>VLOOKUP(B61,'Master '!B$4:AP$6300,28,0)</f>
        <v>19000</v>
      </c>
      <c r="E61" s="86" t="str">
        <f>VLOOKUP(B61,'Master '!B:F,5,0)</f>
        <v>M</v>
      </c>
      <c r="F61" s="86">
        <v>10</v>
      </c>
      <c r="G61" s="86">
        <v>1</v>
      </c>
      <c r="H61" s="86">
        <v>4</v>
      </c>
      <c r="I61" s="86">
        <v>0</v>
      </c>
      <c r="J61" s="86">
        <v>26</v>
      </c>
      <c r="K61" s="50">
        <f t="shared" si="0"/>
        <v>31</v>
      </c>
      <c r="L61" s="51">
        <f>VLOOKUP(B61,'Master '!B$4:AQ$13300,23,0)</f>
        <v>9500</v>
      </c>
      <c r="M61" s="51">
        <f>VLOOKUP(B61,'Master '!B$4:AS$13300,24,0)</f>
        <v>3800</v>
      </c>
      <c r="N61" s="51">
        <f>VLOOKUP(B61,'Master '!B$4:AT$13300,25,0)</f>
        <v>2083</v>
      </c>
      <c r="O61" s="51">
        <f>VLOOKUP(B61,'Master '!B$4:AV$1330,26,0)</f>
        <v>2083</v>
      </c>
      <c r="P61" s="51">
        <f>VLOOKUP(B61,'Master '!B$4:AW$1330,27,0)</f>
        <v>1534</v>
      </c>
      <c r="Q61" s="51">
        <f t="shared" si="1"/>
        <v>19000</v>
      </c>
      <c r="R61" s="52">
        <f t="shared" si="2"/>
        <v>9500</v>
      </c>
      <c r="S61" s="52">
        <f t="shared" si="3"/>
        <v>3800</v>
      </c>
      <c r="T61" s="52">
        <f t="shared" si="4"/>
        <v>2083</v>
      </c>
      <c r="U61" s="52">
        <f t="shared" si="5"/>
        <v>2083</v>
      </c>
      <c r="V61" s="52">
        <f t="shared" si="6"/>
        <v>2083</v>
      </c>
      <c r="W61" s="52">
        <f t="shared" si="7"/>
        <v>1072.5806451612905</v>
      </c>
      <c r="X61" s="52">
        <f t="shared" si="8"/>
        <v>20622</v>
      </c>
      <c r="Y61" s="52">
        <f t="shared" si="9"/>
        <v>15749</v>
      </c>
      <c r="Z61" s="52">
        <f t="shared" si="10"/>
        <v>15000</v>
      </c>
      <c r="AA61" s="52">
        <f>ROUND(IF((VLOOKUP(B61,'Master '!B$4:W$29000,22,0))&lt;21001,X61,0),0)</f>
        <v>20622</v>
      </c>
      <c r="AB61" s="52">
        <f t="shared" si="11"/>
        <v>1800</v>
      </c>
      <c r="AC61" s="52">
        <f t="shared" si="12"/>
        <v>155</v>
      </c>
      <c r="AD61" s="52">
        <v>200</v>
      </c>
      <c r="AE61" s="53"/>
      <c r="AF61" s="104"/>
      <c r="AG61" s="95">
        <f t="shared" si="13"/>
        <v>2155</v>
      </c>
      <c r="AH61" s="95">
        <f t="shared" si="14"/>
        <v>18467</v>
      </c>
      <c r="AI61" s="95">
        <f t="shared" si="15"/>
        <v>1950</v>
      </c>
      <c r="AJ61" s="95">
        <f t="shared" si="16"/>
        <v>670.21500000000003</v>
      </c>
      <c r="AK61" s="95">
        <f t="shared" si="17"/>
        <v>23242.215</v>
      </c>
    </row>
    <row r="62" spans="1:37" s="54" customFormat="1" ht="12.75" customHeight="1">
      <c r="A62" s="47">
        <v>55</v>
      </c>
      <c r="B62" s="42" t="s">
        <v>332</v>
      </c>
      <c r="C62" s="48" t="str">
        <f>VLOOKUP(B62,'Master '!B$4:AM$6300,3,0)</f>
        <v>Sagar Ashok Khawale</v>
      </c>
      <c r="D62" s="49">
        <f>VLOOKUP(B62,'Master '!B$4:AP$6300,28,0)</f>
        <v>21000</v>
      </c>
      <c r="E62" s="86" t="str">
        <f>VLOOKUP(B62,'Master '!B:F,5,0)</f>
        <v>M</v>
      </c>
      <c r="F62" s="86">
        <v>0</v>
      </c>
      <c r="G62" s="86">
        <v>1</v>
      </c>
      <c r="H62" s="86">
        <v>4</v>
      </c>
      <c r="I62" s="86">
        <v>0</v>
      </c>
      <c r="J62" s="86">
        <v>26</v>
      </c>
      <c r="K62" s="50">
        <f t="shared" si="0"/>
        <v>31</v>
      </c>
      <c r="L62" s="51">
        <f>VLOOKUP(B62,'Master '!B$4:AQ$13300,23,0)</f>
        <v>10500</v>
      </c>
      <c r="M62" s="51">
        <f>VLOOKUP(B62,'Master '!B$4:AS$13300,24,0)</f>
        <v>4200</v>
      </c>
      <c r="N62" s="51">
        <f>VLOOKUP(B62,'Master '!B$4:AT$13300,25,0)</f>
        <v>2083</v>
      </c>
      <c r="O62" s="51">
        <f>VLOOKUP(B62,'Master '!B$4:AV$1330,26,0)</f>
        <v>2083</v>
      </c>
      <c r="P62" s="51">
        <f>VLOOKUP(B62,'Master '!B$4:AW$1330,27,0)</f>
        <v>2134</v>
      </c>
      <c r="Q62" s="51">
        <f t="shared" si="1"/>
        <v>21000</v>
      </c>
      <c r="R62" s="52">
        <f t="shared" si="2"/>
        <v>10500</v>
      </c>
      <c r="S62" s="52">
        <f t="shared" si="3"/>
        <v>4200</v>
      </c>
      <c r="T62" s="52">
        <f t="shared" si="4"/>
        <v>2083</v>
      </c>
      <c r="U62" s="52">
        <f t="shared" si="5"/>
        <v>2083</v>
      </c>
      <c r="V62" s="52">
        <f t="shared" si="6"/>
        <v>2083</v>
      </c>
      <c r="W62" s="52">
        <f t="shared" si="7"/>
        <v>0</v>
      </c>
      <c r="X62" s="52">
        <f t="shared" si="8"/>
        <v>20949</v>
      </c>
      <c r="Y62" s="52">
        <f t="shared" si="9"/>
        <v>16749</v>
      </c>
      <c r="Z62" s="52">
        <f t="shared" si="10"/>
        <v>15000</v>
      </c>
      <c r="AA62" s="52">
        <f>ROUND(IF((VLOOKUP(B62,'Master '!B$4:W$29000,22,0))&lt;21001,X62,0),0)</f>
        <v>20949</v>
      </c>
      <c r="AB62" s="52">
        <f t="shared" si="11"/>
        <v>1800</v>
      </c>
      <c r="AC62" s="52">
        <f t="shared" si="12"/>
        <v>158</v>
      </c>
      <c r="AD62" s="52">
        <v>200</v>
      </c>
      <c r="AE62" s="53"/>
      <c r="AF62" s="104"/>
      <c r="AG62" s="95">
        <f t="shared" si="13"/>
        <v>2158</v>
      </c>
      <c r="AH62" s="95">
        <f t="shared" si="14"/>
        <v>18791</v>
      </c>
      <c r="AI62" s="95">
        <f t="shared" si="15"/>
        <v>1950</v>
      </c>
      <c r="AJ62" s="95">
        <f t="shared" si="16"/>
        <v>680.84249999999997</v>
      </c>
      <c r="AK62" s="95">
        <f t="shared" si="17"/>
        <v>23579.842499999999</v>
      </c>
    </row>
    <row r="63" spans="1:37" s="54" customFormat="1" ht="12.75" customHeight="1">
      <c r="A63" s="47">
        <v>56</v>
      </c>
      <c r="B63" s="42" t="s">
        <v>336</v>
      </c>
      <c r="C63" s="48" t="str">
        <f>VLOOKUP(B63,'Master '!B$4:AM$6300,3,0)</f>
        <v>Neelesh Shankar Anbhule</v>
      </c>
      <c r="D63" s="49">
        <f>VLOOKUP(B63,'Master '!B$4:AP$6300,28,0)</f>
        <v>20000</v>
      </c>
      <c r="E63" s="86" t="str">
        <f>VLOOKUP(B63,'Master '!B:F,5,0)</f>
        <v>M</v>
      </c>
      <c r="F63" s="86">
        <v>10</v>
      </c>
      <c r="G63" s="86">
        <v>0</v>
      </c>
      <c r="H63" s="86">
        <v>2</v>
      </c>
      <c r="I63" s="86">
        <v>0</v>
      </c>
      <c r="J63" s="86">
        <v>23</v>
      </c>
      <c r="K63" s="50">
        <f t="shared" si="0"/>
        <v>25</v>
      </c>
      <c r="L63" s="51">
        <f>VLOOKUP(B63,'Master '!B$4:AQ$13300,23,0)</f>
        <v>10000</v>
      </c>
      <c r="M63" s="51">
        <f>VLOOKUP(B63,'Master '!B$4:AS$13300,24,0)</f>
        <v>4000</v>
      </c>
      <c r="N63" s="51">
        <f>VLOOKUP(B63,'Master '!B$4:AT$13300,25,0)</f>
        <v>2083</v>
      </c>
      <c r="O63" s="51">
        <f>VLOOKUP(B63,'Master '!B$4:AV$1330,26,0)</f>
        <v>2083</v>
      </c>
      <c r="P63" s="51">
        <f>VLOOKUP(B63,'Master '!B$4:AW$1330,27,0)</f>
        <v>1834</v>
      </c>
      <c r="Q63" s="51">
        <f t="shared" si="1"/>
        <v>20000</v>
      </c>
      <c r="R63" s="52">
        <f t="shared" si="2"/>
        <v>8065</v>
      </c>
      <c r="S63" s="52">
        <f t="shared" si="3"/>
        <v>3226</v>
      </c>
      <c r="T63" s="52">
        <f t="shared" si="4"/>
        <v>1680</v>
      </c>
      <c r="U63" s="52">
        <f t="shared" si="5"/>
        <v>1680</v>
      </c>
      <c r="V63" s="52">
        <f t="shared" si="6"/>
        <v>1680</v>
      </c>
      <c r="W63" s="52">
        <f t="shared" si="7"/>
        <v>1129.0322580645161</v>
      </c>
      <c r="X63" s="52">
        <f t="shared" si="8"/>
        <v>17461</v>
      </c>
      <c r="Y63" s="52">
        <f t="shared" si="9"/>
        <v>13105</v>
      </c>
      <c r="Z63" s="52">
        <f t="shared" si="10"/>
        <v>13105</v>
      </c>
      <c r="AA63" s="52">
        <f>ROUND(IF((VLOOKUP(B63,'Master '!B$4:W$29000,22,0))&lt;21001,X63,0),0)</f>
        <v>17461</v>
      </c>
      <c r="AB63" s="52">
        <f t="shared" si="11"/>
        <v>1572.6</v>
      </c>
      <c r="AC63" s="52">
        <f t="shared" si="12"/>
        <v>131</v>
      </c>
      <c r="AD63" s="52">
        <v>200</v>
      </c>
      <c r="AE63" s="53"/>
      <c r="AF63" s="104"/>
      <c r="AG63" s="95">
        <f t="shared" si="13"/>
        <v>1903.6</v>
      </c>
      <c r="AH63" s="95">
        <f t="shared" si="14"/>
        <v>15557.4</v>
      </c>
      <c r="AI63" s="95">
        <f t="shared" si="15"/>
        <v>1703.65</v>
      </c>
      <c r="AJ63" s="95">
        <f t="shared" si="16"/>
        <v>567.48250000000007</v>
      </c>
      <c r="AK63" s="95">
        <f t="shared" si="17"/>
        <v>19732.1325</v>
      </c>
    </row>
    <row r="64" spans="1:37" s="54" customFormat="1" ht="12.75" customHeight="1">
      <c r="A64" s="47">
        <v>57</v>
      </c>
      <c r="B64" s="42" t="s">
        <v>340</v>
      </c>
      <c r="C64" s="48" t="str">
        <f>VLOOKUP(B64,'Master '!B$4:AM$6300,3,0)</f>
        <v>Jitendra Sambhaji Gunjal</v>
      </c>
      <c r="D64" s="49">
        <f>VLOOKUP(B64,'Master '!B$4:AP$6300,28,0)</f>
        <v>20000</v>
      </c>
      <c r="E64" s="86" t="str">
        <f>VLOOKUP(B64,'Master '!B:F,5,0)</f>
        <v>M</v>
      </c>
      <c r="F64" s="86">
        <v>10</v>
      </c>
      <c r="G64" s="86">
        <v>1</v>
      </c>
      <c r="H64" s="86">
        <v>3</v>
      </c>
      <c r="I64" s="86">
        <v>0</v>
      </c>
      <c r="J64" s="86">
        <v>26</v>
      </c>
      <c r="K64" s="50">
        <f t="shared" si="0"/>
        <v>30</v>
      </c>
      <c r="L64" s="51">
        <f>VLOOKUP(B64,'Master '!B$4:AQ$13300,23,0)</f>
        <v>10000</v>
      </c>
      <c r="M64" s="51">
        <f>VLOOKUP(B64,'Master '!B$4:AS$13300,24,0)</f>
        <v>4000</v>
      </c>
      <c r="N64" s="51">
        <f>VLOOKUP(B64,'Master '!B$4:AT$13300,25,0)</f>
        <v>2083</v>
      </c>
      <c r="O64" s="51">
        <f>VLOOKUP(B64,'Master '!B$4:AV$1330,26,0)</f>
        <v>2083</v>
      </c>
      <c r="P64" s="51">
        <f>VLOOKUP(B64,'Master '!B$4:AW$1330,27,0)</f>
        <v>1834</v>
      </c>
      <c r="Q64" s="51">
        <f t="shared" si="1"/>
        <v>20000</v>
      </c>
      <c r="R64" s="52">
        <f t="shared" si="2"/>
        <v>9678</v>
      </c>
      <c r="S64" s="52">
        <f t="shared" si="3"/>
        <v>3871</v>
      </c>
      <c r="T64" s="52">
        <f t="shared" si="4"/>
        <v>2016</v>
      </c>
      <c r="U64" s="52">
        <f t="shared" si="5"/>
        <v>2016</v>
      </c>
      <c r="V64" s="52">
        <f t="shared" si="6"/>
        <v>2016</v>
      </c>
      <c r="W64" s="52">
        <f t="shared" si="7"/>
        <v>1129.0322580645161</v>
      </c>
      <c r="X64" s="52">
        <f t="shared" si="8"/>
        <v>20727</v>
      </c>
      <c r="Y64" s="52">
        <f t="shared" si="9"/>
        <v>15726</v>
      </c>
      <c r="Z64" s="52">
        <f t="shared" si="10"/>
        <v>15000</v>
      </c>
      <c r="AA64" s="52">
        <f>ROUND(IF((VLOOKUP(B64,'Master '!B$4:W$29000,22,0))&lt;21001,X64,0),0)</f>
        <v>20727</v>
      </c>
      <c r="AB64" s="52">
        <f t="shared" si="11"/>
        <v>1800</v>
      </c>
      <c r="AC64" s="52">
        <f t="shared" si="12"/>
        <v>156</v>
      </c>
      <c r="AD64" s="52">
        <v>200</v>
      </c>
      <c r="AE64" s="53"/>
      <c r="AF64" s="104"/>
      <c r="AG64" s="95">
        <f t="shared" si="13"/>
        <v>2156</v>
      </c>
      <c r="AH64" s="95">
        <f t="shared" si="14"/>
        <v>18571</v>
      </c>
      <c r="AI64" s="95">
        <f t="shared" si="15"/>
        <v>1950</v>
      </c>
      <c r="AJ64" s="95">
        <f t="shared" si="16"/>
        <v>673.62750000000005</v>
      </c>
      <c r="AK64" s="95">
        <f t="shared" si="17"/>
        <v>23350.627499999999</v>
      </c>
    </row>
    <row r="65" spans="1:37" s="54" customFormat="1" ht="12.75" customHeight="1">
      <c r="A65" s="47">
        <v>58</v>
      </c>
      <c r="B65" s="42" t="s">
        <v>343</v>
      </c>
      <c r="C65" s="48" t="str">
        <f>VLOOKUP(B65,'Master '!B$4:AM$6300,3,0)</f>
        <v>Abhishek Kachru Sthaparan</v>
      </c>
      <c r="D65" s="49">
        <f>VLOOKUP(B65,'Master '!B$4:AP$6300,28,0)</f>
        <v>20000</v>
      </c>
      <c r="E65" s="86" t="str">
        <f>VLOOKUP(B65,'Master '!B:F,5,0)</f>
        <v>M</v>
      </c>
      <c r="F65" s="86">
        <v>10</v>
      </c>
      <c r="G65" s="86">
        <v>1</v>
      </c>
      <c r="H65" s="86">
        <v>4</v>
      </c>
      <c r="I65" s="86">
        <v>0</v>
      </c>
      <c r="J65" s="86">
        <v>26</v>
      </c>
      <c r="K65" s="50">
        <f t="shared" si="0"/>
        <v>31</v>
      </c>
      <c r="L65" s="51">
        <f>VLOOKUP(B65,'Master '!B$4:AQ$13300,23,0)</f>
        <v>10000</v>
      </c>
      <c r="M65" s="51">
        <f>VLOOKUP(B65,'Master '!B$4:AS$13300,24,0)</f>
        <v>4000</v>
      </c>
      <c r="N65" s="51">
        <f>VLOOKUP(B65,'Master '!B$4:AT$13300,25,0)</f>
        <v>2083</v>
      </c>
      <c r="O65" s="51">
        <f>VLOOKUP(B65,'Master '!B$4:AV$1330,26,0)</f>
        <v>2083</v>
      </c>
      <c r="P65" s="51">
        <f>VLOOKUP(B65,'Master '!B$4:AW$1330,27,0)</f>
        <v>1834</v>
      </c>
      <c r="Q65" s="51">
        <f t="shared" si="1"/>
        <v>20000</v>
      </c>
      <c r="R65" s="52">
        <f t="shared" si="2"/>
        <v>10000</v>
      </c>
      <c r="S65" s="52">
        <f t="shared" si="3"/>
        <v>4000</v>
      </c>
      <c r="T65" s="52">
        <f t="shared" si="4"/>
        <v>2083</v>
      </c>
      <c r="U65" s="52">
        <f t="shared" si="5"/>
        <v>2083</v>
      </c>
      <c r="V65" s="52">
        <f t="shared" si="6"/>
        <v>2083</v>
      </c>
      <c r="W65" s="52">
        <f t="shared" si="7"/>
        <v>1129.0322580645161</v>
      </c>
      <c r="X65" s="52">
        <f t="shared" si="8"/>
        <v>21379</v>
      </c>
      <c r="Y65" s="52">
        <f t="shared" si="9"/>
        <v>16249</v>
      </c>
      <c r="Z65" s="52">
        <f t="shared" si="10"/>
        <v>15000</v>
      </c>
      <c r="AA65" s="52">
        <f>ROUND(IF((VLOOKUP(B65,'Master '!B$4:W$29000,22,0))&lt;21001,X65,0),0)</f>
        <v>21379</v>
      </c>
      <c r="AB65" s="52">
        <f t="shared" si="11"/>
        <v>1800</v>
      </c>
      <c r="AC65" s="52">
        <f t="shared" si="12"/>
        <v>161</v>
      </c>
      <c r="AD65" s="52">
        <v>200</v>
      </c>
      <c r="AE65" s="53"/>
      <c r="AF65" s="104"/>
      <c r="AG65" s="95">
        <f t="shared" si="13"/>
        <v>2161</v>
      </c>
      <c r="AH65" s="95">
        <f t="shared" si="14"/>
        <v>19218</v>
      </c>
      <c r="AI65" s="95">
        <f t="shared" si="15"/>
        <v>1950</v>
      </c>
      <c r="AJ65" s="95">
        <f t="shared" si="16"/>
        <v>694.8175</v>
      </c>
      <c r="AK65" s="95">
        <f t="shared" si="17"/>
        <v>24023.817500000001</v>
      </c>
    </row>
    <row r="66" spans="1:37" s="54" customFormat="1" ht="12.75" customHeight="1">
      <c r="A66" s="47">
        <v>59</v>
      </c>
      <c r="B66" s="42" t="s">
        <v>347</v>
      </c>
      <c r="C66" s="48" t="str">
        <f>VLOOKUP(B66,'Master '!B$4:AM$6300,3,0)</f>
        <v>Mrutyunjay Sthaparan Patil</v>
      </c>
      <c r="D66" s="49">
        <f>VLOOKUP(B66,'Master '!B$4:AP$6300,28,0)</f>
        <v>20000</v>
      </c>
      <c r="E66" s="86" t="str">
        <f>VLOOKUP(B66,'Master '!B:F,5,0)</f>
        <v>M</v>
      </c>
      <c r="F66" s="86">
        <v>10</v>
      </c>
      <c r="G66" s="86">
        <v>1</v>
      </c>
      <c r="H66" s="86">
        <v>3</v>
      </c>
      <c r="I66" s="86">
        <v>0</v>
      </c>
      <c r="J66" s="86">
        <v>25</v>
      </c>
      <c r="K66" s="50">
        <f t="shared" si="0"/>
        <v>29</v>
      </c>
      <c r="L66" s="51">
        <f>VLOOKUP(B66,'Master '!B$4:AQ$13300,23,0)</f>
        <v>10000</v>
      </c>
      <c r="M66" s="51">
        <f>VLOOKUP(B66,'Master '!B$4:AS$13300,24,0)</f>
        <v>4000</v>
      </c>
      <c r="N66" s="51">
        <f>VLOOKUP(B66,'Master '!B$4:AT$13300,25,0)</f>
        <v>2083</v>
      </c>
      <c r="O66" s="51">
        <f>VLOOKUP(B66,'Master '!B$4:AV$1330,26,0)</f>
        <v>2083</v>
      </c>
      <c r="P66" s="51">
        <f>VLOOKUP(B66,'Master '!B$4:AW$1330,27,0)</f>
        <v>1834</v>
      </c>
      <c r="Q66" s="51">
        <f t="shared" si="1"/>
        <v>20000</v>
      </c>
      <c r="R66" s="52">
        <f t="shared" si="2"/>
        <v>9355</v>
      </c>
      <c r="S66" s="52">
        <f t="shared" si="3"/>
        <v>3742</v>
      </c>
      <c r="T66" s="52">
        <f t="shared" si="4"/>
        <v>1949</v>
      </c>
      <c r="U66" s="52">
        <f t="shared" si="5"/>
        <v>1949</v>
      </c>
      <c r="V66" s="52">
        <f t="shared" si="6"/>
        <v>1949</v>
      </c>
      <c r="W66" s="52">
        <f t="shared" si="7"/>
        <v>1129.0322580645161</v>
      </c>
      <c r="X66" s="52">
        <f t="shared" si="8"/>
        <v>20074</v>
      </c>
      <c r="Y66" s="52">
        <f t="shared" si="9"/>
        <v>15202</v>
      </c>
      <c r="Z66" s="52">
        <f t="shared" si="10"/>
        <v>15000</v>
      </c>
      <c r="AA66" s="52">
        <f>ROUND(IF((VLOOKUP(B66,'Master '!B$4:W$29000,22,0))&lt;21001,X66,0),0)</f>
        <v>20074</v>
      </c>
      <c r="AB66" s="52">
        <f t="shared" si="11"/>
        <v>1800</v>
      </c>
      <c r="AC66" s="52">
        <f t="shared" si="12"/>
        <v>151</v>
      </c>
      <c r="AD66" s="52">
        <v>200</v>
      </c>
      <c r="AE66" s="53"/>
      <c r="AF66" s="104"/>
      <c r="AG66" s="95">
        <f t="shared" si="13"/>
        <v>2151</v>
      </c>
      <c r="AH66" s="95">
        <f t="shared" si="14"/>
        <v>17923</v>
      </c>
      <c r="AI66" s="95">
        <f t="shared" si="15"/>
        <v>1950</v>
      </c>
      <c r="AJ66" s="95">
        <f t="shared" si="16"/>
        <v>652.40499999999997</v>
      </c>
      <c r="AK66" s="95">
        <f t="shared" si="17"/>
        <v>22676.404999999999</v>
      </c>
    </row>
    <row r="67" spans="1:37" s="54" customFormat="1" ht="12.75" customHeight="1">
      <c r="A67" s="47">
        <v>60</v>
      </c>
      <c r="B67" s="42" t="s">
        <v>353</v>
      </c>
      <c r="C67" s="48" t="str">
        <f>VLOOKUP(B67,'Master '!B$4:AM$6300,3,0)</f>
        <v>Vishal Jagannath Walke</v>
      </c>
      <c r="D67" s="49">
        <f>VLOOKUP(B67,'Master '!B$4:AP$6300,28,0)</f>
        <v>40000</v>
      </c>
      <c r="E67" s="86" t="str">
        <f>VLOOKUP(B67,'Master '!B:F,5,0)</f>
        <v>M</v>
      </c>
      <c r="F67" s="86">
        <v>0</v>
      </c>
      <c r="G67" s="86">
        <v>0</v>
      </c>
      <c r="H67" s="86">
        <v>4</v>
      </c>
      <c r="I67" s="86">
        <v>0</v>
      </c>
      <c r="J67" s="86">
        <v>25</v>
      </c>
      <c r="K67" s="50">
        <f t="shared" si="0"/>
        <v>29</v>
      </c>
      <c r="L67" s="51">
        <f>VLOOKUP(B67,'Master '!B$4:AQ$13300,23,0)</f>
        <v>20000</v>
      </c>
      <c r="M67" s="51">
        <f>VLOOKUP(B67,'Master '!B$4:AS$13300,24,0)</f>
        <v>8000</v>
      </c>
      <c r="N67" s="51">
        <f>VLOOKUP(B67,'Master '!B$4:AT$13300,25,0)</f>
        <v>2083</v>
      </c>
      <c r="O67" s="51">
        <f>VLOOKUP(B67,'Master '!B$4:AV$1330,26,0)</f>
        <v>2083</v>
      </c>
      <c r="P67" s="51">
        <f>VLOOKUP(B67,'Master '!B$4:AW$1330,27,0)</f>
        <v>7834</v>
      </c>
      <c r="Q67" s="51">
        <f t="shared" si="1"/>
        <v>40000</v>
      </c>
      <c r="R67" s="52">
        <f t="shared" si="2"/>
        <v>18710</v>
      </c>
      <c r="S67" s="52">
        <f t="shared" si="3"/>
        <v>7484</v>
      </c>
      <c r="T67" s="52">
        <f t="shared" si="4"/>
        <v>1949</v>
      </c>
      <c r="U67" s="52">
        <f t="shared" si="5"/>
        <v>1949</v>
      </c>
      <c r="V67" s="52">
        <f t="shared" si="6"/>
        <v>1949</v>
      </c>
      <c r="W67" s="52">
        <f t="shared" si="7"/>
        <v>0</v>
      </c>
      <c r="X67" s="52">
        <f t="shared" si="8"/>
        <v>32041</v>
      </c>
      <c r="Y67" s="52">
        <f t="shared" si="9"/>
        <v>24557</v>
      </c>
      <c r="Z67" s="52">
        <f t="shared" si="10"/>
        <v>15000</v>
      </c>
      <c r="AA67" s="52">
        <f>ROUND(IF((VLOOKUP(B67,'Master '!B$4:W$29000,22,0))&lt;21001,X67,0),0)</f>
        <v>0</v>
      </c>
      <c r="AB67" s="52">
        <f t="shared" si="11"/>
        <v>1800</v>
      </c>
      <c r="AC67" s="52">
        <f t="shared" si="12"/>
        <v>0</v>
      </c>
      <c r="AD67" s="52">
        <v>200</v>
      </c>
      <c r="AE67" s="53"/>
      <c r="AF67" s="104"/>
      <c r="AG67" s="95">
        <f t="shared" si="13"/>
        <v>2000</v>
      </c>
      <c r="AH67" s="95">
        <f t="shared" si="14"/>
        <v>30041</v>
      </c>
      <c r="AI67" s="95">
        <f t="shared" si="15"/>
        <v>1950</v>
      </c>
      <c r="AJ67" s="95">
        <f t="shared" si="16"/>
        <v>0</v>
      </c>
      <c r="AK67" s="95">
        <f t="shared" si="17"/>
        <v>33991</v>
      </c>
    </row>
    <row r="68" spans="1:37" s="54" customFormat="1" ht="12.75" customHeight="1">
      <c r="A68" s="47">
        <v>61</v>
      </c>
      <c r="B68" s="42" t="s">
        <v>358</v>
      </c>
      <c r="C68" s="48" t="str">
        <f>VLOOKUP(B68,'Master '!B$4:AM$6300,3,0)</f>
        <v>Akash Tarachand Gaikwad</v>
      </c>
      <c r="D68" s="49">
        <f>VLOOKUP(B68,'Master '!B$4:AP$6300,28,0)</f>
        <v>30000</v>
      </c>
      <c r="E68" s="86" t="str">
        <f>VLOOKUP(B68,'Master '!B:F,5,0)</f>
        <v>M</v>
      </c>
      <c r="F68" s="86">
        <v>0</v>
      </c>
      <c r="G68" s="86">
        <v>1</v>
      </c>
      <c r="H68" s="86">
        <v>2</v>
      </c>
      <c r="I68" s="86">
        <v>0</v>
      </c>
      <c r="J68" s="86">
        <v>26</v>
      </c>
      <c r="K68" s="50">
        <f t="shared" si="0"/>
        <v>29</v>
      </c>
      <c r="L68" s="51">
        <f>VLOOKUP(B68,'Master '!B$4:AQ$13300,23,0)</f>
        <v>15000</v>
      </c>
      <c r="M68" s="51">
        <f>VLOOKUP(B68,'Master '!B$4:AS$13300,24,0)</f>
        <v>6000</v>
      </c>
      <c r="N68" s="51">
        <f>VLOOKUP(B68,'Master '!B$4:AT$13300,25,0)</f>
        <v>2083</v>
      </c>
      <c r="O68" s="51">
        <f>VLOOKUP(B68,'Master '!B$4:AV$1330,26,0)</f>
        <v>2083</v>
      </c>
      <c r="P68" s="51">
        <f>VLOOKUP(B68,'Master '!B$4:AW$1330,27,0)</f>
        <v>4834</v>
      </c>
      <c r="Q68" s="51">
        <f t="shared" si="1"/>
        <v>30000</v>
      </c>
      <c r="R68" s="52">
        <f t="shared" si="2"/>
        <v>14033</v>
      </c>
      <c r="S68" s="52">
        <f t="shared" si="3"/>
        <v>5613</v>
      </c>
      <c r="T68" s="52">
        <f t="shared" si="4"/>
        <v>1949</v>
      </c>
      <c r="U68" s="52">
        <f t="shared" si="5"/>
        <v>1949</v>
      </c>
      <c r="V68" s="52">
        <f t="shared" si="6"/>
        <v>1949</v>
      </c>
      <c r="W68" s="52">
        <f t="shared" si="7"/>
        <v>0</v>
      </c>
      <c r="X68" s="52">
        <f t="shared" si="8"/>
        <v>25493</v>
      </c>
      <c r="Y68" s="52">
        <f t="shared" si="9"/>
        <v>19880</v>
      </c>
      <c r="Z68" s="52">
        <f t="shared" si="10"/>
        <v>15000</v>
      </c>
      <c r="AA68" s="52">
        <f>ROUND(IF((VLOOKUP(B68,'Master '!B$4:W$29000,22,0))&lt;21001,X68,0),0)</f>
        <v>0</v>
      </c>
      <c r="AB68" s="52">
        <f t="shared" si="11"/>
        <v>1800</v>
      </c>
      <c r="AC68" s="52">
        <f t="shared" si="12"/>
        <v>0</v>
      </c>
      <c r="AD68" s="52">
        <v>200</v>
      </c>
      <c r="AE68" s="53"/>
      <c r="AF68" s="104"/>
      <c r="AG68" s="95">
        <f t="shared" si="13"/>
        <v>2000</v>
      </c>
      <c r="AH68" s="95">
        <f t="shared" si="14"/>
        <v>23493</v>
      </c>
      <c r="AI68" s="95">
        <f t="shared" si="15"/>
        <v>1950</v>
      </c>
      <c r="AJ68" s="95">
        <f t="shared" si="16"/>
        <v>0</v>
      </c>
      <c r="AK68" s="95">
        <f t="shared" si="17"/>
        <v>27443</v>
      </c>
    </row>
    <row r="69" spans="1:37" s="54" customFormat="1" ht="12.75" customHeight="1">
      <c r="A69" s="47">
        <v>62</v>
      </c>
      <c r="B69" s="42" t="s">
        <v>363</v>
      </c>
      <c r="C69" s="48" t="str">
        <f>VLOOKUP(B69,'Master '!B$4:AM$6300,3,0)</f>
        <v>Sivabhagavan M S Changdeo Karkhile</v>
      </c>
      <c r="D69" s="49">
        <f>VLOOKUP(B69,'Master '!B$4:AP$6300,28,0)</f>
        <v>16000</v>
      </c>
      <c r="E69" s="86" t="str">
        <f>VLOOKUP(B69,'Master '!B:F,5,0)</f>
        <v>M</v>
      </c>
      <c r="F69" s="86">
        <v>10</v>
      </c>
      <c r="G69" s="86">
        <v>1</v>
      </c>
      <c r="H69" s="86">
        <v>4</v>
      </c>
      <c r="I69" s="86">
        <v>0</v>
      </c>
      <c r="J69" s="86">
        <v>26</v>
      </c>
      <c r="K69" s="50">
        <f t="shared" si="0"/>
        <v>31</v>
      </c>
      <c r="L69" s="51">
        <f>VLOOKUP(B69,'Master '!B$4:AQ$13300,23,0)</f>
        <v>8000</v>
      </c>
      <c r="M69" s="51">
        <f>VLOOKUP(B69,'Master '!B$4:AS$13300,24,0)</f>
        <v>3200</v>
      </c>
      <c r="N69" s="51">
        <f>VLOOKUP(B69,'Master '!B$4:AT$13300,25,0)</f>
        <v>2083</v>
      </c>
      <c r="O69" s="51">
        <f>VLOOKUP(B69,'Master '!B$4:AV$1330,26,0)</f>
        <v>2083</v>
      </c>
      <c r="P69" s="51">
        <f>VLOOKUP(B69,'Master '!B$4:AW$1330,27,0)</f>
        <v>634</v>
      </c>
      <c r="Q69" s="51">
        <f t="shared" si="1"/>
        <v>16000</v>
      </c>
      <c r="R69" s="52">
        <f t="shared" si="2"/>
        <v>8000</v>
      </c>
      <c r="S69" s="52">
        <f t="shared" si="3"/>
        <v>3200</v>
      </c>
      <c r="T69" s="52">
        <f t="shared" si="4"/>
        <v>2083</v>
      </c>
      <c r="U69" s="52">
        <f t="shared" si="5"/>
        <v>2083</v>
      </c>
      <c r="V69" s="52">
        <f t="shared" si="6"/>
        <v>2083</v>
      </c>
      <c r="W69" s="52">
        <f t="shared" si="7"/>
        <v>903.22580645161293</v>
      </c>
      <c r="X69" s="52">
        <f t="shared" si="8"/>
        <v>18353</v>
      </c>
      <c r="Y69" s="52">
        <f t="shared" si="9"/>
        <v>14249</v>
      </c>
      <c r="Z69" s="52">
        <f t="shared" si="10"/>
        <v>14249</v>
      </c>
      <c r="AA69" s="52">
        <f>ROUND(IF((VLOOKUP(B69,'Master '!B$4:W$29000,22,0))&lt;21001,X69,0),0)</f>
        <v>18353</v>
      </c>
      <c r="AB69" s="52">
        <f t="shared" si="11"/>
        <v>1709.8799999999999</v>
      </c>
      <c r="AC69" s="52">
        <f t="shared" si="12"/>
        <v>138</v>
      </c>
      <c r="AD69" s="52">
        <v>200</v>
      </c>
      <c r="AE69" s="53"/>
      <c r="AF69" s="104"/>
      <c r="AG69" s="95">
        <f t="shared" si="13"/>
        <v>2047.8799999999999</v>
      </c>
      <c r="AH69" s="95">
        <f t="shared" si="14"/>
        <v>16305.12</v>
      </c>
      <c r="AI69" s="95">
        <f t="shared" si="15"/>
        <v>1852.3700000000001</v>
      </c>
      <c r="AJ69" s="95">
        <f t="shared" si="16"/>
        <v>596.47249999999997</v>
      </c>
      <c r="AK69" s="95">
        <f t="shared" si="17"/>
        <v>20801.842499999999</v>
      </c>
    </row>
    <row r="70" spans="1:37" s="54" customFormat="1" ht="12.75" customHeight="1">
      <c r="A70" s="47">
        <v>63</v>
      </c>
      <c r="B70" s="42" t="s">
        <v>368</v>
      </c>
      <c r="C70" s="48" t="str">
        <f>VLOOKUP(B70,'Master '!B$4:AM$6300,3,0)</f>
        <v>Suyog Sampat Vichare</v>
      </c>
      <c r="D70" s="49">
        <f>VLOOKUP(B70,'Master '!B$4:AP$6300,28,0)</f>
        <v>25000</v>
      </c>
      <c r="E70" s="86" t="str">
        <f>VLOOKUP(B70,'Master '!B:F,5,0)</f>
        <v>M</v>
      </c>
      <c r="F70" s="86">
        <v>0</v>
      </c>
      <c r="G70" s="86">
        <v>0</v>
      </c>
      <c r="H70" s="86">
        <v>3</v>
      </c>
      <c r="I70" s="86">
        <v>0</v>
      </c>
      <c r="J70" s="86">
        <v>24</v>
      </c>
      <c r="K70" s="50">
        <f t="shared" si="0"/>
        <v>27</v>
      </c>
      <c r="L70" s="51">
        <f>VLOOKUP(B70,'Master '!B$4:AQ$13300,23,0)</f>
        <v>12500</v>
      </c>
      <c r="M70" s="51">
        <f>VLOOKUP(B70,'Master '!B$4:AS$13300,24,0)</f>
        <v>5000</v>
      </c>
      <c r="N70" s="51">
        <f>VLOOKUP(B70,'Master '!B$4:AT$13300,25,0)</f>
        <v>2083</v>
      </c>
      <c r="O70" s="51">
        <f>VLOOKUP(B70,'Master '!B$4:AV$1330,26,0)</f>
        <v>2083</v>
      </c>
      <c r="P70" s="51">
        <f>VLOOKUP(B70,'Master '!B$4:AW$1330,27,0)</f>
        <v>3334</v>
      </c>
      <c r="Q70" s="51">
        <f t="shared" si="1"/>
        <v>25000</v>
      </c>
      <c r="R70" s="52">
        <f t="shared" si="2"/>
        <v>10888</v>
      </c>
      <c r="S70" s="52">
        <f t="shared" si="3"/>
        <v>4355</v>
      </c>
      <c r="T70" s="52">
        <f t="shared" si="4"/>
        <v>1815</v>
      </c>
      <c r="U70" s="52">
        <f t="shared" si="5"/>
        <v>1815</v>
      </c>
      <c r="V70" s="52">
        <f t="shared" si="6"/>
        <v>1815</v>
      </c>
      <c r="W70" s="52">
        <f t="shared" si="7"/>
        <v>0</v>
      </c>
      <c r="X70" s="52">
        <f t="shared" si="8"/>
        <v>20688</v>
      </c>
      <c r="Y70" s="52">
        <f t="shared" si="9"/>
        <v>16333</v>
      </c>
      <c r="Z70" s="52">
        <f t="shared" si="10"/>
        <v>15000</v>
      </c>
      <c r="AA70" s="52">
        <f>ROUND(IF((VLOOKUP(B70,'Master '!B$4:W$29000,22,0))&lt;21001,X70,0),0)</f>
        <v>0</v>
      </c>
      <c r="AB70" s="52">
        <f t="shared" si="11"/>
        <v>1800</v>
      </c>
      <c r="AC70" s="52">
        <f t="shared" si="12"/>
        <v>0</v>
      </c>
      <c r="AD70" s="52">
        <v>200</v>
      </c>
      <c r="AE70" s="53"/>
      <c r="AF70" s="104"/>
      <c r="AG70" s="95">
        <f t="shared" si="13"/>
        <v>2000</v>
      </c>
      <c r="AH70" s="95">
        <f t="shared" si="14"/>
        <v>18688</v>
      </c>
      <c r="AI70" s="95">
        <f t="shared" si="15"/>
        <v>1950</v>
      </c>
      <c r="AJ70" s="95">
        <f t="shared" si="16"/>
        <v>0</v>
      </c>
      <c r="AK70" s="95">
        <f t="shared" si="17"/>
        <v>22638</v>
      </c>
    </row>
    <row r="71" spans="1:37" s="54" customFormat="1" ht="12.75" customHeight="1">
      <c r="A71" s="47">
        <v>64</v>
      </c>
      <c r="B71" s="42" t="s">
        <v>373</v>
      </c>
      <c r="C71" s="48" t="str">
        <f>VLOOKUP(B71,'Master '!B$4:AM$6300,3,0)</f>
        <v>Satish Shashikant Mahajan</v>
      </c>
      <c r="D71" s="49">
        <f>VLOOKUP(B71,'Master '!B$4:AP$6300,28,0)</f>
        <v>27000</v>
      </c>
      <c r="E71" s="86" t="str">
        <f>VLOOKUP(B71,'Master '!B:F,5,0)</f>
        <v>M</v>
      </c>
      <c r="F71" s="86">
        <v>0</v>
      </c>
      <c r="G71" s="86">
        <v>1</v>
      </c>
      <c r="H71" s="86">
        <v>4</v>
      </c>
      <c r="I71" s="86">
        <v>0</v>
      </c>
      <c r="J71" s="86">
        <v>26</v>
      </c>
      <c r="K71" s="50">
        <f t="shared" si="0"/>
        <v>31</v>
      </c>
      <c r="L71" s="51">
        <f>VLOOKUP(B71,'Master '!B$4:AQ$13300,23,0)</f>
        <v>13500</v>
      </c>
      <c r="M71" s="51">
        <f>VLOOKUP(B71,'Master '!B$4:AS$13300,24,0)</f>
        <v>5400</v>
      </c>
      <c r="N71" s="51">
        <f>VLOOKUP(B71,'Master '!B$4:AT$13300,25,0)</f>
        <v>2083</v>
      </c>
      <c r="O71" s="51">
        <f>VLOOKUP(B71,'Master '!B$4:AV$1330,26,0)</f>
        <v>2083</v>
      </c>
      <c r="P71" s="51">
        <f>VLOOKUP(B71,'Master '!B$4:AW$1330,27,0)</f>
        <v>3934</v>
      </c>
      <c r="Q71" s="51">
        <f t="shared" si="1"/>
        <v>27000</v>
      </c>
      <c r="R71" s="52">
        <f t="shared" si="2"/>
        <v>13500</v>
      </c>
      <c r="S71" s="52">
        <f t="shared" si="3"/>
        <v>5400</v>
      </c>
      <c r="T71" s="52">
        <f t="shared" si="4"/>
        <v>2083</v>
      </c>
      <c r="U71" s="52">
        <f t="shared" si="5"/>
        <v>2083</v>
      </c>
      <c r="V71" s="52">
        <f t="shared" si="6"/>
        <v>2083</v>
      </c>
      <c r="W71" s="52">
        <f t="shared" si="7"/>
        <v>0</v>
      </c>
      <c r="X71" s="52">
        <f t="shared" si="8"/>
        <v>25149</v>
      </c>
      <c r="Y71" s="52">
        <f t="shared" si="9"/>
        <v>19749</v>
      </c>
      <c r="Z71" s="52">
        <f t="shared" si="10"/>
        <v>15000</v>
      </c>
      <c r="AA71" s="52">
        <f>ROUND(IF((VLOOKUP(B71,'Master '!B$4:W$29000,22,0))&lt;21001,X71,0),0)</f>
        <v>0</v>
      </c>
      <c r="AB71" s="52">
        <f t="shared" si="11"/>
        <v>1800</v>
      </c>
      <c r="AC71" s="52">
        <f t="shared" si="12"/>
        <v>0</v>
      </c>
      <c r="AD71" s="52">
        <v>200</v>
      </c>
      <c r="AE71" s="53"/>
      <c r="AF71" s="104"/>
      <c r="AG71" s="95">
        <f t="shared" si="13"/>
        <v>2000</v>
      </c>
      <c r="AH71" s="95">
        <f t="shared" si="14"/>
        <v>23149</v>
      </c>
      <c r="AI71" s="95">
        <f t="shared" si="15"/>
        <v>1950</v>
      </c>
      <c r="AJ71" s="95">
        <f t="shared" si="16"/>
        <v>0</v>
      </c>
      <c r="AK71" s="95">
        <f t="shared" si="17"/>
        <v>27099</v>
      </c>
    </row>
    <row r="72" spans="1:37" s="54" customFormat="1" ht="12.75" customHeight="1">
      <c r="A72" s="47">
        <v>65</v>
      </c>
      <c r="B72" s="42" t="s">
        <v>379</v>
      </c>
      <c r="C72" s="48" t="str">
        <f>VLOOKUP(B72,'Master '!B$4:AM$6300,3,0)</f>
        <v>Ajaykumar Prakash Kahakar</v>
      </c>
      <c r="D72" s="49">
        <f>VLOOKUP(B72,'Master '!B$4:AP$6300,28,0)</f>
        <v>43000</v>
      </c>
      <c r="E72" s="86" t="str">
        <f>VLOOKUP(B72,'Master '!B:F,5,0)</f>
        <v>M</v>
      </c>
      <c r="F72" s="86">
        <v>0</v>
      </c>
      <c r="G72" s="86">
        <v>0</v>
      </c>
      <c r="H72" s="86">
        <v>4</v>
      </c>
      <c r="I72" s="86">
        <v>0</v>
      </c>
      <c r="J72" s="86">
        <v>25</v>
      </c>
      <c r="K72" s="50">
        <f t="shared" ref="K72:K135" si="18">SUM(G72:J72)</f>
        <v>29</v>
      </c>
      <c r="L72" s="51">
        <f>VLOOKUP(B72,'Master '!B$4:AQ$13300,23,0)</f>
        <v>21500</v>
      </c>
      <c r="M72" s="51">
        <f>VLOOKUP(B72,'Master '!B$4:AS$13300,24,0)</f>
        <v>8600</v>
      </c>
      <c r="N72" s="51">
        <f>VLOOKUP(B72,'Master '!B$4:AT$13300,25,0)</f>
        <v>2083</v>
      </c>
      <c r="O72" s="51">
        <f>VLOOKUP(B72,'Master '!B$4:AV$1330,26,0)</f>
        <v>2083</v>
      </c>
      <c r="P72" s="51">
        <f>VLOOKUP(B72,'Master '!B$4:AW$1330,27,0)</f>
        <v>8734</v>
      </c>
      <c r="Q72" s="51">
        <f t="shared" ref="Q72:Q135" si="19">SUM(L72:P72)</f>
        <v>43000</v>
      </c>
      <c r="R72" s="52">
        <f t="shared" ref="R72:R135" si="20">ROUNDUP((L72/$K$4*$K72),0)</f>
        <v>20113</v>
      </c>
      <c r="S72" s="52">
        <f t="shared" ref="S72:S135" si="21">ROUNDUP((M72/$K$4*$K72),0)</f>
        <v>8046</v>
      </c>
      <c r="T72" s="52">
        <f t="shared" ref="T72:T135" si="22">ROUNDUP((N72/$K$4*$K72),0)</f>
        <v>1949</v>
      </c>
      <c r="U72" s="52">
        <f t="shared" ref="U72:U135" si="23">ROUNDUP((O72/$K$4*$K72),0)</f>
        <v>1949</v>
      </c>
      <c r="V72" s="52">
        <f t="shared" ref="V72:V135" si="24">ROUNDUP((O72/$K$4*$K72),0)</f>
        <v>1949</v>
      </c>
      <c r="W72" s="52">
        <f t="shared" ref="W72:W135" si="25">IF(D72&lt;21000,SUM(L72:M72)/K$4/4,0)*F72</f>
        <v>0</v>
      </c>
      <c r="X72" s="52">
        <f t="shared" ref="X72:X135" si="26">ROUNDUP((SUM(R72:W72)),0)</f>
        <v>34006</v>
      </c>
      <c r="Y72" s="52">
        <f t="shared" ref="Y72:Y135" si="27">R72+T72+U72+V72</f>
        <v>25960</v>
      </c>
      <c r="Z72" s="52">
        <f t="shared" ref="Z72:Z135" si="28">IF(Y72&gt;15000,15000,Y72)</f>
        <v>15000</v>
      </c>
      <c r="AA72" s="52">
        <f>ROUND(IF((VLOOKUP(B72,'Master '!B$4:W$29000,22,0))&lt;21001,X72,0),0)</f>
        <v>0</v>
      </c>
      <c r="AB72" s="52">
        <f t="shared" ref="AB72:AB135" si="29">Z72*12%</f>
        <v>1800</v>
      </c>
      <c r="AC72" s="52">
        <f t="shared" ref="AC72:AC135" si="30">ROUNDUP((AA72*0.75%),0)</f>
        <v>0</v>
      </c>
      <c r="AD72" s="52">
        <v>200</v>
      </c>
      <c r="AE72" s="53"/>
      <c r="AF72" s="104"/>
      <c r="AG72" s="95">
        <f t="shared" ref="AG72:AG135" si="31">SUM(AB72:AF72)</f>
        <v>2000</v>
      </c>
      <c r="AH72" s="95">
        <f t="shared" ref="AH72:AH135" si="32">X72-AG72</f>
        <v>32006</v>
      </c>
      <c r="AI72" s="95">
        <f t="shared" ref="AI72:AI135" si="33">Z72*13%</f>
        <v>1950</v>
      </c>
      <c r="AJ72" s="95">
        <f t="shared" ref="AJ72:AJ135" si="34">AA72*3.25%</f>
        <v>0</v>
      </c>
      <c r="AK72" s="95">
        <f t="shared" ref="AK72:AK135" si="35">X72+AI72+AJ72</f>
        <v>35956</v>
      </c>
    </row>
    <row r="73" spans="1:37" s="54" customFormat="1" ht="12.75" customHeight="1">
      <c r="A73" s="47">
        <v>66</v>
      </c>
      <c r="B73" s="42" t="s">
        <v>385</v>
      </c>
      <c r="C73" s="48" t="str">
        <f>VLOOKUP(B73,'Master '!B$4:AM$6300,3,0)</f>
        <v>Bajirao Rambhau Patil</v>
      </c>
      <c r="D73" s="49">
        <f>VLOOKUP(B73,'Master '!B$4:AP$6300,28,0)</f>
        <v>32000</v>
      </c>
      <c r="E73" s="86" t="str">
        <f>VLOOKUP(B73,'Master '!B:F,5,0)</f>
        <v>M</v>
      </c>
      <c r="F73" s="86">
        <v>0</v>
      </c>
      <c r="G73" s="86">
        <v>1</v>
      </c>
      <c r="H73" s="86">
        <v>2</v>
      </c>
      <c r="I73" s="86">
        <v>0</v>
      </c>
      <c r="J73" s="86">
        <v>26</v>
      </c>
      <c r="K73" s="50">
        <f t="shared" si="18"/>
        <v>29</v>
      </c>
      <c r="L73" s="51">
        <f>VLOOKUP(B73,'Master '!B$4:AQ$13300,23,0)</f>
        <v>16000</v>
      </c>
      <c r="M73" s="51">
        <f>VLOOKUP(B73,'Master '!B$4:AS$13300,24,0)</f>
        <v>6400</v>
      </c>
      <c r="N73" s="51">
        <f>VLOOKUP(B73,'Master '!B$4:AT$13300,25,0)</f>
        <v>2083</v>
      </c>
      <c r="O73" s="51">
        <f>VLOOKUP(B73,'Master '!B$4:AV$1330,26,0)</f>
        <v>2083</v>
      </c>
      <c r="P73" s="51">
        <f>VLOOKUP(B73,'Master '!B$4:AW$1330,27,0)</f>
        <v>5434</v>
      </c>
      <c r="Q73" s="51">
        <f t="shared" si="19"/>
        <v>32000</v>
      </c>
      <c r="R73" s="52">
        <f t="shared" si="20"/>
        <v>14968</v>
      </c>
      <c r="S73" s="52">
        <f t="shared" si="21"/>
        <v>5988</v>
      </c>
      <c r="T73" s="52">
        <f t="shared" si="22"/>
        <v>1949</v>
      </c>
      <c r="U73" s="52">
        <f t="shared" si="23"/>
        <v>1949</v>
      </c>
      <c r="V73" s="52">
        <f t="shared" si="24"/>
        <v>1949</v>
      </c>
      <c r="W73" s="52">
        <f t="shared" si="25"/>
        <v>0</v>
      </c>
      <c r="X73" s="52">
        <f t="shared" si="26"/>
        <v>26803</v>
      </c>
      <c r="Y73" s="52">
        <f t="shared" si="27"/>
        <v>20815</v>
      </c>
      <c r="Z73" s="52">
        <f t="shared" si="28"/>
        <v>15000</v>
      </c>
      <c r="AA73" s="52">
        <f>ROUND(IF((VLOOKUP(B73,'Master '!B$4:W$29000,22,0))&lt;21001,X73,0),0)</f>
        <v>0</v>
      </c>
      <c r="AB73" s="52">
        <f t="shared" si="29"/>
        <v>1800</v>
      </c>
      <c r="AC73" s="52">
        <f t="shared" si="30"/>
        <v>0</v>
      </c>
      <c r="AD73" s="52">
        <v>200</v>
      </c>
      <c r="AE73" s="53"/>
      <c r="AF73" s="104"/>
      <c r="AG73" s="95">
        <f t="shared" si="31"/>
        <v>2000</v>
      </c>
      <c r="AH73" s="95">
        <f t="shared" si="32"/>
        <v>24803</v>
      </c>
      <c r="AI73" s="95">
        <f t="shared" si="33"/>
        <v>1950</v>
      </c>
      <c r="AJ73" s="95">
        <f t="shared" si="34"/>
        <v>0</v>
      </c>
      <c r="AK73" s="95">
        <f t="shared" si="35"/>
        <v>28753</v>
      </c>
    </row>
    <row r="74" spans="1:37" s="54" customFormat="1" ht="12.75" customHeight="1">
      <c r="A74" s="47">
        <v>67</v>
      </c>
      <c r="B74" s="42" t="s">
        <v>391</v>
      </c>
      <c r="C74" s="48" t="str">
        <f>VLOOKUP(B74,'Master '!B$4:AM$6300,3,0)</f>
        <v>Kalpesh Mahipati Borde</v>
      </c>
      <c r="D74" s="49">
        <f>VLOOKUP(B74,'Master '!B$4:AP$6300,28,0)</f>
        <v>16000</v>
      </c>
      <c r="E74" s="86" t="str">
        <f>VLOOKUP(B74,'Master '!B:F,5,0)</f>
        <v>M</v>
      </c>
      <c r="F74" s="86">
        <v>10</v>
      </c>
      <c r="G74" s="86">
        <v>1</v>
      </c>
      <c r="H74" s="86">
        <v>4</v>
      </c>
      <c r="I74" s="86">
        <v>0</v>
      </c>
      <c r="J74" s="86">
        <v>26</v>
      </c>
      <c r="K74" s="50">
        <f t="shared" si="18"/>
        <v>31</v>
      </c>
      <c r="L74" s="51">
        <f>VLOOKUP(B74,'Master '!B$4:AQ$13300,23,0)</f>
        <v>8000</v>
      </c>
      <c r="M74" s="51">
        <f>VLOOKUP(B74,'Master '!B$4:AS$13300,24,0)</f>
        <v>3200</v>
      </c>
      <c r="N74" s="51">
        <f>VLOOKUP(B74,'Master '!B$4:AT$13300,25,0)</f>
        <v>2083</v>
      </c>
      <c r="O74" s="51">
        <f>VLOOKUP(B74,'Master '!B$4:AV$1330,26,0)</f>
        <v>2083</v>
      </c>
      <c r="P74" s="51">
        <f>VLOOKUP(B74,'Master '!B$4:AW$1330,27,0)</f>
        <v>634</v>
      </c>
      <c r="Q74" s="51">
        <f t="shared" si="19"/>
        <v>16000</v>
      </c>
      <c r="R74" s="52">
        <f t="shared" si="20"/>
        <v>8000</v>
      </c>
      <c r="S74" s="52">
        <f t="shared" si="21"/>
        <v>3200</v>
      </c>
      <c r="T74" s="52">
        <f t="shared" si="22"/>
        <v>2083</v>
      </c>
      <c r="U74" s="52">
        <f t="shared" si="23"/>
        <v>2083</v>
      </c>
      <c r="V74" s="52">
        <f t="shared" si="24"/>
        <v>2083</v>
      </c>
      <c r="W74" s="52">
        <f t="shared" si="25"/>
        <v>903.22580645161293</v>
      </c>
      <c r="X74" s="52">
        <f t="shared" si="26"/>
        <v>18353</v>
      </c>
      <c r="Y74" s="52">
        <f t="shared" si="27"/>
        <v>14249</v>
      </c>
      <c r="Z74" s="52">
        <f t="shared" si="28"/>
        <v>14249</v>
      </c>
      <c r="AA74" s="52">
        <f>ROUND(IF((VLOOKUP(B74,'Master '!B$4:W$29000,22,0))&lt;21001,X74,0),0)</f>
        <v>18353</v>
      </c>
      <c r="AB74" s="52">
        <f t="shared" si="29"/>
        <v>1709.8799999999999</v>
      </c>
      <c r="AC74" s="52">
        <f t="shared" si="30"/>
        <v>138</v>
      </c>
      <c r="AD74" s="52">
        <v>200</v>
      </c>
      <c r="AE74" s="53"/>
      <c r="AF74" s="104"/>
      <c r="AG74" s="95">
        <f t="shared" si="31"/>
        <v>2047.8799999999999</v>
      </c>
      <c r="AH74" s="95">
        <f t="shared" si="32"/>
        <v>16305.12</v>
      </c>
      <c r="AI74" s="95">
        <f t="shared" si="33"/>
        <v>1852.3700000000001</v>
      </c>
      <c r="AJ74" s="95">
        <f t="shared" si="34"/>
        <v>596.47249999999997</v>
      </c>
      <c r="AK74" s="95">
        <f t="shared" si="35"/>
        <v>20801.842499999999</v>
      </c>
    </row>
    <row r="75" spans="1:37" s="54" customFormat="1" ht="12.75" customHeight="1">
      <c r="A75" s="47">
        <v>68</v>
      </c>
      <c r="B75" s="42" t="s">
        <v>395</v>
      </c>
      <c r="C75" s="48" t="str">
        <f>VLOOKUP(B75,'Master '!B$4:AM$6300,3,0)</f>
        <v>Nitin Kailas Saravana</v>
      </c>
      <c r="D75" s="49">
        <f>VLOOKUP(B75,'Master '!B$4:AP$6300,28,0)</f>
        <v>31000</v>
      </c>
      <c r="E75" s="86" t="str">
        <f>VLOOKUP(B75,'Master '!B:F,5,0)</f>
        <v>M</v>
      </c>
      <c r="F75" s="86">
        <v>0</v>
      </c>
      <c r="G75" s="86">
        <v>0</v>
      </c>
      <c r="H75" s="86">
        <v>3</v>
      </c>
      <c r="I75" s="86">
        <v>0</v>
      </c>
      <c r="J75" s="86">
        <v>24</v>
      </c>
      <c r="K75" s="50">
        <f t="shared" si="18"/>
        <v>27</v>
      </c>
      <c r="L75" s="51">
        <f>VLOOKUP(B75,'Master '!B$4:AQ$13300,23,0)</f>
        <v>15500</v>
      </c>
      <c r="M75" s="51">
        <f>VLOOKUP(B75,'Master '!B$4:AS$13300,24,0)</f>
        <v>6200</v>
      </c>
      <c r="N75" s="51">
        <f>VLOOKUP(B75,'Master '!B$4:AT$13300,25,0)</f>
        <v>2083</v>
      </c>
      <c r="O75" s="51">
        <f>VLOOKUP(B75,'Master '!B$4:AV$1330,26,0)</f>
        <v>2083</v>
      </c>
      <c r="P75" s="51">
        <f>VLOOKUP(B75,'Master '!B$4:AW$1330,27,0)</f>
        <v>5134</v>
      </c>
      <c r="Q75" s="51">
        <f t="shared" si="19"/>
        <v>31000</v>
      </c>
      <c r="R75" s="52">
        <f t="shared" si="20"/>
        <v>13500</v>
      </c>
      <c r="S75" s="52">
        <f t="shared" si="21"/>
        <v>5400</v>
      </c>
      <c r="T75" s="52">
        <f t="shared" si="22"/>
        <v>1815</v>
      </c>
      <c r="U75" s="52">
        <f t="shared" si="23"/>
        <v>1815</v>
      </c>
      <c r="V75" s="52">
        <f t="shared" si="24"/>
        <v>1815</v>
      </c>
      <c r="W75" s="52">
        <f t="shared" si="25"/>
        <v>0</v>
      </c>
      <c r="X75" s="52">
        <f t="shared" si="26"/>
        <v>24345</v>
      </c>
      <c r="Y75" s="52">
        <f t="shared" si="27"/>
        <v>18945</v>
      </c>
      <c r="Z75" s="52">
        <f t="shared" si="28"/>
        <v>15000</v>
      </c>
      <c r="AA75" s="52">
        <f>ROUND(IF((VLOOKUP(B75,'Master '!B$4:W$29000,22,0))&lt;21001,X75,0),0)</f>
        <v>0</v>
      </c>
      <c r="AB75" s="52">
        <f t="shared" si="29"/>
        <v>1800</v>
      </c>
      <c r="AC75" s="52">
        <f t="shared" si="30"/>
        <v>0</v>
      </c>
      <c r="AD75" s="52">
        <v>200</v>
      </c>
      <c r="AE75" s="53"/>
      <c r="AF75" s="104"/>
      <c r="AG75" s="95">
        <f t="shared" si="31"/>
        <v>2000</v>
      </c>
      <c r="AH75" s="95">
        <f t="shared" si="32"/>
        <v>22345</v>
      </c>
      <c r="AI75" s="95">
        <f t="shared" si="33"/>
        <v>1950</v>
      </c>
      <c r="AJ75" s="95">
        <f t="shared" si="34"/>
        <v>0</v>
      </c>
      <c r="AK75" s="95">
        <f t="shared" si="35"/>
        <v>26295</v>
      </c>
    </row>
    <row r="76" spans="1:37" s="54" customFormat="1" ht="12.75" customHeight="1">
      <c r="A76" s="47">
        <v>69</v>
      </c>
      <c r="B76" s="42" t="s">
        <v>400</v>
      </c>
      <c r="C76" s="48" t="str">
        <f>VLOOKUP(B76,'Master '!B$4:AM$6300,3,0)</f>
        <v>Bhagirath  Vishwanath</v>
      </c>
      <c r="D76" s="49">
        <f>VLOOKUP(B76,'Master '!B$4:AP$6300,28,0)</f>
        <v>24000</v>
      </c>
      <c r="E76" s="86" t="str">
        <f>VLOOKUP(B76,'Master '!B:F,5,0)</f>
        <v>M</v>
      </c>
      <c r="F76" s="86">
        <v>0</v>
      </c>
      <c r="G76" s="86">
        <v>1</v>
      </c>
      <c r="H76" s="86">
        <v>4</v>
      </c>
      <c r="I76" s="86">
        <v>0</v>
      </c>
      <c r="J76" s="86">
        <v>26</v>
      </c>
      <c r="K76" s="50">
        <f t="shared" si="18"/>
        <v>31</v>
      </c>
      <c r="L76" s="51">
        <f>VLOOKUP(B76,'Master '!B$4:AQ$13300,23,0)</f>
        <v>12000</v>
      </c>
      <c r="M76" s="51">
        <f>VLOOKUP(B76,'Master '!B$4:AS$13300,24,0)</f>
        <v>4800</v>
      </c>
      <c r="N76" s="51">
        <f>VLOOKUP(B76,'Master '!B$4:AT$13300,25,0)</f>
        <v>2083</v>
      </c>
      <c r="O76" s="51">
        <f>VLOOKUP(B76,'Master '!B$4:AV$1330,26,0)</f>
        <v>2083</v>
      </c>
      <c r="P76" s="51">
        <f>VLOOKUP(B76,'Master '!B$4:AW$1330,27,0)</f>
        <v>3034</v>
      </c>
      <c r="Q76" s="51">
        <f t="shared" si="19"/>
        <v>24000</v>
      </c>
      <c r="R76" s="52">
        <f t="shared" si="20"/>
        <v>12000</v>
      </c>
      <c r="S76" s="52">
        <f t="shared" si="21"/>
        <v>4800</v>
      </c>
      <c r="T76" s="52">
        <f t="shared" si="22"/>
        <v>2083</v>
      </c>
      <c r="U76" s="52">
        <f t="shared" si="23"/>
        <v>2083</v>
      </c>
      <c r="V76" s="52">
        <f t="shared" si="24"/>
        <v>2083</v>
      </c>
      <c r="W76" s="52">
        <f t="shared" si="25"/>
        <v>0</v>
      </c>
      <c r="X76" s="52">
        <f t="shared" si="26"/>
        <v>23049</v>
      </c>
      <c r="Y76" s="52">
        <f t="shared" si="27"/>
        <v>18249</v>
      </c>
      <c r="Z76" s="52">
        <f t="shared" si="28"/>
        <v>15000</v>
      </c>
      <c r="AA76" s="52">
        <f>ROUND(IF((VLOOKUP(B76,'Master '!B$4:W$29000,22,0))&lt;21001,X76,0),0)</f>
        <v>0</v>
      </c>
      <c r="AB76" s="52">
        <f t="shared" si="29"/>
        <v>1800</v>
      </c>
      <c r="AC76" s="52">
        <f t="shared" si="30"/>
        <v>0</v>
      </c>
      <c r="AD76" s="52">
        <v>200</v>
      </c>
      <c r="AE76" s="53"/>
      <c r="AF76" s="104"/>
      <c r="AG76" s="95">
        <f t="shared" si="31"/>
        <v>2000</v>
      </c>
      <c r="AH76" s="95">
        <f t="shared" si="32"/>
        <v>21049</v>
      </c>
      <c r="AI76" s="95">
        <f t="shared" si="33"/>
        <v>1950</v>
      </c>
      <c r="AJ76" s="95">
        <f t="shared" si="34"/>
        <v>0</v>
      </c>
      <c r="AK76" s="95">
        <f t="shared" si="35"/>
        <v>24999</v>
      </c>
    </row>
    <row r="77" spans="1:37" s="54" customFormat="1" ht="12.75" customHeight="1">
      <c r="A77" s="47">
        <v>70</v>
      </c>
      <c r="B77" s="42" t="s">
        <v>405</v>
      </c>
      <c r="C77" s="48" t="str">
        <f>VLOOKUP(B77,'Master '!B$4:AM$6300,3,0)</f>
        <v>Prashant  Rajeshwar</v>
      </c>
      <c r="D77" s="49">
        <f>VLOOKUP(B77,'Master '!B$4:AP$6300,28,0)</f>
        <v>31000</v>
      </c>
      <c r="E77" s="86" t="str">
        <f>VLOOKUP(B77,'Master '!B:F,5,0)</f>
        <v>M</v>
      </c>
      <c r="F77" s="86">
        <v>0</v>
      </c>
      <c r="G77" s="86">
        <v>1</v>
      </c>
      <c r="H77" s="86">
        <v>4</v>
      </c>
      <c r="I77" s="86">
        <v>0</v>
      </c>
      <c r="J77" s="86">
        <v>26</v>
      </c>
      <c r="K77" s="50">
        <f t="shared" si="18"/>
        <v>31</v>
      </c>
      <c r="L77" s="51">
        <f>VLOOKUP(B77,'Master '!B$4:AQ$13300,23,0)</f>
        <v>15500</v>
      </c>
      <c r="M77" s="51">
        <f>VLOOKUP(B77,'Master '!B$4:AS$13300,24,0)</f>
        <v>6200</v>
      </c>
      <c r="N77" s="51">
        <f>VLOOKUP(B77,'Master '!B$4:AT$13300,25,0)</f>
        <v>2083</v>
      </c>
      <c r="O77" s="51">
        <f>VLOOKUP(B77,'Master '!B$4:AV$1330,26,0)</f>
        <v>2083</v>
      </c>
      <c r="P77" s="51">
        <f>VLOOKUP(B77,'Master '!B$4:AW$1330,27,0)</f>
        <v>5134</v>
      </c>
      <c r="Q77" s="51">
        <f t="shared" si="19"/>
        <v>31000</v>
      </c>
      <c r="R77" s="52">
        <f t="shared" si="20"/>
        <v>15500</v>
      </c>
      <c r="S77" s="52">
        <f t="shared" si="21"/>
        <v>6200</v>
      </c>
      <c r="T77" s="52">
        <f t="shared" si="22"/>
        <v>2083</v>
      </c>
      <c r="U77" s="52">
        <f t="shared" si="23"/>
        <v>2083</v>
      </c>
      <c r="V77" s="52">
        <f t="shared" si="24"/>
        <v>2083</v>
      </c>
      <c r="W77" s="52">
        <f t="shared" si="25"/>
        <v>0</v>
      </c>
      <c r="X77" s="52">
        <f t="shared" si="26"/>
        <v>27949</v>
      </c>
      <c r="Y77" s="52">
        <f t="shared" si="27"/>
        <v>21749</v>
      </c>
      <c r="Z77" s="52">
        <f t="shared" si="28"/>
        <v>15000</v>
      </c>
      <c r="AA77" s="52">
        <f>ROUND(IF((VLOOKUP(B77,'Master '!B$4:W$29000,22,0))&lt;21001,X77,0),0)</f>
        <v>0</v>
      </c>
      <c r="AB77" s="52">
        <f t="shared" si="29"/>
        <v>1800</v>
      </c>
      <c r="AC77" s="52">
        <f t="shared" si="30"/>
        <v>0</v>
      </c>
      <c r="AD77" s="52">
        <v>200</v>
      </c>
      <c r="AE77" s="53"/>
      <c r="AF77" s="104"/>
      <c r="AG77" s="95">
        <f t="shared" si="31"/>
        <v>2000</v>
      </c>
      <c r="AH77" s="95">
        <f t="shared" si="32"/>
        <v>25949</v>
      </c>
      <c r="AI77" s="95">
        <f t="shared" si="33"/>
        <v>1950</v>
      </c>
      <c r="AJ77" s="95">
        <f t="shared" si="34"/>
        <v>0</v>
      </c>
      <c r="AK77" s="95">
        <f t="shared" si="35"/>
        <v>29899</v>
      </c>
    </row>
    <row r="78" spans="1:37" s="54" customFormat="1" ht="12.75" customHeight="1">
      <c r="A78" s="47">
        <v>71</v>
      </c>
      <c r="B78" s="42" t="s">
        <v>409</v>
      </c>
      <c r="C78" s="48" t="str">
        <f>VLOOKUP(B78,'Master '!B$4:AM$6300,3,0)</f>
        <v>Vikas  Barve</v>
      </c>
      <c r="D78" s="49">
        <f>VLOOKUP(B78,'Master '!B$4:AP$6300,28,0)</f>
        <v>16000</v>
      </c>
      <c r="E78" s="86" t="str">
        <f>VLOOKUP(B78,'Master '!B:F,5,0)</f>
        <v>M</v>
      </c>
      <c r="F78" s="86">
        <v>10</v>
      </c>
      <c r="G78" s="86">
        <v>1</v>
      </c>
      <c r="H78" s="86">
        <v>2</v>
      </c>
      <c r="I78" s="86">
        <v>0</v>
      </c>
      <c r="J78" s="86">
        <v>24</v>
      </c>
      <c r="K78" s="50">
        <f t="shared" si="18"/>
        <v>27</v>
      </c>
      <c r="L78" s="51">
        <f>VLOOKUP(B78,'Master '!B$4:AQ$13300,23,0)</f>
        <v>8000</v>
      </c>
      <c r="M78" s="51">
        <f>VLOOKUP(B78,'Master '!B$4:AS$13300,24,0)</f>
        <v>3200</v>
      </c>
      <c r="N78" s="51">
        <f>VLOOKUP(B78,'Master '!B$4:AT$13300,25,0)</f>
        <v>2083</v>
      </c>
      <c r="O78" s="51">
        <f>VLOOKUP(B78,'Master '!B$4:AV$1330,26,0)</f>
        <v>2083</v>
      </c>
      <c r="P78" s="51">
        <f>VLOOKUP(B78,'Master '!B$4:AW$1330,27,0)</f>
        <v>634</v>
      </c>
      <c r="Q78" s="51">
        <f t="shared" si="19"/>
        <v>16000</v>
      </c>
      <c r="R78" s="52">
        <f t="shared" si="20"/>
        <v>6968</v>
      </c>
      <c r="S78" s="52">
        <f t="shared" si="21"/>
        <v>2788</v>
      </c>
      <c r="T78" s="52">
        <f t="shared" si="22"/>
        <v>1815</v>
      </c>
      <c r="U78" s="52">
        <f t="shared" si="23"/>
        <v>1815</v>
      </c>
      <c r="V78" s="52">
        <f t="shared" si="24"/>
        <v>1815</v>
      </c>
      <c r="W78" s="52">
        <f t="shared" si="25"/>
        <v>903.22580645161293</v>
      </c>
      <c r="X78" s="52">
        <f t="shared" si="26"/>
        <v>16105</v>
      </c>
      <c r="Y78" s="52">
        <f t="shared" si="27"/>
        <v>12413</v>
      </c>
      <c r="Z78" s="52">
        <f t="shared" si="28"/>
        <v>12413</v>
      </c>
      <c r="AA78" s="52">
        <f>ROUND(IF((VLOOKUP(B78,'Master '!B$4:W$29000,22,0))&lt;21001,X78,0),0)</f>
        <v>16105</v>
      </c>
      <c r="AB78" s="52">
        <f t="shared" si="29"/>
        <v>1489.56</v>
      </c>
      <c r="AC78" s="52">
        <f t="shared" si="30"/>
        <v>121</v>
      </c>
      <c r="AD78" s="52">
        <v>200</v>
      </c>
      <c r="AE78" s="53"/>
      <c r="AF78" s="104"/>
      <c r="AG78" s="95">
        <f t="shared" si="31"/>
        <v>1810.56</v>
      </c>
      <c r="AH78" s="95">
        <f t="shared" si="32"/>
        <v>14294.44</v>
      </c>
      <c r="AI78" s="95">
        <f t="shared" si="33"/>
        <v>1613.69</v>
      </c>
      <c r="AJ78" s="95">
        <f t="shared" si="34"/>
        <v>523.41250000000002</v>
      </c>
      <c r="AK78" s="95">
        <f t="shared" si="35"/>
        <v>18242.102499999997</v>
      </c>
    </row>
    <row r="79" spans="1:37" s="54" customFormat="1" ht="12.75" customHeight="1">
      <c r="A79" s="47">
        <v>72</v>
      </c>
      <c r="B79" s="42" t="s">
        <v>413</v>
      </c>
      <c r="C79" s="48" t="str">
        <f>VLOOKUP(B79,'Master '!B$4:AM$6300,3,0)</f>
        <v>Kompala Jagannath Anbuselvam</v>
      </c>
      <c r="D79" s="49">
        <f>VLOOKUP(B79,'Master '!B$4:AP$6300,28,0)</f>
        <v>40000</v>
      </c>
      <c r="E79" s="86" t="str">
        <f>VLOOKUP(B79,'Master '!B:F,5,0)</f>
        <v>M</v>
      </c>
      <c r="F79" s="86">
        <v>0</v>
      </c>
      <c r="G79" s="86">
        <v>0</v>
      </c>
      <c r="H79" s="86">
        <v>3</v>
      </c>
      <c r="I79" s="86">
        <v>0</v>
      </c>
      <c r="J79" s="86">
        <v>24</v>
      </c>
      <c r="K79" s="50">
        <f t="shared" si="18"/>
        <v>27</v>
      </c>
      <c r="L79" s="51">
        <f>VLOOKUP(B79,'Master '!B$4:AQ$13300,23,0)</f>
        <v>20000</v>
      </c>
      <c r="M79" s="51">
        <f>VLOOKUP(B79,'Master '!B$4:AS$13300,24,0)</f>
        <v>8000</v>
      </c>
      <c r="N79" s="51">
        <f>VLOOKUP(B79,'Master '!B$4:AT$13300,25,0)</f>
        <v>2083</v>
      </c>
      <c r="O79" s="51">
        <f>VLOOKUP(B79,'Master '!B$4:AV$1330,26,0)</f>
        <v>2083</v>
      </c>
      <c r="P79" s="51">
        <f>VLOOKUP(B79,'Master '!B$4:AW$1330,27,0)</f>
        <v>7834</v>
      </c>
      <c r="Q79" s="51">
        <f t="shared" si="19"/>
        <v>40000</v>
      </c>
      <c r="R79" s="52">
        <f t="shared" si="20"/>
        <v>17420</v>
      </c>
      <c r="S79" s="52">
        <f t="shared" si="21"/>
        <v>6968</v>
      </c>
      <c r="T79" s="52">
        <f t="shared" si="22"/>
        <v>1815</v>
      </c>
      <c r="U79" s="52">
        <f t="shared" si="23"/>
        <v>1815</v>
      </c>
      <c r="V79" s="52">
        <f t="shared" si="24"/>
        <v>1815</v>
      </c>
      <c r="W79" s="52">
        <f t="shared" si="25"/>
        <v>0</v>
      </c>
      <c r="X79" s="52">
        <f t="shared" si="26"/>
        <v>29833</v>
      </c>
      <c r="Y79" s="52">
        <f t="shared" si="27"/>
        <v>22865</v>
      </c>
      <c r="Z79" s="52">
        <f t="shared" si="28"/>
        <v>15000</v>
      </c>
      <c r="AA79" s="52">
        <f>ROUND(IF((VLOOKUP(B79,'Master '!B$4:W$29000,22,0))&lt;21001,X79,0),0)</f>
        <v>0</v>
      </c>
      <c r="AB79" s="52">
        <f t="shared" si="29"/>
        <v>1800</v>
      </c>
      <c r="AC79" s="52">
        <f t="shared" si="30"/>
        <v>0</v>
      </c>
      <c r="AD79" s="52">
        <v>200</v>
      </c>
      <c r="AE79" s="53"/>
      <c r="AF79" s="104"/>
      <c r="AG79" s="95">
        <f t="shared" si="31"/>
        <v>2000</v>
      </c>
      <c r="AH79" s="95">
        <f t="shared" si="32"/>
        <v>27833</v>
      </c>
      <c r="AI79" s="95">
        <f t="shared" si="33"/>
        <v>1950</v>
      </c>
      <c r="AJ79" s="95">
        <f t="shared" si="34"/>
        <v>0</v>
      </c>
      <c r="AK79" s="95">
        <f t="shared" si="35"/>
        <v>31783</v>
      </c>
    </row>
    <row r="80" spans="1:37" s="54" customFormat="1" ht="12.75" customHeight="1">
      <c r="A80" s="47">
        <v>73</v>
      </c>
      <c r="B80" s="42" t="s">
        <v>418</v>
      </c>
      <c r="C80" s="48" t="str">
        <f>VLOOKUP(B80,'Master '!B$4:AM$6300,3,0)</f>
        <v>Gujjula  Deshmane</v>
      </c>
      <c r="D80" s="49">
        <f>VLOOKUP(B80,'Master '!B$4:AP$6300,28,0)</f>
        <v>20000</v>
      </c>
      <c r="E80" s="86" t="str">
        <f>VLOOKUP(B80,'Master '!B:F,5,0)</f>
        <v>M</v>
      </c>
      <c r="F80" s="86">
        <v>10</v>
      </c>
      <c r="G80" s="86">
        <v>1</v>
      </c>
      <c r="H80" s="86">
        <v>4</v>
      </c>
      <c r="I80" s="86">
        <v>0</v>
      </c>
      <c r="J80" s="86">
        <v>26</v>
      </c>
      <c r="K80" s="50">
        <f t="shared" si="18"/>
        <v>31</v>
      </c>
      <c r="L80" s="51">
        <f>VLOOKUP(B80,'Master '!B$4:AQ$13300,23,0)</f>
        <v>10000</v>
      </c>
      <c r="M80" s="51">
        <f>VLOOKUP(B80,'Master '!B$4:AS$13300,24,0)</f>
        <v>4000</v>
      </c>
      <c r="N80" s="51">
        <f>VLOOKUP(B80,'Master '!B$4:AT$13300,25,0)</f>
        <v>2083</v>
      </c>
      <c r="O80" s="51">
        <f>VLOOKUP(B80,'Master '!B$4:AV$1330,26,0)</f>
        <v>2083</v>
      </c>
      <c r="P80" s="51">
        <f>VLOOKUP(B80,'Master '!B$4:AW$1330,27,0)</f>
        <v>1834</v>
      </c>
      <c r="Q80" s="51">
        <f t="shared" si="19"/>
        <v>20000</v>
      </c>
      <c r="R80" s="52">
        <f t="shared" si="20"/>
        <v>10000</v>
      </c>
      <c r="S80" s="52">
        <f t="shared" si="21"/>
        <v>4000</v>
      </c>
      <c r="T80" s="52">
        <f t="shared" si="22"/>
        <v>2083</v>
      </c>
      <c r="U80" s="52">
        <f t="shared" si="23"/>
        <v>2083</v>
      </c>
      <c r="V80" s="52">
        <f t="shared" si="24"/>
        <v>2083</v>
      </c>
      <c r="W80" s="52">
        <f t="shared" si="25"/>
        <v>1129.0322580645161</v>
      </c>
      <c r="X80" s="52">
        <f t="shared" si="26"/>
        <v>21379</v>
      </c>
      <c r="Y80" s="52">
        <f t="shared" si="27"/>
        <v>16249</v>
      </c>
      <c r="Z80" s="52">
        <f t="shared" si="28"/>
        <v>15000</v>
      </c>
      <c r="AA80" s="52">
        <f>ROUND(IF((VLOOKUP(B80,'Master '!B$4:W$29000,22,0))&lt;21001,X80,0),0)</f>
        <v>21379</v>
      </c>
      <c r="AB80" s="52">
        <f t="shared" si="29"/>
        <v>1800</v>
      </c>
      <c r="AC80" s="52">
        <f t="shared" si="30"/>
        <v>161</v>
      </c>
      <c r="AD80" s="52">
        <v>200</v>
      </c>
      <c r="AE80" s="53"/>
      <c r="AF80" s="104"/>
      <c r="AG80" s="95">
        <f t="shared" si="31"/>
        <v>2161</v>
      </c>
      <c r="AH80" s="95">
        <f t="shared" si="32"/>
        <v>19218</v>
      </c>
      <c r="AI80" s="95">
        <f t="shared" si="33"/>
        <v>1950</v>
      </c>
      <c r="AJ80" s="95">
        <f t="shared" si="34"/>
        <v>694.8175</v>
      </c>
      <c r="AK80" s="95">
        <f t="shared" si="35"/>
        <v>24023.817500000001</v>
      </c>
    </row>
    <row r="81" spans="1:37" s="54" customFormat="1" ht="12.75" customHeight="1">
      <c r="A81" s="47">
        <v>74</v>
      </c>
      <c r="B81" s="42" t="s">
        <v>422</v>
      </c>
      <c r="C81" s="48" t="str">
        <f>VLOOKUP(B81,'Master '!B$4:AM$6300,3,0)</f>
        <v>Rajeshwar Ravindra Mukherjee</v>
      </c>
      <c r="D81" s="49">
        <f>VLOOKUP(B81,'Master '!B$4:AP$6300,28,0)</f>
        <v>50000</v>
      </c>
      <c r="E81" s="86" t="str">
        <f>VLOOKUP(B81,'Master '!B:F,5,0)</f>
        <v>M</v>
      </c>
      <c r="F81" s="86">
        <v>0</v>
      </c>
      <c r="G81" s="86">
        <v>1</v>
      </c>
      <c r="H81" s="86">
        <v>4</v>
      </c>
      <c r="I81" s="86">
        <v>0</v>
      </c>
      <c r="J81" s="86">
        <v>26</v>
      </c>
      <c r="K81" s="50">
        <f t="shared" si="18"/>
        <v>31</v>
      </c>
      <c r="L81" s="51">
        <f>VLOOKUP(B81,'Master '!B$4:AQ$13300,23,0)</f>
        <v>25000</v>
      </c>
      <c r="M81" s="51">
        <f>VLOOKUP(B81,'Master '!B$4:AS$13300,24,0)</f>
        <v>10000</v>
      </c>
      <c r="N81" s="51">
        <f>VLOOKUP(B81,'Master '!B$4:AT$13300,25,0)</f>
        <v>2083</v>
      </c>
      <c r="O81" s="51">
        <f>VLOOKUP(B81,'Master '!B$4:AV$1330,26,0)</f>
        <v>2083</v>
      </c>
      <c r="P81" s="51">
        <f>VLOOKUP(B81,'Master '!B$4:AW$1330,27,0)</f>
        <v>10834</v>
      </c>
      <c r="Q81" s="51">
        <f t="shared" si="19"/>
        <v>50000</v>
      </c>
      <c r="R81" s="52">
        <f t="shared" si="20"/>
        <v>25000</v>
      </c>
      <c r="S81" s="52">
        <f t="shared" si="21"/>
        <v>10000</v>
      </c>
      <c r="T81" s="52">
        <f t="shared" si="22"/>
        <v>2083</v>
      </c>
      <c r="U81" s="52">
        <f t="shared" si="23"/>
        <v>2083</v>
      </c>
      <c r="V81" s="52">
        <f t="shared" si="24"/>
        <v>2083</v>
      </c>
      <c r="W81" s="52">
        <f t="shared" si="25"/>
        <v>0</v>
      </c>
      <c r="X81" s="52">
        <f t="shared" si="26"/>
        <v>41249</v>
      </c>
      <c r="Y81" s="52">
        <f t="shared" si="27"/>
        <v>31249</v>
      </c>
      <c r="Z81" s="52">
        <f t="shared" si="28"/>
        <v>15000</v>
      </c>
      <c r="AA81" s="52">
        <f>ROUND(IF((VLOOKUP(B81,'Master '!B$4:W$29000,22,0))&lt;21001,X81,0),0)</f>
        <v>0</v>
      </c>
      <c r="AB81" s="52">
        <f t="shared" si="29"/>
        <v>1800</v>
      </c>
      <c r="AC81" s="52">
        <f t="shared" si="30"/>
        <v>0</v>
      </c>
      <c r="AD81" s="52">
        <v>200</v>
      </c>
      <c r="AE81" s="53"/>
      <c r="AF81" s="104"/>
      <c r="AG81" s="95">
        <f t="shared" si="31"/>
        <v>2000</v>
      </c>
      <c r="AH81" s="95">
        <f t="shared" si="32"/>
        <v>39249</v>
      </c>
      <c r="AI81" s="95">
        <f t="shared" si="33"/>
        <v>1950</v>
      </c>
      <c r="AJ81" s="95">
        <f t="shared" si="34"/>
        <v>0</v>
      </c>
      <c r="AK81" s="95">
        <f t="shared" si="35"/>
        <v>43199</v>
      </c>
    </row>
    <row r="82" spans="1:37" s="54" customFormat="1" ht="12.75" customHeight="1">
      <c r="A82" s="47">
        <v>75</v>
      </c>
      <c r="B82" s="42" t="s">
        <v>425</v>
      </c>
      <c r="C82" s="48" t="str">
        <f>VLOOKUP(B82,'Master '!B$4:AM$6300,3,0)</f>
        <v>Rahul  Modale</v>
      </c>
      <c r="D82" s="49">
        <f>VLOOKUP(B82,'Master '!B$4:AP$6300,28,0)</f>
        <v>40000</v>
      </c>
      <c r="E82" s="86" t="str">
        <f>VLOOKUP(B82,'Master '!B:F,5,0)</f>
        <v>M</v>
      </c>
      <c r="F82" s="86">
        <v>0</v>
      </c>
      <c r="G82" s="86">
        <v>0</v>
      </c>
      <c r="H82" s="86">
        <v>2</v>
      </c>
      <c r="I82" s="86">
        <v>0</v>
      </c>
      <c r="J82" s="86">
        <v>23</v>
      </c>
      <c r="K82" s="50">
        <f t="shared" si="18"/>
        <v>25</v>
      </c>
      <c r="L82" s="51">
        <f>VLOOKUP(B82,'Master '!B$4:AQ$13300,23,0)</f>
        <v>20000</v>
      </c>
      <c r="M82" s="51">
        <f>VLOOKUP(B82,'Master '!B$4:AS$13300,24,0)</f>
        <v>8000</v>
      </c>
      <c r="N82" s="51">
        <f>VLOOKUP(B82,'Master '!B$4:AT$13300,25,0)</f>
        <v>2083</v>
      </c>
      <c r="O82" s="51">
        <f>VLOOKUP(B82,'Master '!B$4:AV$1330,26,0)</f>
        <v>2083</v>
      </c>
      <c r="P82" s="51">
        <f>VLOOKUP(B82,'Master '!B$4:AW$1330,27,0)</f>
        <v>7834</v>
      </c>
      <c r="Q82" s="51">
        <f t="shared" si="19"/>
        <v>40000</v>
      </c>
      <c r="R82" s="52">
        <f t="shared" si="20"/>
        <v>16130</v>
      </c>
      <c r="S82" s="52">
        <f t="shared" si="21"/>
        <v>6452</v>
      </c>
      <c r="T82" s="52">
        <f t="shared" si="22"/>
        <v>1680</v>
      </c>
      <c r="U82" s="52">
        <f t="shared" si="23"/>
        <v>1680</v>
      </c>
      <c r="V82" s="52">
        <f t="shared" si="24"/>
        <v>1680</v>
      </c>
      <c r="W82" s="52">
        <f t="shared" si="25"/>
        <v>0</v>
      </c>
      <c r="X82" s="52">
        <f t="shared" si="26"/>
        <v>27622</v>
      </c>
      <c r="Y82" s="52">
        <f t="shared" si="27"/>
        <v>21170</v>
      </c>
      <c r="Z82" s="52">
        <f t="shared" si="28"/>
        <v>15000</v>
      </c>
      <c r="AA82" s="52">
        <f>ROUND(IF((VLOOKUP(B82,'Master '!B$4:W$29000,22,0))&lt;21001,X82,0),0)</f>
        <v>0</v>
      </c>
      <c r="AB82" s="52">
        <f t="shared" si="29"/>
        <v>1800</v>
      </c>
      <c r="AC82" s="52">
        <f t="shared" si="30"/>
        <v>0</v>
      </c>
      <c r="AD82" s="52">
        <v>200</v>
      </c>
      <c r="AE82" s="53"/>
      <c r="AF82" s="104"/>
      <c r="AG82" s="95">
        <f t="shared" si="31"/>
        <v>2000</v>
      </c>
      <c r="AH82" s="95">
        <f t="shared" si="32"/>
        <v>25622</v>
      </c>
      <c r="AI82" s="95">
        <f t="shared" si="33"/>
        <v>1950</v>
      </c>
      <c r="AJ82" s="95">
        <f t="shared" si="34"/>
        <v>0</v>
      </c>
      <c r="AK82" s="95">
        <f t="shared" si="35"/>
        <v>29572</v>
      </c>
    </row>
    <row r="83" spans="1:37" s="54" customFormat="1" ht="12.75" customHeight="1">
      <c r="A83" s="47">
        <v>76</v>
      </c>
      <c r="B83" s="42" t="s">
        <v>429</v>
      </c>
      <c r="C83" s="48" t="str">
        <f>VLOOKUP(B83,'Master '!B$4:AM$6300,3,0)</f>
        <v>Arunkumar Rajesh Reddy</v>
      </c>
      <c r="D83" s="49">
        <f>VLOOKUP(B83,'Master '!B$4:AP$6300,28,0)</f>
        <v>15000</v>
      </c>
      <c r="E83" s="86" t="str">
        <f>VLOOKUP(B83,'Master '!B:F,5,0)</f>
        <v>M</v>
      </c>
      <c r="F83" s="86">
        <v>10</v>
      </c>
      <c r="G83" s="86">
        <v>1</v>
      </c>
      <c r="H83" s="86">
        <v>3</v>
      </c>
      <c r="I83" s="86">
        <v>0</v>
      </c>
      <c r="J83" s="86">
        <v>26</v>
      </c>
      <c r="K83" s="50">
        <f t="shared" si="18"/>
        <v>30</v>
      </c>
      <c r="L83" s="51">
        <f>VLOOKUP(B83,'Master '!B$4:AQ$13300,23,0)</f>
        <v>7500</v>
      </c>
      <c r="M83" s="51">
        <f>VLOOKUP(B83,'Master '!B$4:AS$13300,24,0)</f>
        <v>3000</v>
      </c>
      <c r="N83" s="51">
        <f>VLOOKUP(B83,'Master '!B$4:AT$13300,25,0)</f>
        <v>2083</v>
      </c>
      <c r="O83" s="51">
        <f>VLOOKUP(B83,'Master '!B$4:AV$1330,26,0)</f>
        <v>2083</v>
      </c>
      <c r="P83" s="51">
        <f>VLOOKUP(B83,'Master '!B$4:AW$1330,27,0)</f>
        <v>334</v>
      </c>
      <c r="Q83" s="51">
        <f t="shared" si="19"/>
        <v>15000</v>
      </c>
      <c r="R83" s="52">
        <f t="shared" si="20"/>
        <v>7259</v>
      </c>
      <c r="S83" s="52">
        <f t="shared" si="21"/>
        <v>2904</v>
      </c>
      <c r="T83" s="52">
        <f t="shared" si="22"/>
        <v>2016</v>
      </c>
      <c r="U83" s="52">
        <f t="shared" si="23"/>
        <v>2016</v>
      </c>
      <c r="V83" s="52">
        <f t="shared" si="24"/>
        <v>2016</v>
      </c>
      <c r="W83" s="52">
        <f t="shared" si="25"/>
        <v>846.77419354838707</v>
      </c>
      <c r="X83" s="52">
        <f t="shared" si="26"/>
        <v>17058</v>
      </c>
      <c r="Y83" s="52">
        <f t="shared" si="27"/>
        <v>13307</v>
      </c>
      <c r="Z83" s="52">
        <f t="shared" si="28"/>
        <v>13307</v>
      </c>
      <c r="AA83" s="52">
        <f>ROUND(IF((VLOOKUP(B83,'Master '!B$4:W$29000,22,0))&lt;21001,X83,0),0)</f>
        <v>17058</v>
      </c>
      <c r="AB83" s="52">
        <f t="shared" si="29"/>
        <v>1596.84</v>
      </c>
      <c r="AC83" s="52">
        <f t="shared" si="30"/>
        <v>128</v>
      </c>
      <c r="AD83" s="52">
        <v>200</v>
      </c>
      <c r="AE83" s="53"/>
      <c r="AF83" s="104"/>
      <c r="AG83" s="95">
        <f t="shared" si="31"/>
        <v>1924.84</v>
      </c>
      <c r="AH83" s="95">
        <f t="shared" si="32"/>
        <v>15133.16</v>
      </c>
      <c r="AI83" s="95">
        <f t="shared" si="33"/>
        <v>1729.91</v>
      </c>
      <c r="AJ83" s="95">
        <f t="shared" si="34"/>
        <v>554.38499999999999</v>
      </c>
      <c r="AK83" s="95">
        <f t="shared" si="35"/>
        <v>19342.294999999998</v>
      </c>
    </row>
    <row r="84" spans="1:37" s="54" customFormat="1" ht="12.75" customHeight="1">
      <c r="A84" s="47">
        <v>77</v>
      </c>
      <c r="B84" s="42" t="s">
        <v>433</v>
      </c>
      <c r="C84" s="48" t="str">
        <f>VLOOKUP(B84,'Master '!B$4:AM$6300,3,0)</f>
        <v>Pooja Bandi Pawar</v>
      </c>
      <c r="D84" s="49">
        <f>VLOOKUP(B84,'Master '!B$4:AP$6300,28,0)</f>
        <v>18000</v>
      </c>
      <c r="E84" s="86" t="str">
        <f>VLOOKUP(B84,'Master '!B:F,5,0)</f>
        <v>F</v>
      </c>
      <c r="F84" s="86">
        <v>10</v>
      </c>
      <c r="G84" s="86">
        <v>1</v>
      </c>
      <c r="H84" s="86">
        <v>4</v>
      </c>
      <c r="I84" s="86">
        <v>0</v>
      </c>
      <c r="J84" s="86">
        <v>26</v>
      </c>
      <c r="K84" s="50">
        <f t="shared" si="18"/>
        <v>31</v>
      </c>
      <c r="L84" s="51">
        <f>VLOOKUP(B84,'Master '!B$4:AQ$13300,23,0)</f>
        <v>9000</v>
      </c>
      <c r="M84" s="51">
        <f>VLOOKUP(B84,'Master '!B$4:AS$13300,24,0)</f>
        <v>3600</v>
      </c>
      <c r="N84" s="51">
        <f>VLOOKUP(B84,'Master '!B$4:AT$13300,25,0)</f>
        <v>2083</v>
      </c>
      <c r="O84" s="51">
        <f>VLOOKUP(B84,'Master '!B$4:AV$1330,26,0)</f>
        <v>2083</v>
      </c>
      <c r="P84" s="51">
        <f>VLOOKUP(B84,'Master '!B$4:AW$1330,27,0)</f>
        <v>1234</v>
      </c>
      <c r="Q84" s="51">
        <f t="shared" si="19"/>
        <v>18000</v>
      </c>
      <c r="R84" s="52">
        <f t="shared" si="20"/>
        <v>9000</v>
      </c>
      <c r="S84" s="52">
        <f t="shared" si="21"/>
        <v>3600</v>
      </c>
      <c r="T84" s="52">
        <f t="shared" si="22"/>
        <v>2083</v>
      </c>
      <c r="U84" s="52">
        <f t="shared" si="23"/>
        <v>2083</v>
      </c>
      <c r="V84" s="52">
        <f t="shared" si="24"/>
        <v>2083</v>
      </c>
      <c r="W84" s="52">
        <f t="shared" si="25"/>
        <v>1016.1290322580645</v>
      </c>
      <c r="X84" s="52">
        <f t="shared" si="26"/>
        <v>19866</v>
      </c>
      <c r="Y84" s="52">
        <f t="shared" si="27"/>
        <v>15249</v>
      </c>
      <c r="Z84" s="52">
        <f t="shared" si="28"/>
        <v>15000</v>
      </c>
      <c r="AA84" s="52">
        <f>ROUND(IF((VLOOKUP(B84,'Master '!B$4:W$29000,22,0))&lt;21001,X84,0),0)</f>
        <v>19866</v>
      </c>
      <c r="AB84" s="52">
        <f t="shared" si="29"/>
        <v>1800</v>
      </c>
      <c r="AC84" s="52">
        <f t="shared" si="30"/>
        <v>149</v>
      </c>
      <c r="AD84" s="52">
        <v>200</v>
      </c>
      <c r="AE84" s="53"/>
      <c r="AF84" s="104"/>
      <c r="AG84" s="95">
        <f t="shared" si="31"/>
        <v>2149</v>
      </c>
      <c r="AH84" s="95">
        <f t="shared" si="32"/>
        <v>17717</v>
      </c>
      <c r="AI84" s="95">
        <f t="shared" si="33"/>
        <v>1950</v>
      </c>
      <c r="AJ84" s="95">
        <f t="shared" si="34"/>
        <v>645.64499999999998</v>
      </c>
      <c r="AK84" s="95">
        <f t="shared" si="35"/>
        <v>22461.645</v>
      </c>
    </row>
    <row r="85" spans="1:37" s="54" customFormat="1" ht="12.75" customHeight="1">
      <c r="A85" s="47">
        <v>78</v>
      </c>
      <c r="B85" s="42" t="s">
        <v>436</v>
      </c>
      <c r="C85" s="48" t="str">
        <f>VLOOKUP(B85,'Master '!B$4:AM$6300,3,0)</f>
        <v>Rituparna Sonba Bhowate</v>
      </c>
      <c r="D85" s="49">
        <f>VLOOKUP(B85,'Master '!B$4:AP$6300,28,0)</f>
        <v>19000</v>
      </c>
      <c r="E85" s="86" t="str">
        <f>VLOOKUP(B85,'Master '!B:F,5,0)</f>
        <v>F</v>
      </c>
      <c r="F85" s="86">
        <v>10</v>
      </c>
      <c r="G85" s="86">
        <v>1</v>
      </c>
      <c r="H85" s="86">
        <v>3</v>
      </c>
      <c r="I85" s="86">
        <v>0</v>
      </c>
      <c r="J85" s="86">
        <v>25</v>
      </c>
      <c r="K85" s="50">
        <f t="shared" si="18"/>
        <v>29</v>
      </c>
      <c r="L85" s="51">
        <f>VLOOKUP(B85,'Master '!B$4:AQ$13300,23,0)</f>
        <v>9500</v>
      </c>
      <c r="M85" s="51">
        <f>VLOOKUP(B85,'Master '!B$4:AS$13300,24,0)</f>
        <v>3800</v>
      </c>
      <c r="N85" s="51">
        <f>VLOOKUP(B85,'Master '!B$4:AT$13300,25,0)</f>
        <v>2083</v>
      </c>
      <c r="O85" s="51">
        <f>VLOOKUP(B85,'Master '!B$4:AV$1330,26,0)</f>
        <v>2083</v>
      </c>
      <c r="P85" s="51">
        <f>VLOOKUP(B85,'Master '!B$4:AW$1330,27,0)</f>
        <v>1534</v>
      </c>
      <c r="Q85" s="51">
        <f t="shared" si="19"/>
        <v>19000</v>
      </c>
      <c r="R85" s="52">
        <f t="shared" si="20"/>
        <v>8888</v>
      </c>
      <c r="S85" s="52">
        <f t="shared" si="21"/>
        <v>3555</v>
      </c>
      <c r="T85" s="52">
        <f t="shared" si="22"/>
        <v>1949</v>
      </c>
      <c r="U85" s="52">
        <f t="shared" si="23"/>
        <v>1949</v>
      </c>
      <c r="V85" s="52">
        <f t="shared" si="24"/>
        <v>1949</v>
      </c>
      <c r="W85" s="52">
        <f t="shared" si="25"/>
        <v>1072.5806451612905</v>
      </c>
      <c r="X85" s="52">
        <f t="shared" si="26"/>
        <v>19363</v>
      </c>
      <c r="Y85" s="52">
        <f t="shared" si="27"/>
        <v>14735</v>
      </c>
      <c r="Z85" s="52">
        <f t="shared" si="28"/>
        <v>14735</v>
      </c>
      <c r="AA85" s="52">
        <f>ROUND(IF((VLOOKUP(B85,'Master '!B$4:W$29000,22,0))&lt;21001,X85,0),0)</f>
        <v>19363</v>
      </c>
      <c r="AB85" s="52">
        <f t="shared" si="29"/>
        <v>1768.2</v>
      </c>
      <c r="AC85" s="52">
        <f t="shared" si="30"/>
        <v>146</v>
      </c>
      <c r="AD85" s="52">
        <v>200</v>
      </c>
      <c r="AE85" s="53"/>
      <c r="AF85" s="104"/>
      <c r="AG85" s="95">
        <f t="shared" si="31"/>
        <v>2114.1999999999998</v>
      </c>
      <c r="AH85" s="95">
        <f t="shared" si="32"/>
        <v>17248.8</v>
      </c>
      <c r="AI85" s="95">
        <f t="shared" si="33"/>
        <v>1915.55</v>
      </c>
      <c r="AJ85" s="95">
        <f t="shared" si="34"/>
        <v>629.29750000000001</v>
      </c>
      <c r="AK85" s="95">
        <f t="shared" si="35"/>
        <v>21907.8475</v>
      </c>
    </row>
    <row r="86" spans="1:37" s="54" customFormat="1" ht="12.75" customHeight="1">
      <c r="A86" s="47">
        <v>79</v>
      </c>
      <c r="B86" s="42" t="s">
        <v>441</v>
      </c>
      <c r="C86" s="48" t="str">
        <f>VLOOKUP(B86,'Master '!B$4:AM$6300,3,0)</f>
        <v>Ajinkya Siddarth Bhalerao</v>
      </c>
      <c r="D86" s="49">
        <f>VLOOKUP(B86,'Master '!B$4:AP$6300,28,0)</f>
        <v>21000</v>
      </c>
      <c r="E86" s="86" t="str">
        <f>VLOOKUP(B86,'Master '!B:F,5,0)</f>
        <v>M</v>
      </c>
      <c r="F86" s="86">
        <v>0</v>
      </c>
      <c r="G86" s="86">
        <v>0</v>
      </c>
      <c r="H86" s="86">
        <v>4</v>
      </c>
      <c r="I86" s="86">
        <v>0</v>
      </c>
      <c r="J86" s="86">
        <v>25</v>
      </c>
      <c r="K86" s="50">
        <f t="shared" si="18"/>
        <v>29</v>
      </c>
      <c r="L86" s="51">
        <f>VLOOKUP(B86,'Master '!B$4:AQ$13300,23,0)</f>
        <v>10500</v>
      </c>
      <c r="M86" s="51">
        <f>VLOOKUP(B86,'Master '!B$4:AS$13300,24,0)</f>
        <v>4200</v>
      </c>
      <c r="N86" s="51">
        <f>VLOOKUP(B86,'Master '!B$4:AT$13300,25,0)</f>
        <v>2083</v>
      </c>
      <c r="O86" s="51">
        <f>VLOOKUP(B86,'Master '!B$4:AV$1330,26,0)</f>
        <v>2083</v>
      </c>
      <c r="P86" s="51">
        <f>VLOOKUP(B86,'Master '!B$4:AW$1330,27,0)</f>
        <v>2134</v>
      </c>
      <c r="Q86" s="51">
        <f t="shared" si="19"/>
        <v>21000</v>
      </c>
      <c r="R86" s="52">
        <f t="shared" si="20"/>
        <v>9823</v>
      </c>
      <c r="S86" s="52">
        <f t="shared" si="21"/>
        <v>3930</v>
      </c>
      <c r="T86" s="52">
        <f t="shared" si="22"/>
        <v>1949</v>
      </c>
      <c r="U86" s="52">
        <f t="shared" si="23"/>
        <v>1949</v>
      </c>
      <c r="V86" s="52">
        <f t="shared" si="24"/>
        <v>1949</v>
      </c>
      <c r="W86" s="52">
        <f t="shared" si="25"/>
        <v>0</v>
      </c>
      <c r="X86" s="52">
        <f t="shared" si="26"/>
        <v>19600</v>
      </c>
      <c r="Y86" s="52">
        <f t="shared" si="27"/>
        <v>15670</v>
      </c>
      <c r="Z86" s="52">
        <f t="shared" si="28"/>
        <v>15000</v>
      </c>
      <c r="AA86" s="52">
        <f>ROUND(IF((VLOOKUP(B86,'Master '!B$4:W$29000,22,0))&lt;21001,X86,0),0)</f>
        <v>19600</v>
      </c>
      <c r="AB86" s="52">
        <f t="shared" si="29"/>
        <v>1800</v>
      </c>
      <c r="AC86" s="52">
        <f t="shared" si="30"/>
        <v>147</v>
      </c>
      <c r="AD86" s="52">
        <v>200</v>
      </c>
      <c r="AE86" s="53"/>
      <c r="AF86" s="104"/>
      <c r="AG86" s="95">
        <f t="shared" si="31"/>
        <v>2147</v>
      </c>
      <c r="AH86" s="95">
        <f t="shared" si="32"/>
        <v>17453</v>
      </c>
      <c r="AI86" s="95">
        <f t="shared" si="33"/>
        <v>1950</v>
      </c>
      <c r="AJ86" s="95">
        <f t="shared" si="34"/>
        <v>637</v>
      </c>
      <c r="AK86" s="95">
        <f t="shared" si="35"/>
        <v>22187</v>
      </c>
    </row>
    <row r="87" spans="1:37" s="54" customFormat="1" ht="12.75" customHeight="1">
      <c r="A87" s="47">
        <v>80</v>
      </c>
      <c r="B87" s="42" t="s">
        <v>447</v>
      </c>
      <c r="C87" s="48" t="str">
        <f>VLOOKUP(B87,'Master '!B$4:AM$6300,3,0)</f>
        <v>Devendra Radhakisan Choudhar</v>
      </c>
      <c r="D87" s="49">
        <f>VLOOKUP(B87,'Master '!B$4:AP$6300,28,0)</f>
        <v>20000</v>
      </c>
      <c r="E87" s="86" t="str">
        <f>VLOOKUP(B87,'Master '!B:F,5,0)</f>
        <v>M</v>
      </c>
      <c r="F87" s="86">
        <v>10</v>
      </c>
      <c r="G87" s="86">
        <v>1</v>
      </c>
      <c r="H87" s="86">
        <v>2</v>
      </c>
      <c r="I87" s="86">
        <v>0</v>
      </c>
      <c r="J87" s="86">
        <v>26</v>
      </c>
      <c r="K87" s="50">
        <f t="shared" si="18"/>
        <v>29</v>
      </c>
      <c r="L87" s="51">
        <f>VLOOKUP(B87,'Master '!B$4:AQ$13300,23,0)</f>
        <v>10000</v>
      </c>
      <c r="M87" s="51">
        <f>VLOOKUP(B87,'Master '!B$4:AS$13300,24,0)</f>
        <v>4000</v>
      </c>
      <c r="N87" s="51">
        <f>VLOOKUP(B87,'Master '!B$4:AT$13300,25,0)</f>
        <v>2083</v>
      </c>
      <c r="O87" s="51">
        <f>VLOOKUP(B87,'Master '!B$4:AV$1330,26,0)</f>
        <v>2083</v>
      </c>
      <c r="P87" s="51">
        <f>VLOOKUP(B87,'Master '!B$4:AW$1330,27,0)</f>
        <v>1834</v>
      </c>
      <c r="Q87" s="51">
        <f t="shared" si="19"/>
        <v>20000</v>
      </c>
      <c r="R87" s="52">
        <f t="shared" si="20"/>
        <v>9355</v>
      </c>
      <c r="S87" s="52">
        <f t="shared" si="21"/>
        <v>3742</v>
      </c>
      <c r="T87" s="52">
        <f t="shared" si="22"/>
        <v>1949</v>
      </c>
      <c r="U87" s="52">
        <f t="shared" si="23"/>
        <v>1949</v>
      </c>
      <c r="V87" s="52">
        <f t="shared" si="24"/>
        <v>1949</v>
      </c>
      <c r="W87" s="52">
        <f t="shared" si="25"/>
        <v>1129.0322580645161</v>
      </c>
      <c r="X87" s="52">
        <f t="shared" si="26"/>
        <v>20074</v>
      </c>
      <c r="Y87" s="52">
        <f t="shared" si="27"/>
        <v>15202</v>
      </c>
      <c r="Z87" s="52">
        <f t="shared" si="28"/>
        <v>15000</v>
      </c>
      <c r="AA87" s="52">
        <f>ROUND(IF((VLOOKUP(B87,'Master '!B$4:W$29000,22,0))&lt;21001,X87,0),0)</f>
        <v>20074</v>
      </c>
      <c r="AB87" s="52">
        <f t="shared" si="29"/>
        <v>1800</v>
      </c>
      <c r="AC87" s="52">
        <f t="shared" si="30"/>
        <v>151</v>
      </c>
      <c r="AD87" s="52">
        <v>200</v>
      </c>
      <c r="AE87" s="53"/>
      <c r="AF87" s="104"/>
      <c r="AG87" s="95">
        <f t="shared" si="31"/>
        <v>2151</v>
      </c>
      <c r="AH87" s="95">
        <f t="shared" si="32"/>
        <v>17923</v>
      </c>
      <c r="AI87" s="95">
        <f t="shared" si="33"/>
        <v>1950</v>
      </c>
      <c r="AJ87" s="95">
        <f t="shared" si="34"/>
        <v>652.40499999999997</v>
      </c>
      <c r="AK87" s="95">
        <f t="shared" si="35"/>
        <v>22676.404999999999</v>
      </c>
    </row>
    <row r="88" spans="1:37" s="54" customFormat="1" ht="12.75" customHeight="1">
      <c r="A88" s="47">
        <v>81</v>
      </c>
      <c r="B88" s="42" t="s">
        <v>451</v>
      </c>
      <c r="C88" s="48" t="str">
        <f>VLOOKUP(B88,'Master '!B$4:AM$6300,3,0)</f>
        <v>Sunil Nikhil Choudhary</v>
      </c>
      <c r="D88" s="49">
        <f>VLOOKUP(B88,'Master '!B$4:AP$6300,28,0)</f>
        <v>20000</v>
      </c>
      <c r="E88" s="86" t="str">
        <f>VLOOKUP(B88,'Master '!B:F,5,0)</f>
        <v>M</v>
      </c>
      <c r="F88" s="86">
        <v>10</v>
      </c>
      <c r="G88" s="86">
        <v>1</v>
      </c>
      <c r="H88" s="86">
        <v>4</v>
      </c>
      <c r="I88" s="86">
        <v>0</v>
      </c>
      <c r="J88" s="86">
        <v>26</v>
      </c>
      <c r="K88" s="50">
        <f t="shared" si="18"/>
        <v>31</v>
      </c>
      <c r="L88" s="51">
        <f>VLOOKUP(B88,'Master '!B$4:AQ$13300,23,0)</f>
        <v>10000</v>
      </c>
      <c r="M88" s="51">
        <f>VLOOKUP(B88,'Master '!B$4:AS$13300,24,0)</f>
        <v>4000</v>
      </c>
      <c r="N88" s="51">
        <f>VLOOKUP(B88,'Master '!B$4:AT$13300,25,0)</f>
        <v>2083</v>
      </c>
      <c r="O88" s="51">
        <f>VLOOKUP(B88,'Master '!B$4:AV$1330,26,0)</f>
        <v>2083</v>
      </c>
      <c r="P88" s="51">
        <f>VLOOKUP(B88,'Master '!B$4:AW$1330,27,0)</f>
        <v>1834</v>
      </c>
      <c r="Q88" s="51">
        <f t="shared" si="19"/>
        <v>20000</v>
      </c>
      <c r="R88" s="52">
        <f t="shared" si="20"/>
        <v>10000</v>
      </c>
      <c r="S88" s="52">
        <f t="shared" si="21"/>
        <v>4000</v>
      </c>
      <c r="T88" s="52">
        <f t="shared" si="22"/>
        <v>2083</v>
      </c>
      <c r="U88" s="52">
        <f t="shared" si="23"/>
        <v>2083</v>
      </c>
      <c r="V88" s="52">
        <f t="shared" si="24"/>
        <v>2083</v>
      </c>
      <c r="W88" s="52">
        <f t="shared" si="25"/>
        <v>1129.0322580645161</v>
      </c>
      <c r="X88" s="52">
        <f t="shared" si="26"/>
        <v>21379</v>
      </c>
      <c r="Y88" s="52">
        <f t="shared" si="27"/>
        <v>16249</v>
      </c>
      <c r="Z88" s="52">
        <f t="shared" si="28"/>
        <v>15000</v>
      </c>
      <c r="AA88" s="52">
        <f>ROUND(IF((VLOOKUP(B88,'Master '!B$4:W$29000,22,0))&lt;21001,X88,0),0)</f>
        <v>21379</v>
      </c>
      <c r="AB88" s="52">
        <f t="shared" si="29"/>
        <v>1800</v>
      </c>
      <c r="AC88" s="52">
        <f t="shared" si="30"/>
        <v>161</v>
      </c>
      <c r="AD88" s="52">
        <v>200</v>
      </c>
      <c r="AE88" s="53"/>
      <c r="AF88" s="104"/>
      <c r="AG88" s="95">
        <f t="shared" si="31"/>
        <v>2161</v>
      </c>
      <c r="AH88" s="95">
        <f t="shared" si="32"/>
        <v>19218</v>
      </c>
      <c r="AI88" s="95">
        <f t="shared" si="33"/>
        <v>1950</v>
      </c>
      <c r="AJ88" s="95">
        <f t="shared" si="34"/>
        <v>694.8175</v>
      </c>
      <c r="AK88" s="95">
        <f t="shared" si="35"/>
        <v>24023.817500000001</v>
      </c>
    </row>
    <row r="89" spans="1:37" s="54" customFormat="1" ht="12.75" customHeight="1">
      <c r="A89" s="47">
        <v>82</v>
      </c>
      <c r="B89" s="42" t="s">
        <v>455</v>
      </c>
      <c r="C89" s="48" t="str">
        <f>VLOOKUP(B89,'Master '!B$4:AM$6300,3,0)</f>
        <v>Akshay  Dhande</v>
      </c>
      <c r="D89" s="49">
        <f>VLOOKUP(B89,'Master '!B$4:AP$6300,28,0)</f>
        <v>20000</v>
      </c>
      <c r="E89" s="86" t="str">
        <f>VLOOKUP(B89,'Master '!B:F,5,0)</f>
        <v>M</v>
      </c>
      <c r="F89" s="86">
        <v>10</v>
      </c>
      <c r="G89" s="86">
        <v>0</v>
      </c>
      <c r="H89" s="86">
        <v>3</v>
      </c>
      <c r="I89" s="86">
        <v>0</v>
      </c>
      <c r="J89" s="86">
        <v>24</v>
      </c>
      <c r="K89" s="50">
        <f t="shared" si="18"/>
        <v>27</v>
      </c>
      <c r="L89" s="51">
        <f>VLOOKUP(B89,'Master '!B$4:AQ$13300,23,0)</f>
        <v>10000</v>
      </c>
      <c r="M89" s="51">
        <f>VLOOKUP(B89,'Master '!B$4:AS$13300,24,0)</f>
        <v>4000</v>
      </c>
      <c r="N89" s="51">
        <f>VLOOKUP(B89,'Master '!B$4:AT$13300,25,0)</f>
        <v>2083</v>
      </c>
      <c r="O89" s="51">
        <f>VLOOKUP(B89,'Master '!B$4:AV$1330,26,0)</f>
        <v>2083</v>
      </c>
      <c r="P89" s="51">
        <f>VLOOKUP(B89,'Master '!B$4:AW$1330,27,0)</f>
        <v>1834</v>
      </c>
      <c r="Q89" s="51">
        <f t="shared" si="19"/>
        <v>20000</v>
      </c>
      <c r="R89" s="52">
        <f t="shared" si="20"/>
        <v>8710</v>
      </c>
      <c r="S89" s="52">
        <f t="shared" si="21"/>
        <v>3484</v>
      </c>
      <c r="T89" s="52">
        <f t="shared" si="22"/>
        <v>1815</v>
      </c>
      <c r="U89" s="52">
        <f t="shared" si="23"/>
        <v>1815</v>
      </c>
      <c r="V89" s="52">
        <f t="shared" si="24"/>
        <v>1815</v>
      </c>
      <c r="W89" s="52">
        <f t="shared" si="25"/>
        <v>1129.0322580645161</v>
      </c>
      <c r="X89" s="52">
        <f t="shared" si="26"/>
        <v>18769</v>
      </c>
      <c r="Y89" s="52">
        <f t="shared" si="27"/>
        <v>14155</v>
      </c>
      <c r="Z89" s="52">
        <f t="shared" si="28"/>
        <v>14155</v>
      </c>
      <c r="AA89" s="52">
        <f>ROUND(IF((VLOOKUP(B89,'Master '!B$4:W$29000,22,0))&lt;21001,X89,0),0)</f>
        <v>18769</v>
      </c>
      <c r="AB89" s="52">
        <f t="shared" si="29"/>
        <v>1698.6</v>
      </c>
      <c r="AC89" s="52">
        <f t="shared" si="30"/>
        <v>141</v>
      </c>
      <c r="AD89" s="52">
        <v>200</v>
      </c>
      <c r="AE89" s="53"/>
      <c r="AF89" s="104"/>
      <c r="AG89" s="95">
        <f t="shared" si="31"/>
        <v>2039.6</v>
      </c>
      <c r="AH89" s="95">
        <f t="shared" si="32"/>
        <v>16729.400000000001</v>
      </c>
      <c r="AI89" s="95">
        <f t="shared" si="33"/>
        <v>1840.15</v>
      </c>
      <c r="AJ89" s="95">
        <f t="shared" si="34"/>
        <v>609.99250000000006</v>
      </c>
      <c r="AK89" s="95">
        <f t="shared" si="35"/>
        <v>21219.142500000002</v>
      </c>
    </row>
    <row r="90" spans="1:37" s="54" customFormat="1" ht="12.75" customHeight="1">
      <c r="A90" s="47">
        <v>83</v>
      </c>
      <c r="B90" s="42" t="s">
        <v>459</v>
      </c>
      <c r="C90" s="48" t="str">
        <f>VLOOKUP(B90,'Master '!B$4:AM$6300,3,0)</f>
        <v>Samadhan Hiraman Deshmukh</v>
      </c>
      <c r="D90" s="49">
        <f>VLOOKUP(B90,'Master '!B$4:AP$6300,28,0)</f>
        <v>20000</v>
      </c>
      <c r="E90" s="86" t="str">
        <f>VLOOKUP(B90,'Master '!B:F,5,0)</f>
        <v>M</v>
      </c>
      <c r="F90" s="86">
        <v>10</v>
      </c>
      <c r="G90" s="86">
        <v>1</v>
      </c>
      <c r="H90" s="86">
        <v>4</v>
      </c>
      <c r="I90" s="86">
        <v>0</v>
      </c>
      <c r="J90" s="86">
        <v>26</v>
      </c>
      <c r="K90" s="50">
        <f t="shared" si="18"/>
        <v>31</v>
      </c>
      <c r="L90" s="51">
        <f>VLOOKUP(B90,'Master '!B$4:AQ$13300,23,0)</f>
        <v>10000</v>
      </c>
      <c r="M90" s="51">
        <f>VLOOKUP(B90,'Master '!B$4:AS$13300,24,0)</f>
        <v>4000</v>
      </c>
      <c r="N90" s="51">
        <f>VLOOKUP(B90,'Master '!B$4:AT$13300,25,0)</f>
        <v>2083</v>
      </c>
      <c r="O90" s="51">
        <f>VLOOKUP(B90,'Master '!B$4:AV$1330,26,0)</f>
        <v>2083</v>
      </c>
      <c r="P90" s="51">
        <f>VLOOKUP(B90,'Master '!B$4:AW$1330,27,0)</f>
        <v>1834</v>
      </c>
      <c r="Q90" s="51">
        <f t="shared" si="19"/>
        <v>20000</v>
      </c>
      <c r="R90" s="52">
        <f t="shared" si="20"/>
        <v>10000</v>
      </c>
      <c r="S90" s="52">
        <f t="shared" si="21"/>
        <v>4000</v>
      </c>
      <c r="T90" s="52">
        <f t="shared" si="22"/>
        <v>2083</v>
      </c>
      <c r="U90" s="52">
        <f t="shared" si="23"/>
        <v>2083</v>
      </c>
      <c r="V90" s="52">
        <f t="shared" si="24"/>
        <v>2083</v>
      </c>
      <c r="W90" s="52">
        <f t="shared" si="25"/>
        <v>1129.0322580645161</v>
      </c>
      <c r="X90" s="52">
        <f t="shared" si="26"/>
        <v>21379</v>
      </c>
      <c r="Y90" s="52">
        <f t="shared" si="27"/>
        <v>16249</v>
      </c>
      <c r="Z90" s="52">
        <f t="shared" si="28"/>
        <v>15000</v>
      </c>
      <c r="AA90" s="52">
        <f>ROUND(IF((VLOOKUP(B90,'Master '!B$4:W$29000,22,0))&lt;21001,X90,0),0)</f>
        <v>21379</v>
      </c>
      <c r="AB90" s="52">
        <f t="shared" si="29"/>
        <v>1800</v>
      </c>
      <c r="AC90" s="52">
        <f t="shared" si="30"/>
        <v>161</v>
      </c>
      <c r="AD90" s="52">
        <v>200</v>
      </c>
      <c r="AE90" s="53"/>
      <c r="AF90" s="104"/>
      <c r="AG90" s="95">
        <f t="shared" si="31"/>
        <v>2161</v>
      </c>
      <c r="AH90" s="95">
        <f t="shared" si="32"/>
        <v>19218</v>
      </c>
      <c r="AI90" s="95">
        <f t="shared" si="33"/>
        <v>1950</v>
      </c>
      <c r="AJ90" s="95">
        <f t="shared" si="34"/>
        <v>694.8175</v>
      </c>
      <c r="AK90" s="95">
        <f t="shared" si="35"/>
        <v>24023.817500000001</v>
      </c>
    </row>
    <row r="91" spans="1:37" s="54" customFormat="1" ht="12.75" customHeight="1">
      <c r="A91" s="47">
        <v>84</v>
      </c>
      <c r="B91" s="42" t="s">
        <v>464</v>
      </c>
      <c r="C91" s="48" t="str">
        <f>VLOOKUP(B91,'Master '!B$4:AM$6300,3,0)</f>
        <v>Rupali Sanjay Rane</v>
      </c>
      <c r="D91" s="49">
        <f>VLOOKUP(B91,'Master '!B$4:AP$6300,28,0)</f>
        <v>40000</v>
      </c>
      <c r="E91" s="86" t="str">
        <f>VLOOKUP(B91,'Master '!B:F,5,0)</f>
        <v>F</v>
      </c>
      <c r="F91" s="86">
        <v>0</v>
      </c>
      <c r="G91" s="86">
        <v>0</v>
      </c>
      <c r="H91" s="86">
        <v>4</v>
      </c>
      <c r="I91" s="86">
        <v>0</v>
      </c>
      <c r="J91" s="86">
        <v>25</v>
      </c>
      <c r="K91" s="50">
        <f t="shared" si="18"/>
        <v>29</v>
      </c>
      <c r="L91" s="51">
        <f>VLOOKUP(B91,'Master '!B$4:AQ$13300,23,0)</f>
        <v>20000</v>
      </c>
      <c r="M91" s="51">
        <f>VLOOKUP(B91,'Master '!B$4:AS$13300,24,0)</f>
        <v>8000</v>
      </c>
      <c r="N91" s="51">
        <f>VLOOKUP(B91,'Master '!B$4:AT$13300,25,0)</f>
        <v>2083</v>
      </c>
      <c r="O91" s="51">
        <f>VLOOKUP(B91,'Master '!B$4:AV$1330,26,0)</f>
        <v>2083</v>
      </c>
      <c r="P91" s="51">
        <f>VLOOKUP(B91,'Master '!B$4:AW$1330,27,0)</f>
        <v>7834</v>
      </c>
      <c r="Q91" s="51">
        <f t="shared" si="19"/>
        <v>40000</v>
      </c>
      <c r="R91" s="52">
        <f t="shared" si="20"/>
        <v>18710</v>
      </c>
      <c r="S91" s="52">
        <f t="shared" si="21"/>
        <v>7484</v>
      </c>
      <c r="T91" s="52">
        <f t="shared" si="22"/>
        <v>1949</v>
      </c>
      <c r="U91" s="52">
        <f t="shared" si="23"/>
        <v>1949</v>
      </c>
      <c r="V91" s="52">
        <f t="shared" si="24"/>
        <v>1949</v>
      </c>
      <c r="W91" s="52">
        <f t="shared" si="25"/>
        <v>0</v>
      </c>
      <c r="X91" s="52">
        <f t="shared" si="26"/>
        <v>32041</v>
      </c>
      <c r="Y91" s="52">
        <f t="shared" si="27"/>
        <v>24557</v>
      </c>
      <c r="Z91" s="52">
        <f t="shared" si="28"/>
        <v>15000</v>
      </c>
      <c r="AA91" s="52">
        <f>ROUND(IF((VLOOKUP(B91,'Master '!B$4:W$29000,22,0))&lt;21001,X91,0),0)</f>
        <v>0</v>
      </c>
      <c r="AB91" s="52">
        <f t="shared" si="29"/>
        <v>1800</v>
      </c>
      <c r="AC91" s="52">
        <f t="shared" si="30"/>
        <v>0</v>
      </c>
      <c r="AD91" s="52">
        <v>200</v>
      </c>
      <c r="AE91" s="53"/>
      <c r="AF91" s="104"/>
      <c r="AG91" s="95">
        <f t="shared" si="31"/>
        <v>2000</v>
      </c>
      <c r="AH91" s="95">
        <f t="shared" si="32"/>
        <v>30041</v>
      </c>
      <c r="AI91" s="95">
        <f t="shared" si="33"/>
        <v>1950</v>
      </c>
      <c r="AJ91" s="95">
        <f t="shared" si="34"/>
        <v>0</v>
      </c>
      <c r="AK91" s="95">
        <f t="shared" si="35"/>
        <v>33991</v>
      </c>
    </row>
    <row r="92" spans="1:37" s="54" customFormat="1" ht="12.75" customHeight="1">
      <c r="A92" s="47">
        <v>85</v>
      </c>
      <c r="B92" s="42" t="s">
        <v>467</v>
      </c>
      <c r="C92" s="48" t="str">
        <f>VLOOKUP(B92,'Master '!B$4:AM$6300,3,0)</f>
        <v>Abhishek Vinayak Patil</v>
      </c>
      <c r="D92" s="49">
        <f>VLOOKUP(B92,'Master '!B$4:AP$6300,28,0)</f>
        <v>30000</v>
      </c>
      <c r="E92" s="86" t="str">
        <f>VLOOKUP(B92,'Master '!B:F,5,0)</f>
        <v>M</v>
      </c>
      <c r="F92" s="86">
        <v>0</v>
      </c>
      <c r="G92" s="86">
        <v>1</v>
      </c>
      <c r="H92" s="86">
        <v>2</v>
      </c>
      <c r="I92" s="86">
        <v>0</v>
      </c>
      <c r="J92" s="86">
        <v>26</v>
      </c>
      <c r="K92" s="50">
        <f t="shared" si="18"/>
        <v>29</v>
      </c>
      <c r="L92" s="51">
        <f>VLOOKUP(B92,'Master '!B$4:AQ$13300,23,0)</f>
        <v>15000</v>
      </c>
      <c r="M92" s="51">
        <f>VLOOKUP(B92,'Master '!B$4:AS$13300,24,0)</f>
        <v>6000</v>
      </c>
      <c r="N92" s="51">
        <f>VLOOKUP(B92,'Master '!B$4:AT$13300,25,0)</f>
        <v>2083</v>
      </c>
      <c r="O92" s="51">
        <f>VLOOKUP(B92,'Master '!B$4:AV$1330,26,0)</f>
        <v>2083</v>
      </c>
      <c r="P92" s="51">
        <f>VLOOKUP(B92,'Master '!B$4:AW$1330,27,0)</f>
        <v>4834</v>
      </c>
      <c r="Q92" s="51">
        <f t="shared" si="19"/>
        <v>30000</v>
      </c>
      <c r="R92" s="52">
        <f t="shared" si="20"/>
        <v>14033</v>
      </c>
      <c r="S92" s="52">
        <f t="shared" si="21"/>
        <v>5613</v>
      </c>
      <c r="T92" s="52">
        <f t="shared" si="22"/>
        <v>1949</v>
      </c>
      <c r="U92" s="52">
        <f t="shared" si="23"/>
        <v>1949</v>
      </c>
      <c r="V92" s="52">
        <f t="shared" si="24"/>
        <v>1949</v>
      </c>
      <c r="W92" s="52">
        <f t="shared" si="25"/>
        <v>0</v>
      </c>
      <c r="X92" s="52">
        <f t="shared" si="26"/>
        <v>25493</v>
      </c>
      <c r="Y92" s="52">
        <f t="shared" si="27"/>
        <v>19880</v>
      </c>
      <c r="Z92" s="52">
        <f t="shared" si="28"/>
        <v>15000</v>
      </c>
      <c r="AA92" s="52">
        <f>ROUND(IF((VLOOKUP(B92,'Master '!B$4:W$29000,22,0))&lt;21001,X92,0),0)</f>
        <v>0</v>
      </c>
      <c r="AB92" s="52">
        <f t="shared" si="29"/>
        <v>1800</v>
      </c>
      <c r="AC92" s="52">
        <f t="shared" si="30"/>
        <v>0</v>
      </c>
      <c r="AD92" s="52">
        <v>200</v>
      </c>
      <c r="AE92" s="53"/>
      <c r="AF92" s="104"/>
      <c r="AG92" s="95">
        <f t="shared" si="31"/>
        <v>2000</v>
      </c>
      <c r="AH92" s="95">
        <f t="shared" si="32"/>
        <v>23493</v>
      </c>
      <c r="AI92" s="95">
        <f t="shared" si="33"/>
        <v>1950</v>
      </c>
      <c r="AJ92" s="95">
        <f t="shared" si="34"/>
        <v>0</v>
      </c>
      <c r="AK92" s="95">
        <f t="shared" si="35"/>
        <v>27443</v>
      </c>
    </row>
    <row r="93" spans="1:37" s="54" customFormat="1" ht="12.75" customHeight="1">
      <c r="A93" s="47">
        <v>86</v>
      </c>
      <c r="B93" s="42" t="s">
        <v>471</v>
      </c>
      <c r="C93" s="48" t="str">
        <f>VLOOKUP(B93,'Master '!B$4:AM$6300,3,0)</f>
        <v>Komal Dinkar Kambale</v>
      </c>
      <c r="D93" s="49">
        <f>VLOOKUP(B93,'Master '!B$4:AP$6300,28,0)</f>
        <v>16000</v>
      </c>
      <c r="E93" s="86" t="str">
        <f>VLOOKUP(B93,'Master '!B:F,5,0)</f>
        <v>M</v>
      </c>
      <c r="F93" s="86">
        <v>10</v>
      </c>
      <c r="G93" s="86">
        <v>1</v>
      </c>
      <c r="H93" s="86">
        <v>4</v>
      </c>
      <c r="I93" s="86">
        <v>0</v>
      </c>
      <c r="J93" s="86">
        <v>26</v>
      </c>
      <c r="K93" s="50">
        <f t="shared" si="18"/>
        <v>31</v>
      </c>
      <c r="L93" s="51">
        <f>VLOOKUP(B93,'Master '!B$4:AQ$13300,23,0)</f>
        <v>8000</v>
      </c>
      <c r="M93" s="51">
        <f>VLOOKUP(B93,'Master '!B$4:AS$13300,24,0)</f>
        <v>3200</v>
      </c>
      <c r="N93" s="51">
        <f>VLOOKUP(B93,'Master '!B$4:AT$13300,25,0)</f>
        <v>2083</v>
      </c>
      <c r="O93" s="51">
        <f>VLOOKUP(B93,'Master '!B$4:AV$1330,26,0)</f>
        <v>2083</v>
      </c>
      <c r="P93" s="51">
        <f>VLOOKUP(B93,'Master '!B$4:AW$1330,27,0)</f>
        <v>634</v>
      </c>
      <c r="Q93" s="51">
        <f t="shared" si="19"/>
        <v>16000</v>
      </c>
      <c r="R93" s="52">
        <f t="shared" si="20"/>
        <v>8000</v>
      </c>
      <c r="S93" s="52">
        <f t="shared" si="21"/>
        <v>3200</v>
      </c>
      <c r="T93" s="52">
        <f t="shared" si="22"/>
        <v>2083</v>
      </c>
      <c r="U93" s="52">
        <f t="shared" si="23"/>
        <v>2083</v>
      </c>
      <c r="V93" s="52">
        <f t="shared" si="24"/>
        <v>2083</v>
      </c>
      <c r="W93" s="52">
        <f t="shared" si="25"/>
        <v>903.22580645161293</v>
      </c>
      <c r="X93" s="52">
        <f t="shared" si="26"/>
        <v>18353</v>
      </c>
      <c r="Y93" s="52">
        <f t="shared" si="27"/>
        <v>14249</v>
      </c>
      <c r="Z93" s="52">
        <f t="shared" si="28"/>
        <v>14249</v>
      </c>
      <c r="AA93" s="52">
        <f>ROUND(IF((VLOOKUP(B93,'Master '!B$4:W$29000,22,0))&lt;21001,X93,0),0)</f>
        <v>18353</v>
      </c>
      <c r="AB93" s="52">
        <f t="shared" si="29"/>
        <v>1709.8799999999999</v>
      </c>
      <c r="AC93" s="52">
        <f t="shared" si="30"/>
        <v>138</v>
      </c>
      <c r="AD93" s="52">
        <v>200</v>
      </c>
      <c r="AE93" s="53"/>
      <c r="AF93" s="104"/>
      <c r="AG93" s="95">
        <f t="shared" si="31"/>
        <v>2047.8799999999999</v>
      </c>
      <c r="AH93" s="95">
        <f t="shared" si="32"/>
        <v>16305.12</v>
      </c>
      <c r="AI93" s="95">
        <f t="shared" si="33"/>
        <v>1852.3700000000001</v>
      </c>
      <c r="AJ93" s="95">
        <f t="shared" si="34"/>
        <v>596.47249999999997</v>
      </c>
      <c r="AK93" s="95">
        <f t="shared" si="35"/>
        <v>20801.842499999999</v>
      </c>
    </row>
    <row r="94" spans="1:37" s="54" customFormat="1" ht="12.75" customHeight="1">
      <c r="A94" s="47">
        <v>87</v>
      </c>
      <c r="B94" s="42" t="s">
        <v>475</v>
      </c>
      <c r="C94" s="48" t="str">
        <f>VLOOKUP(B94,'Master '!B$4:AM$6300,3,0)</f>
        <v>Sarang Chandrakant Patil</v>
      </c>
      <c r="D94" s="49">
        <f>VLOOKUP(B94,'Master '!B$4:AP$6300,28,0)</f>
        <v>25000</v>
      </c>
      <c r="E94" s="86" t="str">
        <f>VLOOKUP(B94,'Master '!B:F,5,0)</f>
        <v>M</v>
      </c>
      <c r="F94" s="86">
        <v>0</v>
      </c>
      <c r="G94" s="86">
        <v>0</v>
      </c>
      <c r="H94" s="86">
        <v>3</v>
      </c>
      <c r="I94" s="86">
        <v>0</v>
      </c>
      <c r="J94" s="86">
        <v>24</v>
      </c>
      <c r="K94" s="50">
        <f t="shared" si="18"/>
        <v>27</v>
      </c>
      <c r="L94" s="51">
        <f>VLOOKUP(B94,'Master '!B$4:AQ$13300,23,0)</f>
        <v>12500</v>
      </c>
      <c r="M94" s="51">
        <f>VLOOKUP(B94,'Master '!B$4:AS$13300,24,0)</f>
        <v>5000</v>
      </c>
      <c r="N94" s="51">
        <f>VLOOKUP(B94,'Master '!B$4:AT$13300,25,0)</f>
        <v>2083</v>
      </c>
      <c r="O94" s="51">
        <f>VLOOKUP(B94,'Master '!B$4:AV$1330,26,0)</f>
        <v>2083</v>
      </c>
      <c r="P94" s="51">
        <f>VLOOKUP(B94,'Master '!B$4:AW$1330,27,0)</f>
        <v>3334</v>
      </c>
      <c r="Q94" s="51">
        <f t="shared" si="19"/>
        <v>25000</v>
      </c>
      <c r="R94" s="52">
        <f t="shared" si="20"/>
        <v>10888</v>
      </c>
      <c r="S94" s="52">
        <f t="shared" si="21"/>
        <v>4355</v>
      </c>
      <c r="T94" s="52">
        <f t="shared" si="22"/>
        <v>1815</v>
      </c>
      <c r="U94" s="52">
        <f t="shared" si="23"/>
        <v>1815</v>
      </c>
      <c r="V94" s="52">
        <f t="shared" si="24"/>
        <v>1815</v>
      </c>
      <c r="W94" s="52">
        <f t="shared" si="25"/>
        <v>0</v>
      </c>
      <c r="X94" s="52">
        <f t="shared" si="26"/>
        <v>20688</v>
      </c>
      <c r="Y94" s="52">
        <f t="shared" si="27"/>
        <v>16333</v>
      </c>
      <c r="Z94" s="52">
        <f t="shared" si="28"/>
        <v>15000</v>
      </c>
      <c r="AA94" s="52">
        <f>ROUND(IF((VLOOKUP(B94,'Master '!B$4:W$29000,22,0))&lt;21001,X94,0),0)</f>
        <v>0</v>
      </c>
      <c r="AB94" s="52">
        <f t="shared" si="29"/>
        <v>1800</v>
      </c>
      <c r="AC94" s="52">
        <f t="shared" si="30"/>
        <v>0</v>
      </c>
      <c r="AD94" s="52">
        <v>200</v>
      </c>
      <c r="AE94" s="53"/>
      <c r="AF94" s="104"/>
      <c r="AG94" s="95">
        <f t="shared" si="31"/>
        <v>2000</v>
      </c>
      <c r="AH94" s="95">
        <f t="shared" si="32"/>
        <v>18688</v>
      </c>
      <c r="AI94" s="95">
        <f t="shared" si="33"/>
        <v>1950</v>
      </c>
      <c r="AJ94" s="95">
        <f t="shared" si="34"/>
        <v>0</v>
      </c>
      <c r="AK94" s="95">
        <f t="shared" si="35"/>
        <v>22638</v>
      </c>
    </row>
    <row r="95" spans="1:37" s="54" customFormat="1" ht="12.75" customHeight="1">
      <c r="A95" s="47">
        <v>88</v>
      </c>
      <c r="B95" s="42" t="s">
        <v>480</v>
      </c>
      <c r="C95" s="48" t="str">
        <f>VLOOKUP(B95,'Master '!B$4:AM$6300,3,0)</f>
        <v>Gajanan Anil Shirke</v>
      </c>
      <c r="D95" s="49">
        <f>VLOOKUP(B95,'Master '!B$4:AP$6300,28,0)</f>
        <v>27000</v>
      </c>
      <c r="E95" s="86" t="str">
        <f>VLOOKUP(B95,'Master '!B:F,5,0)</f>
        <v>F</v>
      </c>
      <c r="F95" s="86">
        <v>0</v>
      </c>
      <c r="G95" s="86">
        <v>1</v>
      </c>
      <c r="H95" s="86">
        <v>4</v>
      </c>
      <c r="I95" s="86">
        <v>0</v>
      </c>
      <c r="J95" s="86">
        <v>26</v>
      </c>
      <c r="K95" s="50">
        <f t="shared" si="18"/>
        <v>31</v>
      </c>
      <c r="L95" s="51">
        <f>VLOOKUP(B95,'Master '!B$4:AQ$13300,23,0)</f>
        <v>13500</v>
      </c>
      <c r="M95" s="51">
        <f>VLOOKUP(B95,'Master '!B$4:AS$13300,24,0)</f>
        <v>5400</v>
      </c>
      <c r="N95" s="51">
        <f>VLOOKUP(B95,'Master '!B$4:AT$13300,25,0)</f>
        <v>2083</v>
      </c>
      <c r="O95" s="51">
        <f>VLOOKUP(B95,'Master '!B$4:AV$1330,26,0)</f>
        <v>2083</v>
      </c>
      <c r="P95" s="51">
        <f>VLOOKUP(B95,'Master '!B$4:AW$1330,27,0)</f>
        <v>3934</v>
      </c>
      <c r="Q95" s="51">
        <f t="shared" si="19"/>
        <v>27000</v>
      </c>
      <c r="R95" s="52">
        <f t="shared" si="20"/>
        <v>13500</v>
      </c>
      <c r="S95" s="52">
        <f t="shared" si="21"/>
        <v>5400</v>
      </c>
      <c r="T95" s="52">
        <f t="shared" si="22"/>
        <v>2083</v>
      </c>
      <c r="U95" s="52">
        <f t="shared" si="23"/>
        <v>2083</v>
      </c>
      <c r="V95" s="52">
        <f t="shared" si="24"/>
        <v>2083</v>
      </c>
      <c r="W95" s="52">
        <f t="shared" si="25"/>
        <v>0</v>
      </c>
      <c r="X95" s="52">
        <f t="shared" si="26"/>
        <v>25149</v>
      </c>
      <c r="Y95" s="52">
        <f t="shared" si="27"/>
        <v>19749</v>
      </c>
      <c r="Z95" s="52">
        <f t="shared" si="28"/>
        <v>15000</v>
      </c>
      <c r="AA95" s="52">
        <f>ROUND(IF((VLOOKUP(B95,'Master '!B$4:W$29000,22,0))&lt;21001,X95,0),0)</f>
        <v>0</v>
      </c>
      <c r="AB95" s="52">
        <f t="shared" si="29"/>
        <v>1800</v>
      </c>
      <c r="AC95" s="52">
        <f t="shared" si="30"/>
        <v>0</v>
      </c>
      <c r="AD95" s="52">
        <v>200</v>
      </c>
      <c r="AE95" s="53"/>
      <c r="AF95" s="104"/>
      <c r="AG95" s="95">
        <f t="shared" si="31"/>
        <v>2000</v>
      </c>
      <c r="AH95" s="95">
        <f t="shared" si="32"/>
        <v>23149</v>
      </c>
      <c r="AI95" s="95">
        <f t="shared" si="33"/>
        <v>1950</v>
      </c>
      <c r="AJ95" s="95">
        <f t="shared" si="34"/>
        <v>0</v>
      </c>
      <c r="AK95" s="95">
        <f t="shared" si="35"/>
        <v>27099</v>
      </c>
    </row>
    <row r="96" spans="1:37" s="54" customFormat="1" ht="12.75" customHeight="1">
      <c r="A96" s="47">
        <v>89</v>
      </c>
      <c r="B96" s="42" t="s">
        <v>484</v>
      </c>
      <c r="C96" s="48" t="str">
        <f>VLOOKUP(B96,'Master '!B$4:AM$6300,3,0)</f>
        <v>Digvijay Laxman Tiwary</v>
      </c>
      <c r="D96" s="49">
        <f>VLOOKUP(B96,'Master '!B$4:AP$6300,28,0)</f>
        <v>43000</v>
      </c>
      <c r="E96" s="86" t="str">
        <f>VLOOKUP(B96,'Master '!B:F,5,0)</f>
        <v>M</v>
      </c>
      <c r="F96" s="86">
        <v>0</v>
      </c>
      <c r="G96" s="86">
        <v>1</v>
      </c>
      <c r="H96" s="86">
        <v>4</v>
      </c>
      <c r="I96" s="86">
        <v>0</v>
      </c>
      <c r="J96" s="86">
        <v>26</v>
      </c>
      <c r="K96" s="50">
        <f t="shared" si="18"/>
        <v>31</v>
      </c>
      <c r="L96" s="51">
        <f>VLOOKUP(B96,'Master '!B$4:AQ$13300,23,0)</f>
        <v>21500</v>
      </c>
      <c r="M96" s="51">
        <f>VLOOKUP(B96,'Master '!B$4:AS$13300,24,0)</f>
        <v>8600</v>
      </c>
      <c r="N96" s="51">
        <f>VLOOKUP(B96,'Master '!B$4:AT$13300,25,0)</f>
        <v>2083</v>
      </c>
      <c r="O96" s="51">
        <f>VLOOKUP(B96,'Master '!B$4:AV$1330,26,0)</f>
        <v>2083</v>
      </c>
      <c r="P96" s="51">
        <f>VLOOKUP(B96,'Master '!B$4:AW$1330,27,0)</f>
        <v>8734</v>
      </c>
      <c r="Q96" s="51">
        <f t="shared" si="19"/>
        <v>43000</v>
      </c>
      <c r="R96" s="52">
        <f t="shared" si="20"/>
        <v>21500</v>
      </c>
      <c r="S96" s="52">
        <f t="shared" si="21"/>
        <v>8600</v>
      </c>
      <c r="T96" s="52">
        <f t="shared" si="22"/>
        <v>2083</v>
      </c>
      <c r="U96" s="52">
        <f t="shared" si="23"/>
        <v>2083</v>
      </c>
      <c r="V96" s="52">
        <f t="shared" si="24"/>
        <v>2083</v>
      </c>
      <c r="W96" s="52">
        <f t="shared" si="25"/>
        <v>0</v>
      </c>
      <c r="X96" s="52">
        <f t="shared" si="26"/>
        <v>36349</v>
      </c>
      <c r="Y96" s="52">
        <f t="shared" si="27"/>
        <v>27749</v>
      </c>
      <c r="Z96" s="52">
        <f t="shared" si="28"/>
        <v>15000</v>
      </c>
      <c r="AA96" s="52">
        <f>ROUND(IF((VLOOKUP(B96,'Master '!B$4:W$29000,22,0))&lt;21001,X96,0),0)</f>
        <v>0</v>
      </c>
      <c r="AB96" s="52">
        <f t="shared" si="29"/>
        <v>1800</v>
      </c>
      <c r="AC96" s="52">
        <f t="shared" si="30"/>
        <v>0</v>
      </c>
      <c r="AD96" s="52">
        <v>200</v>
      </c>
      <c r="AE96" s="53"/>
      <c r="AF96" s="104"/>
      <c r="AG96" s="95">
        <f t="shared" si="31"/>
        <v>2000</v>
      </c>
      <c r="AH96" s="95">
        <f t="shared" si="32"/>
        <v>34349</v>
      </c>
      <c r="AI96" s="95">
        <f t="shared" si="33"/>
        <v>1950</v>
      </c>
      <c r="AJ96" s="95">
        <f t="shared" si="34"/>
        <v>0</v>
      </c>
      <c r="AK96" s="95">
        <f t="shared" si="35"/>
        <v>38299</v>
      </c>
    </row>
    <row r="97" spans="1:37" s="54" customFormat="1" ht="12.75" customHeight="1">
      <c r="A97" s="47">
        <v>90</v>
      </c>
      <c r="B97" s="42" t="s">
        <v>488</v>
      </c>
      <c r="C97" s="48" t="str">
        <f>VLOOKUP(B97,'Master '!B$4:AM$6300,3,0)</f>
        <v>Soni  Chhabile</v>
      </c>
      <c r="D97" s="49">
        <f>VLOOKUP(B97,'Master '!B$4:AP$6300,28,0)</f>
        <v>32000</v>
      </c>
      <c r="E97" s="86" t="str">
        <f>VLOOKUP(B97,'Master '!B:F,5,0)</f>
        <v>F</v>
      </c>
      <c r="F97" s="86">
        <v>0</v>
      </c>
      <c r="G97" s="86">
        <v>1</v>
      </c>
      <c r="H97" s="86">
        <v>2</v>
      </c>
      <c r="I97" s="86">
        <v>0</v>
      </c>
      <c r="J97" s="86">
        <v>24</v>
      </c>
      <c r="K97" s="50">
        <f t="shared" si="18"/>
        <v>27</v>
      </c>
      <c r="L97" s="51">
        <f>VLOOKUP(B97,'Master '!B$4:AQ$13300,23,0)</f>
        <v>16000</v>
      </c>
      <c r="M97" s="51">
        <f>VLOOKUP(B97,'Master '!B$4:AS$13300,24,0)</f>
        <v>6400</v>
      </c>
      <c r="N97" s="51">
        <f>VLOOKUP(B97,'Master '!B$4:AT$13300,25,0)</f>
        <v>2083</v>
      </c>
      <c r="O97" s="51">
        <f>VLOOKUP(B97,'Master '!B$4:AV$1330,26,0)</f>
        <v>2083</v>
      </c>
      <c r="P97" s="51">
        <f>VLOOKUP(B97,'Master '!B$4:AW$1330,27,0)</f>
        <v>5434</v>
      </c>
      <c r="Q97" s="51">
        <f t="shared" si="19"/>
        <v>32000</v>
      </c>
      <c r="R97" s="52">
        <f t="shared" si="20"/>
        <v>13936</v>
      </c>
      <c r="S97" s="52">
        <f t="shared" si="21"/>
        <v>5575</v>
      </c>
      <c r="T97" s="52">
        <f t="shared" si="22"/>
        <v>1815</v>
      </c>
      <c r="U97" s="52">
        <f t="shared" si="23"/>
        <v>1815</v>
      </c>
      <c r="V97" s="52">
        <f t="shared" si="24"/>
        <v>1815</v>
      </c>
      <c r="W97" s="52">
        <f t="shared" si="25"/>
        <v>0</v>
      </c>
      <c r="X97" s="52">
        <f t="shared" si="26"/>
        <v>24956</v>
      </c>
      <c r="Y97" s="52">
        <f t="shared" si="27"/>
        <v>19381</v>
      </c>
      <c r="Z97" s="52">
        <f t="shared" si="28"/>
        <v>15000</v>
      </c>
      <c r="AA97" s="52">
        <f>ROUND(IF((VLOOKUP(B97,'Master '!B$4:W$29000,22,0))&lt;21001,X97,0),0)</f>
        <v>0</v>
      </c>
      <c r="AB97" s="52">
        <f t="shared" si="29"/>
        <v>1800</v>
      </c>
      <c r="AC97" s="52">
        <f t="shared" si="30"/>
        <v>0</v>
      </c>
      <c r="AD97" s="52">
        <v>200</v>
      </c>
      <c r="AE97" s="53"/>
      <c r="AF97" s="104"/>
      <c r="AG97" s="95">
        <f t="shared" si="31"/>
        <v>2000</v>
      </c>
      <c r="AH97" s="95">
        <f t="shared" si="32"/>
        <v>22956</v>
      </c>
      <c r="AI97" s="95">
        <f t="shared" si="33"/>
        <v>1950</v>
      </c>
      <c r="AJ97" s="95">
        <f t="shared" si="34"/>
        <v>0</v>
      </c>
      <c r="AK97" s="95">
        <f t="shared" si="35"/>
        <v>26906</v>
      </c>
    </row>
    <row r="98" spans="1:37" s="54" customFormat="1" ht="12.75" customHeight="1">
      <c r="A98" s="47">
        <v>91</v>
      </c>
      <c r="B98" s="42" t="s">
        <v>493</v>
      </c>
      <c r="C98" s="48" t="str">
        <f>VLOOKUP(B98,'Master '!B$4:AM$6300,3,0)</f>
        <v>Ravesh Devidas Dixit</v>
      </c>
      <c r="D98" s="49">
        <f>VLOOKUP(B98,'Master '!B$4:AP$6300,28,0)</f>
        <v>16000</v>
      </c>
      <c r="E98" s="86" t="str">
        <f>VLOOKUP(B98,'Master '!B:F,5,0)</f>
        <v>M</v>
      </c>
      <c r="F98" s="86">
        <v>10</v>
      </c>
      <c r="G98" s="86">
        <v>0</v>
      </c>
      <c r="H98" s="86">
        <v>3</v>
      </c>
      <c r="I98" s="86">
        <v>0</v>
      </c>
      <c r="J98" s="86">
        <v>24</v>
      </c>
      <c r="K98" s="50">
        <f t="shared" si="18"/>
        <v>27</v>
      </c>
      <c r="L98" s="51">
        <f>VLOOKUP(B98,'Master '!B$4:AQ$13300,23,0)</f>
        <v>8000</v>
      </c>
      <c r="M98" s="51">
        <f>VLOOKUP(B98,'Master '!B$4:AS$13300,24,0)</f>
        <v>3200</v>
      </c>
      <c r="N98" s="51">
        <f>VLOOKUP(B98,'Master '!B$4:AT$13300,25,0)</f>
        <v>2083</v>
      </c>
      <c r="O98" s="51">
        <f>VLOOKUP(B98,'Master '!B$4:AV$1330,26,0)</f>
        <v>2083</v>
      </c>
      <c r="P98" s="51">
        <f>VLOOKUP(B98,'Master '!B$4:AW$1330,27,0)</f>
        <v>634</v>
      </c>
      <c r="Q98" s="51">
        <f t="shared" si="19"/>
        <v>16000</v>
      </c>
      <c r="R98" s="52">
        <f t="shared" si="20"/>
        <v>6968</v>
      </c>
      <c r="S98" s="52">
        <f t="shared" si="21"/>
        <v>2788</v>
      </c>
      <c r="T98" s="52">
        <f t="shared" si="22"/>
        <v>1815</v>
      </c>
      <c r="U98" s="52">
        <f t="shared" si="23"/>
        <v>1815</v>
      </c>
      <c r="V98" s="52">
        <f t="shared" si="24"/>
        <v>1815</v>
      </c>
      <c r="W98" s="52">
        <f t="shared" si="25"/>
        <v>903.22580645161293</v>
      </c>
      <c r="X98" s="52">
        <f t="shared" si="26"/>
        <v>16105</v>
      </c>
      <c r="Y98" s="52">
        <f t="shared" si="27"/>
        <v>12413</v>
      </c>
      <c r="Z98" s="52">
        <f t="shared" si="28"/>
        <v>12413</v>
      </c>
      <c r="AA98" s="52">
        <f>ROUND(IF((VLOOKUP(B98,'Master '!B$4:W$29000,22,0))&lt;21001,X98,0),0)</f>
        <v>16105</v>
      </c>
      <c r="AB98" s="52">
        <f t="shared" si="29"/>
        <v>1489.56</v>
      </c>
      <c r="AC98" s="52">
        <f t="shared" si="30"/>
        <v>121</v>
      </c>
      <c r="AD98" s="52">
        <v>200</v>
      </c>
      <c r="AE98" s="53"/>
      <c r="AF98" s="104"/>
      <c r="AG98" s="95">
        <f t="shared" si="31"/>
        <v>1810.56</v>
      </c>
      <c r="AH98" s="95">
        <f t="shared" si="32"/>
        <v>14294.44</v>
      </c>
      <c r="AI98" s="95">
        <f t="shared" si="33"/>
        <v>1613.69</v>
      </c>
      <c r="AJ98" s="95">
        <f t="shared" si="34"/>
        <v>523.41250000000002</v>
      </c>
      <c r="AK98" s="95">
        <f t="shared" si="35"/>
        <v>18242.102499999997</v>
      </c>
    </row>
    <row r="99" spans="1:37" s="54" customFormat="1" ht="12.75" customHeight="1">
      <c r="A99" s="47">
        <v>92</v>
      </c>
      <c r="B99" s="42" t="s">
        <v>497</v>
      </c>
      <c r="C99" s="48" t="str">
        <f>VLOOKUP(B99,'Master '!B$4:AM$6300,3,0)</f>
        <v>Vaibhav Shrikumar Ingale</v>
      </c>
      <c r="D99" s="49">
        <f>VLOOKUP(B99,'Master '!B$4:AP$6300,28,0)</f>
        <v>31000</v>
      </c>
      <c r="E99" s="86" t="str">
        <f>VLOOKUP(B99,'Master '!B:F,5,0)</f>
        <v>M</v>
      </c>
      <c r="F99" s="86">
        <v>0</v>
      </c>
      <c r="G99" s="86">
        <v>1</v>
      </c>
      <c r="H99" s="86">
        <v>4</v>
      </c>
      <c r="I99" s="86">
        <v>0</v>
      </c>
      <c r="J99" s="86">
        <v>26</v>
      </c>
      <c r="K99" s="50">
        <f t="shared" si="18"/>
        <v>31</v>
      </c>
      <c r="L99" s="51">
        <f>VLOOKUP(B99,'Master '!B$4:AQ$13300,23,0)</f>
        <v>15500</v>
      </c>
      <c r="M99" s="51">
        <f>VLOOKUP(B99,'Master '!B$4:AS$13300,24,0)</f>
        <v>6200</v>
      </c>
      <c r="N99" s="51">
        <f>VLOOKUP(B99,'Master '!B$4:AT$13300,25,0)</f>
        <v>2083</v>
      </c>
      <c r="O99" s="51">
        <f>VLOOKUP(B99,'Master '!B$4:AV$1330,26,0)</f>
        <v>2083</v>
      </c>
      <c r="P99" s="51">
        <f>VLOOKUP(B99,'Master '!B$4:AW$1330,27,0)</f>
        <v>5134</v>
      </c>
      <c r="Q99" s="51">
        <f t="shared" si="19"/>
        <v>31000</v>
      </c>
      <c r="R99" s="52">
        <f t="shared" si="20"/>
        <v>15500</v>
      </c>
      <c r="S99" s="52">
        <f t="shared" si="21"/>
        <v>6200</v>
      </c>
      <c r="T99" s="52">
        <f t="shared" si="22"/>
        <v>2083</v>
      </c>
      <c r="U99" s="52">
        <f t="shared" si="23"/>
        <v>2083</v>
      </c>
      <c r="V99" s="52">
        <f t="shared" si="24"/>
        <v>2083</v>
      </c>
      <c r="W99" s="52">
        <f t="shared" si="25"/>
        <v>0</v>
      </c>
      <c r="X99" s="52">
        <f t="shared" si="26"/>
        <v>27949</v>
      </c>
      <c r="Y99" s="52">
        <f t="shared" si="27"/>
        <v>21749</v>
      </c>
      <c r="Z99" s="52">
        <f t="shared" si="28"/>
        <v>15000</v>
      </c>
      <c r="AA99" s="52">
        <f>ROUND(IF((VLOOKUP(B99,'Master '!B$4:W$29000,22,0))&lt;21001,X99,0),0)</f>
        <v>0</v>
      </c>
      <c r="AB99" s="52">
        <f t="shared" si="29"/>
        <v>1800</v>
      </c>
      <c r="AC99" s="52">
        <f t="shared" si="30"/>
        <v>0</v>
      </c>
      <c r="AD99" s="52">
        <v>200</v>
      </c>
      <c r="AE99" s="53"/>
      <c r="AF99" s="104"/>
      <c r="AG99" s="95">
        <f t="shared" si="31"/>
        <v>2000</v>
      </c>
      <c r="AH99" s="95">
        <f t="shared" si="32"/>
        <v>25949</v>
      </c>
      <c r="AI99" s="95">
        <f t="shared" si="33"/>
        <v>1950</v>
      </c>
      <c r="AJ99" s="95">
        <f t="shared" si="34"/>
        <v>0</v>
      </c>
      <c r="AK99" s="95">
        <f t="shared" si="35"/>
        <v>29899</v>
      </c>
    </row>
    <row r="100" spans="1:37" s="54" customFormat="1" ht="12.75" customHeight="1">
      <c r="A100" s="47">
        <v>93</v>
      </c>
      <c r="B100" s="42" t="s">
        <v>502</v>
      </c>
      <c r="C100" s="48" t="str">
        <f>VLOOKUP(B100,'Master '!B$4:AM$6300,3,0)</f>
        <v>Mritunjay Janardan Shinde</v>
      </c>
      <c r="D100" s="49">
        <f>VLOOKUP(B100,'Master '!B$4:AP$6300,28,0)</f>
        <v>24000</v>
      </c>
      <c r="E100" s="86" t="str">
        <f>VLOOKUP(B100,'Master '!B:F,5,0)</f>
        <v>M</v>
      </c>
      <c r="F100" s="86">
        <v>0</v>
      </c>
      <c r="G100" s="86">
        <v>1</v>
      </c>
      <c r="H100" s="86">
        <v>4</v>
      </c>
      <c r="I100" s="86">
        <v>0</v>
      </c>
      <c r="J100" s="86">
        <v>26</v>
      </c>
      <c r="K100" s="50">
        <f t="shared" si="18"/>
        <v>31</v>
      </c>
      <c r="L100" s="51">
        <f>VLOOKUP(B100,'Master '!B$4:AQ$13300,23,0)</f>
        <v>12000</v>
      </c>
      <c r="M100" s="51">
        <f>VLOOKUP(B100,'Master '!B$4:AS$13300,24,0)</f>
        <v>4800</v>
      </c>
      <c r="N100" s="51">
        <f>VLOOKUP(B100,'Master '!B$4:AT$13300,25,0)</f>
        <v>2083</v>
      </c>
      <c r="O100" s="51">
        <f>VLOOKUP(B100,'Master '!B$4:AV$1330,26,0)</f>
        <v>2083</v>
      </c>
      <c r="P100" s="51">
        <f>VLOOKUP(B100,'Master '!B$4:AW$1330,27,0)</f>
        <v>3034</v>
      </c>
      <c r="Q100" s="51">
        <f t="shared" si="19"/>
        <v>24000</v>
      </c>
      <c r="R100" s="52">
        <f t="shared" si="20"/>
        <v>12000</v>
      </c>
      <c r="S100" s="52">
        <f t="shared" si="21"/>
        <v>4800</v>
      </c>
      <c r="T100" s="52">
        <f t="shared" si="22"/>
        <v>2083</v>
      </c>
      <c r="U100" s="52">
        <f t="shared" si="23"/>
        <v>2083</v>
      </c>
      <c r="V100" s="52">
        <f t="shared" si="24"/>
        <v>2083</v>
      </c>
      <c r="W100" s="52">
        <f t="shared" si="25"/>
        <v>0</v>
      </c>
      <c r="X100" s="52">
        <f t="shared" si="26"/>
        <v>23049</v>
      </c>
      <c r="Y100" s="52">
        <f t="shared" si="27"/>
        <v>18249</v>
      </c>
      <c r="Z100" s="52">
        <f t="shared" si="28"/>
        <v>15000</v>
      </c>
      <c r="AA100" s="52">
        <f>ROUND(IF((VLOOKUP(B100,'Master '!B$4:W$29000,22,0))&lt;21001,X100,0),0)</f>
        <v>0</v>
      </c>
      <c r="AB100" s="52">
        <f t="shared" si="29"/>
        <v>1800</v>
      </c>
      <c r="AC100" s="52">
        <f t="shared" si="30"/>
        <v>0</v>
      </c>
      <c r="AD100" s="52">
        <v>200</v>
      </c>
      <c r="AE100" s="53"/>
      <c r="AF100" s="104"/>
      <c r="AG100" s="95">
        <f t="shared" si="31"/>
        <v>2000</v>
      </c>
      <c r="AH100" s="95">
        <f t="shared" si="32"/>
        <v>21049</v>
      </c>
      <c r="AI100" s="95">
        <f t="shared" si="33"/>
        <v>1950</v>
      </c>
      <c r="AJ100" s="95">
        <f t="shared" si="34"/>
        <v>0</v>
      </c>
      <c r="AK100" s="95">
        <f t="shared" si="35"/>
        <v>24999</v>
      </c>
    </row>
    <row r="101" spans="1:37" s="54" customFormat="1" ht="12.75" customHeight="1">
      <c r="A101" s="47">
        <v>94</v>
      </c>
      <c r="B101" s="42" t="s">
        <v>508</v>
      </c>
      <c r="C101" s="48" t="str">
        <f>VLOOKUP(B101,'Master '!B$4:AM$6300,3,0)</f>
        <v>Nilesh Sanjay Kumar</v>
      </c>
      <c r="D101" s="49">
        <f>VLOOKUP(B101,'Master '!B$4:AP$6300,28,0)</f>
        <v>31000</v>
      </c>
      <c r="E101" s="86" t="str">
        <f>VLOOKUP(B101,'Master '!B:F,5,0)</f>
        <v>M</v>
      </c>
      <c r="F101" s="86">
        <v>0</v>
      </c>
      <c r="G101" s="86">
        <v>0</v>
      </c>
      <c r="H101" s="86">
        <v>2</v>
      </c>
      <c r="I101" s="86">
        <v>0</v>
      </c>
      <c r="J101" s="86">
        <v>23</v>
      </c>
      <c r="K101" s="50">
        <f t="shared" si="18"/>
        <v>25</v>
      </c>
      <c r="L101" s="51">
        <f>VLOOKUP(B101,'Master '!B$4:AQ$13300,23,0)</f>
        <v>15500</v>
      </c>
      <c r="M101" s="51">
        <f>VLOOKUP(B101,'Master '!B$4:AS$13300,24,0)</f>
        <v>6200</v>
      </c>
      <c r="N101" s="51">
        <f>VLOOKUP(B101,'Master '!B$4:AT$13300,25,0)</f>
        <v>2083</v>
      </c>
      <c r="O101" s="51">
        <f>VLOOKUP(B101,'Master '!B$4:AV$1330,26,0)</f>
        <v>2083</v>
      </c>
      <c r="P101" s="51">
        <f>VLOOKUP(B101,'Master '!B$4:AW$1330,27,0)</f>
        <v>5134</v>
      </c>
      <c r="Q101" s="51">
        <f t="shared" si="19"/>
        <v>31000</v>
      </c>
      <c r="R101" s="52">
        <f t="shared" si="20"/>
        <v>12500</v>
      </c>
      <c r="S101" s="52">
        <f t="shared" si="21"/>
        <v>5000</v>
      </c>
      <c r="T101" s="52">
        <f t="shared" si="22"/>
        <v>1680</v>
      </c>
      <c r="U101" s="52">
        <f t="shared" si="23"/>
        <v>1680</v>
      </c>
      <c r="V101" s="52">
        <f t="shared" si="24"/>
        <v>1680</v>
      </c>
      <c r="W101" s="52">
        <f t="shared" si="25"/>
        <v>0</v>
      </c>
      <c r="X101" s="52">
        <f t="shared" si="26"/>
        <v>22540</v>
      </c>
      <c r="Y101" s="52">
        <f t="shared" si="27"/>
        <v>17540</v>
      </c>
      <c r="Z101" s="52">
        <f t="shared" si="28"/>
        <v>15000</v>
      </c>
      <c r="AA101" s="52">
        <f>ROUND(IF((VLOOKUP(B101,'Master '!B$4:W$29000,22,0))&lt;21001,X101,0),0)</f>
        <v>0</v>
      </c>
      <c r="AB101" s="52">
        <f t="shared" si="29"/>
        <v>1800</v>
      </c>
      <c r="AC101" s="52">
        <f t="shared" si="30"/>
        <v>0</v>
      </c>
      <c r="AD101" s="52">
        <v>200</v>
      </c>
      <c r="AE101" s="53"/>
      <c r="AF101" s="104"/>
      <c r="AG101" s="95">
        <f t="shared" si="31"/>
        <v>2000</v>
      </c>
      <c r="AH101" s="95">
        <f t="shared" si="32"/>
        <v>20540</v>
      </c>
      <c r="AI101" s="95">
        <f t="shared" si="33"/>
        <v>1950</v>
      </c>
      <c r="AJ101" s="95">
        <f t="shared" si="34"/>
        <v>0</v>
      </c>
      <c r="AK101" s="95">
        <f t="shared" si="35"/>
        <v>24490</v>
      </c>
    </row>
    <row r="102" spans="1:37" s="54" customFormat="1" ht="12.75" customHeight="1">
      <c r="A102" s="47">
        <v>95</v>
      </c>
      <c r="B102" s="42" t="s">
        <v>512</v>
      </c>
      <c r="C102" s="48" t="str">
        <f>VLOOKUP(B102,'Master '!B$4:AM$6300,3,0)</f>
        <v>Suraj  Das</v>
      </c>
      <c r="D102" s="49">
        <f>VLOOKUP(B102,'Master '!B$4:AP$6300,28,0)</f>
        <v>16000</v>
      </c>
      <c r="E102" s="86" t="str">
        <f>VLOOKUP(B102,'Master '!B:F,5,0)</f>
        <v>M</v>
      </c>
      <c r="F102" s="86">
        <v>10</v>
      </c>
      <c r="G102" s="86">
        <v>1</v>
      </c>
      <c r="H102" s="86">
        <v>3</v>
      </c>
      <c r="I102" s="86">
        <v>0</v>
      </c>
      <c r="J102" s="86">
        <v>26</v>
      </c>
      <c r="K102" s="50">
        <f t="shared" si="18"/>
        <v>30</v>
      </c>
      <c r="L102" s="51">
        <f>VLOOKUP(B102,'Master '!B$4:AQ$13300,23,0)</f>
        <v>8000</v>
      </c>
      <c r="M102" s="51">
        <f>VLOOKUP(B102,'Master '!B$4:AS$13300,24,0)</f>
        <v>3200</v>
      </c>
      <c r="N102" s="51">
        <f>VLOOKUP(B102,'Master '!B$4:AT$13300,25,0)</f>
        <v>2083</v>
      </c>
      <c r="O102" s="51">
        <f>VLOOKUP(B102,'Master '!B$4:AV$1330,26,0)</f>
        <v>2083</v>
      </c>
      <c r="P102" s="51">
        <f>VLOOKUP(B102,'Master '!B$4:AW$1330,27,0)</f>
        <v>634</v>
      </c>
      <c r="Q102" s="51">
        <f t="shared" si="19"/>
        <v>16000</v>
      </c>
      <c r="R102" s="52">
        <f t="shared" si="20"/>
        <v>7742</v>
      </c>
      <c r="S102" s="52">
        <f t="shared" si="21"/>
        <v>3097</v>
      </c>
      <c r="T102" s="52">
        <f t="shared" si="22"/>
        <v>2016</v>
      </c>
      <c r="U102" s="52">
        <f t="shared" si="23"/>
        <v>2016</v>
      </c>
      <c r="V102" s="52">
        <f t="shared" si="24"/>
        <v>2016</v>
      </c>
      <c r="W102" s="52">
        <f t="shared" si="25"/>
        <v>903.22580645161293</v>
      </c>
      <c r="X102" s="52">
        <f t="shared" si="26"/>
        <v>17791</v>
      </c>
      <c r="Y102" s="52">
        <f t="shared" si="27"/>
        <v>13790</v>
      </c>
      <c r="Z102" s="52">
        <f t="shared" si="28"/>
        <v>13790</v>
      </c>
      <c r="AA102" s="52">
        <f>ROUND(IF((VLOOKUP(B102,'Master '!B$4:W$29000,22,0))&lt;21001,X102,0),0)</f>
        <v>17791</v>
      </c>
      <c r="AB102" s="52">
        <f t="shared" si="29"/>
        <v>1654.8</v>
      </c>
      <c r="AC102" s="52">
        <f t="shared" si="30"/>
        <v>134</v>
      </c>
      <c r="AD102" s="52">
        <v>200</v>
      </c>
      <c r="AE102" s="53"/>
      <c r="AF102" s="104"/>
      <c r="AG102" s="95">
        <f t="shared" si="31"/>
        <v>1988.8</v>
      </c>
      <c r="AH102" s="95">
        <f t="shared" si="32"/>
        <v>15802.2</v>
      </c>
      <c r="AI102" s="95">
        <f t="shared" si="33"/>
        <v>1792.7</v>
      </c>
      <c r="AJ102" s="95">
        <f t="shared" si="34"/>
        <v>578.20749999999998</v>
      </c>
      <c r="AK102" s="95">
        <f t="shared" si="35"/>
        <v>20161.907500000001</v>
      </c>
    </row>
    <row r="103" spans="1:37" s="54" customFormat="1" ht="12.75" customHeight="1">
      <c r="A103" s="47">
        <v>96</v>
      </c>
      <c r="B103" s="42" t="s">
        <v>517</v>
      </c>
      <c r="C103" s="48" t="str">
        <f>VLOOKUP(B103,'Master '!B$4:AM$6300,3,0)</f>
        <v>Chetan Ranjan Sherikar</v>
      </c>
      <c r="D103" s="49">
        <f>VLOOKUP(B103,'Master '!B$4:AP$6300,28,0)</f>
        <v>40000</v>
      </c>
      <c r="E103" s="86" t="str">
        <f>VLOOKUP(B103,'Master '!B:F,5,0)</f>
        <v>M</v>
      </c>
      <c r="F103" s="86">
        <v>0</v>
      </c>
      <c r="G103" s="86">
        <v>1</v>
      </c>
      <c r="H103" s="86">
        <v>4</v>
      </c>
      <c r="I103" s="86">
        <v>0</v>
      </c>
      <c r="J103" s="86">
        <v>26</v>
      </c>
      <c r="K103" s="50">
        <f t="shared" si="18"/>
        <v>31</v>
      </c>
      <c r="L103" s="51">
        <f>VLOOKUP(B103,'Master '!B$4:AQ$13300,23,0)</f>
        <v>20000</v>
      </c>
      <c r="M103" s="51">
        <f>VLOOKUP(B103,'Master '!B$4:AS$13300,24,0)</f>
        <v>8000</v>
      </c>
      <c r="N103" s="51">
        <f>VLOOKUP(B103,'Master '!B$4:AT$13300,25,0)</f>
        <v>2083</v>
      </c>
      <c r="O103" s="51">
        <f>VLOOKUP(B103,'Master '!B$4:AV$1330,26,0)</f>
        <v>2083</v>
      </c>
      <c r="P103" s="51">
        <f>VLOOKUP(B103,'Master '!B$4:AW$1330,27,0)</f>
        <v>7834</v>
      </c>
      <c r="Q103" s="51">
        <f t="shared" si="19"/>
        <v>40000</v>
      </c>
      <c r="R103" s="52">
        <f t="shared" si="20"/>
        <v>20000</v>
      </c>
      <c r="S103" s="52">
        <f t="shared" si="21"/>
        <v>8000</v>
      </c>
      <c r="T103" s="52">
        <f t="shared" si="22"/>
        <v>2083</v>
      </c>
      <c r="U103" s="52">
        <f t="shared" si="23"/>
        <v>2083</v>
      </c>
      <c r="V103" s="52">
        <f t="shared" si="24"/>
        <v>2083</v>
      </c>
      <c r="W103" s="52">
        <f t="shared" si="25"/>
        <v>0</v>
      </c>
      <c r="X103" s="52">
        <f t="shared" si="26"/>
        <v>34249</v>
      </c>
      <c r="Y103" s="52">
        <f t="shared" si="27"/>
        <v>26249</v>
      </c>
      <c r="Z103" s="52">
        <f t="shared" si="28"/>
        <v>15000</v>
      </c>
      <c r="AA103" s="52">
        <f>ROUND(IF((VLOOKUP(B103,'Master '!B$4:W$29000,22,0))&lt;21001,X103,0),0)</f>
        <v>0</v>
      </c>
      <c r="AB103" s="52">
        <f t="shared" si="29"/>
        <v>1800</v>
      </c>
      <c r="AC103" s="52">
        <f t="shared" si="30"/>
        <v>0</v>
      </c>
      <c r="AD103" s="52">
        <v>200</v>
      </c>
      <c r="AE103" s="53"/>
      <c r="AF103" s="104"/>
      <c r="AG103" s="95">
        <f t="shared" si="31"/>
        <v>2000</v>
      </c>
      <c r="AH103" s="95">
        <f t="shared" si="32"/>
        <v>32249</v>
      </c>
      <c r="AI103" s="95">
        <f t="shared" si="33"/>
        <v>1950</v>
      </c>
      <c r="AJ103" s="95">
        <f t="shared" si="34"/>
        <v>0</v>
      </c>
      <c r="AK103" s="95">
        <f t="shared" si="35"/>
        <v>36199</v>
      </c>
    </row>
    <row r="104" spans="1:37" s="54" customFormat="1" ht="12.75" customHeight="1">
      <c r="A104" s="47">
        <v>97</v>
      </c>
      <c r="B104" s="42" t="s">
        <v>520</v>
      </c>
      <c r="C104" s="48" t="str">
        <f>VLOOKUP(B104,'Master '!B$4:AM$6300,3,0)</f>
        <v>Rahul Sandeep V V</v>
      </c>
      <c r="D104" s="49">
        <f>VLOOKUP(B104,'Master '!B$4:AP$6300,28,0)</f>
        <v>20000</v>
      </c>
      <c r="E104" s="86" t="str">
        <f>VLOOKUP(B104,'Master '!B:F,5,0)</f>
        <v>M</v>
      </c>
      <c r="F104" s="86">
        <v>10</v>
      </c>
      <c r="G104" s="86">
        <v>1</v>
      </c>
      <c r="H104" s="86">
        <v>3</v>
      </c>
      <c r="I104" s="86">
        <v>0</v>
      </c>
      <c r="J104" s="86">
        <v>25</v>
      </c>
      <c r="K104" s="50">
        <f t="shared" si="18"/>
        <v>29</v>
      </c>
      <c r="L104" s="51">
        <f>VLOOKUP(B104,'Master '!B$4:AQ$13300,23,0)</f>
        <v>10000</v>
      </c>
      <c r="M104" s="51">
        <f>VLOOKUP(B104,'Master '!B$4:AS$13300,24,0)</f>
        <v>4000</v>
      </c>
      <c r="N104" s="51">
        <f>VLOOKUP(B104,'Master '!B$4:AT$13300,25,0)</f>
        <v>2083</v>
      </c>
      <c r="O104" s="51">
        <f>VLOOKUP(B104,'Master '!B$4:AV$1330,26,0)</f>
        <v>2083</v>
      </c>
      <c r="P104" s="51">
        <f>VLOOKUP(B104,'Master '!B$4:AW$1330,27,0)</f>
        <v>1834</v>
      </c>
      <c r="Q104" s="51">
        <f t="shared" si="19"/>
        <v>20000</v>
      </c>
      <c r="R104" s="52">
        <f t="shared" si="20"/>
        <v>9355</v>
      </c>
      <c r="S104" s="52">
        <f t="shared" si="21"/>
        <v>3742</v>
      </c>
      <c r="T104" s="52">
        <f t="shared" si="22"/>
        <v>1949</v>
      </c>
      <c r="U104" s="52">
        <f t="shared" si="23"/>
        <v>1949</v>
      </c>
      <c r="V104" s="52">
        <f t="shared" si="24"/>
        <v>1949</v>
      </c>
      <c r="W104" s="52">
        <f t="shared" si="25"/>
        <v>1129.0322580645161</v>
      </c>
      <c r="X104" s="52">
        <f t="shared" si="26"/>
        <v>20074</v>
      </c>
      <c r="Y104" s="52">
        <f t="shared" si="27"/>
        <v>15202</v>
      </c>
      <c r="Z104" s="52">
        <f t="shared" si="28"/>
        <v>15000</v>
      </c>
      <c r="AA104" s="52">
        <f>ROUND(IF((VLOOKUP(B104,'Master '!B$4:W$29000,22,0))&lt;21001,X104,0),0)</f>
        <v>20074</v>
      </c>
      <c r="AB104" s="52">
        <f t="shared" si="29"/>
        <v>1800</v>
      </c>
      <c r="AC104" s="52">
        <f t="shared" si="30"/>
        <v>151</v>
      </c>
      <c r="AD104" s="52">
        <v>200</v>
      </c>
      <c r="AE104" s="53"/>
      <c r="AF104" s="104"/>
      <c r="AG104" s="95">
        <f t="shared" si="31"/>
        <v>2151</v>
      </c>
      <c r="AH104" s="95">
        <f t="shared" si="32"/>
        <v>17923</v>
      </c>
      <c r="AI104" s="95">
        <f t="shared" si="33"/>
        <v>1950</v>
      </c>
      <c r="AJ104" s="95">
        <f t="shared" si="34"/>
        <v>652.40499999999997</v>
      </c>
      <c r="AK104" s="95">
        <f t="shared" si="35"/>
        <v>22676.404999999999</v>
      </c>
    </row>
    <row r="105" spans="1:37" s="54" customFormat="1" ht="12.75" customHeight="1">
      <c r="A105" s="47">
        <v>98</v>
      </c>
      <c r="B105" s="42" t="s">
        <v>525</v>
      </c>
      <c r="C105" s="48" t="str">
        <f>VLOOKUP(B105,'Master '!B$4:AM$6300,3,0)</f>
        <v>Abhimanyu  Patkar</v>
      </c>
      <c r="D105" s="49">
        <f>VLOOKUP(B105,'Master '!B$4:AP$6300,28,0)</f>
        <v>50000</v>
      </c>
      <c r="E105" s="86" t="str">
        <f>VLOOKUP(B105,'Master '!B:F,5,0)</f>
        <v>M</v>
      </c>
      <c r="F105" s="86">
        <v>0</v>
      </c>
      <c r="G105" s="86">
        <v>0</v>
      </c>
      <c r="H105" s="86">
        <v>4</v>
      </c>
      <c r="I105" s="86">
        <v>0</v>
      </c>
      <c r="J105" s="86">
        <v>25</v>
      </c>
      <c r="K105" s="50">
        <f t="shared" si="18"/>
        <v>29</v>
      </c>
      <c r="L105" s="51">
        <f>VLOOKUP(B105,'Master '!B$4:AQ$13300,23,0)</f>
        <v>25000</v>
      </c>
      <c r="M105" s="51">
        <f>VLOOKUP(B105,'Master '!B$4:AS$13300,24,0)</f>
        <v>10000</v>
      </c>
      <c r="N105" s="51">
        <f>VLOOKUP(B105,'Master '!B$4:AT$13300,25,0)</f>
        <v>2083</v>
      </c>
      <c r="O105" s="51">
        <f>VLOOKUP(B105,'Master '!B$4:AV$1330,26,0)</f>
        <v>2083</v>
      </c>
      <c r="P105" s="51">
        <f>VLOOKUP(B105,'Master '!B$4:AW$1330,27,0)</f>
        <v>10834</v>
      </c>
      <c r="Q105" s="51">
        <f t="shared" si="19"/>
        <v>50000</v>
      </c>
      <c r="R105" s="52">
        <f t="shared" si="20"/>
        <v>23388</v>
      </c>
      <c r="S105" s="52">
        <f t="shared" si="21"/>
        <v>9355</v>
      </c>
      <c r="T105" s="52">
        <f t="shared" si="22"/>
        <v>1949</v>
      </c>
      <c r="U105" s="52">
        <f t="shared" si="23"/>
        <v>1949</v>
      </c>
      <c r="V105" s="52">
        <f t="shared" si="24"/>
        <v>1949</v>
      </c>
      <c r="W105" s="52">
        <f t="shared" si="25"/>
        <v>0</v>
      </c>
      <c r="X105" s="52">
        <f t="shared" si="26"/>
        <v>38590</v>
      </c>
      <c r="Y105" s="52">
        <f t="shared" si="27"/>
        <v>29235</v>
      </c>
      <c r="Z105" s="52">
        <f t="shared" si="28"/>
        <v>15000</v>
      </c>
      <c r="AA105" s="52">
        <f>ROUND(IF((VLOOKUP(B105,'Master '!B$4:W$29000,22,0))&lt;21001,X105,0),0)</f>
        <v>0</v>
      </c>
      <c r="AB105" s="52">
        <f t="shared" si="29"/>
        <v>1800</v>
      </c>
      <c r="AC105" s="52">
        <f t="shared" si="30"/>
        <v>0</v>
      </c>
      <c r="AD105" s="52">
        <v>200</v>
      </c>
      <c r="AE105" s="53"/>
      <c r="AF105" s="104"/>
      <c r="AG105" s="95">
        <f t="shared" si="31"/>
        <v>2000</v>
      </c>
      <c r="AH105" s="95">
        <f t="shared" si="32"/>
        <v>36590</v>
      </c>
      <c r="AI105" s="95">
        <f t="shared" si="33"/>
        <v>1950</v>
      </c>
      <c r="AJ105" s="95">
        <f t="shared" si="34"/>
        <v>0</v>
      </c>
      <c r="AK105" s="95">
        <f t="shared" si="35"/>
        <v>40540</v>
      </c>
    </row>
    <row r="106" spans="1:37" s="54" customFormat="1" ht="12.75" customHeight="1">
      <c r="A106" s="47">
        <v>99</v>
      </c>
      <c r="B106" s="42" t="s">
        <v>530</v>
      </c>
      <c r="C106" s="48" t="str">
        <f>VLOOKUP(B106,'Master '!B$4:AM$6300,3,0)</f>
        <v>Soumiya Shahu Gardaswar</v>
      </c>
      <c r="D106" s="49">
        <f>VLOOKUP(B106,'Master '!B$4:AP$6300,28,0)</f>
        <v>40000</v>
      </c>
      <c r="E106" s="86" t="str">
        <f>VLOOKUP(B106,'Master '!B:F,5,0)</f>
        <v>M</v>
      </c>
      <c r="F106" s="86">
        <v>0</v>
      </c>
      <c r="G106" s="86">
        <v>1</v>
      </c>
      <c r="H106" s="86">
        <v>2</v>
      </c>
      <c r="I106" s="86">
        <v>0</v>
      </c>
      <c r="J106" s="86">
        <v>26</v>
      </c>
      <c r="K106" s="50">
        <f t="shared" si="18"/>
        <v>29</v>
      </c>
      <c r="L106" s="51">
        <f>VLOOKUP(B106,'Master '!B$4:AQ$13300,23,0)</f>
        <v>20000</v>
      </c>
      <c r="M106" s="51">
        <f>VLOOKUP(B106,'Master '!B$4:AS$13300,24,0)</f>
        <v>8000</v>
      </c>
      <c r="N106" s="51">
        <f>VLOOKUP(B106,'Master '!B$4:AT$13300,25,0)</f>
        <v>2083</v>
      </c>
      <c r="O106" s="51">
        <f>VLOOKUP(B106,'Master '!B$4:AV$1330,26,0)</f>
        <v>2083</v>
      </c>
      <c r="P106" s="51">
        <f>VLOOKUP(B106,'Master '!B$4:AW$1330,27,0)</f>
        <v>7834</v>
      </c>
      <c r="Q106" s="51">
        <f t="shared" si="19"/>
        <v>40000</v>
      </c>
      <c r="R106" s="52">
        <f t="shared" si="20"/>
        <v>18710</v>
      </c>
      <c r="S106" s="52">
        <f t="shared" si="21"/>
        <v>7484</v>
      </c>
      <c r="T106" s="52">
        <f t="shared" si="22"/>
        <v>1949</v>
      </c>
      <c r="U106" s="52">
        <f t="shared" si="23"/>
        <v>1949</v>
      </c>
      <c r="V106" s="52">
        <f t="shared" si="24"/>
        <v>1949</v>
      </c>
      <c r="W106" s="52">
        <f t="shared" si="25"/>
        <v>0</v>
      </c>
      <c r="X106" s="52">
        <f t="shared" si="26"/>
        <v>32041</v>
      </c>
      <c r="Y106" s="52">
        <f t="shared" si="27"/>
        <v>24557</v>
      </c>
      <c r="Z106" s="52">
        <f t="shared" si="28"/>
        <v>15000</v>
      </c>
      <c r="AA106" s="52">
        <f>ROUND(IF((VLOOKUP(B106,'Master '!B$4:W$29000,22,0))&lt;21001,X106,0),0)</f>
        <v>0</v>
      </c>
      <c r="AB106" s="52">
        <f t="shared" si="29"/>
        <v>1800</v>
      </c>
      <c r="AC106" s="52">
        <f t="shared" si="30"/>
        <v>0</v>
      </c>
      <c r="AD106" s="52">
        <v>200</v>
      </c>
      <c r="AE106" s="53"/>
      <c r="AF106" s="104"/>
      <c r="AG106" s="95">
        <f t="shared" si="31"/>
        <v>2000</v>
      </c>
      <c r="AH106" s="95">
        <f t="shared" si="32"/>
        <v>30041</v>
      </c>
      <c r="AI106" s="95">
        <f t="shared" si="33"/>
        <v>1950</v>
      </c>
      <c r="AJ106" s="95">
        <f t="shared" si="34"/>
        <v>0</v>
      </c>
      <c r="AK106" s="95">
        <f t="shared" si="35"/>
        <v>33991</v>
      </c>
    </row>
    <row r="107" spans="1:37" s="54" customFormat="1" ht="12.75" customHeight="1">
      <c r="A107" s="47">
        <v>100</v>
      </c>
      <c r="B107" s="42" t="s">
        <v>535</v>
      </c>
      <c r="C107" s="48" t="str">
        <f>VLOOKUP(B107,'Master '!B$4:AM$6300,3,0)</f>
        <v>Seema Digambar Kumar</v>
      </c>
      <c r="D107" s="49">
        <f>VLOOKUP(B107,'Master '!B$4:AP$6300,28,0)</f>
        <v>15000</v>
      </c>
      <c r="E107" s="86" t="str">
        <f>VLOOKUP(B107,'Master '!B:F,5,0)</f>
        <v>F</v>
      </c>
      <c r="F107" s="86">
        <v>10</v>
      </c>
      <c r="G107" s="86">
        <v>1</v>
      </c>
      <c r="H107" s="86">
        <v>4</v>
      </c>
      <c r="I107" s="86">
        <v>0</v>
      </c>
      <c r="J107" s="86">
        <v>26</v>
      </c>
      <c r="K107" s="50">
        <f t="shared" si="18"/>
        <v>31</v>
      </c>
      <c r="L107" s="51">
        <f>VLOOKUP(B107,'Master '!B$4:AQ$13300,23,0)</f>
        <v>7500</v>
      </c>
      <c r="M107" s="51">
        <f>VLOOKUP(B107,'Master '!B$4:AS$13300,24,0)</f>
        <v>3000</v>
      </c>
      <c r="N107" s="51">
        <f>VLOOKUP(B107,'Master '!B$4:AT$13300,25,0)</f>
        <v>2083</v>
      </c>
      <c r="O107" s="51">
        <f>VLOOKUP(B107,'Master '!B$4:AV$1330,26,0)</f>
        <v>2083</v>
      </c>
      <c r="P107" s="51">
        <f>VLOOKUP(B107,'Master '!B$4:AW$1330,27,0)</f>
        <v>334</v>
      </c>
      <c r="Q107" s="51">
        <f t="shared" si="19"/>
        <v>15000</v>
      </c>
      <c r="R107" s="52">
        <f t="shared" si="20"/>
        <v>7500</v>
      </c>
      <c r="S107" s="52">
        <f t="shared" si="21"/>
        <v>3000</v>
      </c>
      <c r="T107" s="52">
        <f t="shared" si="22"/>
        <v>2083</v>
      </c>
      <c r="U107" s="52">
        <f t="shared" si="23"/>
        <v>2083</v>
      </c>
      <c r="V107" s="52">
        <f t="shared" si="24"/>
        <v>2083</v>
      </c>
      <c r="W107" s="52">
        <f t="shared" si="25"/>
        <v>846.77419354838707</v>
      </c>
      <c r="X107" s="52">
        <f t="shared" si="26"/>
        <v>17596</v>
      </c>
      <c r="Y107" s="52">
        <f t="shared" si="27"/>
        <v>13749</v>
      </c>
      <c r="Z107" s="52">
        <f t="shared" si="28"/>
        <v>13749</v>
      </c>
      <c r="AA107" s="52">
        <f>ROUND(IF((VLOOKUP(B107,'Master '!B$4:W$29000,22,0))&lt;21001,X107,0),0)</f>
        <v>17596</v>
      </c>
      <c r="AB107" s="52">
        <f t="shared" si="29"/>
        <v>1649.8799999999999</v>
      </c>
      <c r="AC107" s="52">
        <f t="shared" si="30"/>
        <v>132</v>
      </c>
      <c r="AD107" s="52">
        <v>200</v>
      </c>
      <c r="AE107" s="53"/>
      <c r="AF107" s="104"/>
      <c r="AG107" s="95">
        <f t="shared" si="31"/>
        <v>1981.8799999999999</v>
      </c>
      <c r="AH107" s="95">
        <f t="shared" si="32"/>
        <v>15614.12</v>
      </c>
      <c r="AI107" s="95">
        <f t="shared" si="33"/>
        <v>1787.3700000000001</v>
      </c>
      <c r="AJ107" s="95">
        <f t="shared" si="34"/>
        <v>571.87</v>
      </c>
      <c r="AK107" s="95">
        <f t="shared" si="35"/>
        <v>19955.239999999998</v>
      </c>
    </row>
    <row r="108" spans="1:37" s="54" customFormat="1" ht="12.75" customHeight="1">
      <c r="A108" s="47">
        <v>101</v>
      </c>
      <c r="B108" s="42" t="s">
        <v>539</v>
      </c>
      <c r="C108" s="48" t="str">
        <f>VLOOKUP(B108,'Master '!B$4:AM$6300,3,0)</f>
        <v>Nidhin Anand Shelke</v>
      </c>
      <c r="D108" s="49">
        <f>VLOOKUP(B108,'Master '!B$4:AP$6300,28,0)</f>
        <v>18000</v>
      </c>
      <c r="E108" s="86" t="str">
        <f>VLOOKUP(B108,'Master '!B:F,5,0)</f>
        <v>M</v>
      </c>
      <c r="F108" s="86">
        <v>10</v>
      </c>
      <c r="G108" s="86">
        <v>0</v>
      </c>
      <c r="H108" s="86">
        <v>3</v>
      </c>
      <c r="I108" s="86">
        <v>0</v>
      </c>
      <c r="J108" s="86">
        <v>24</v>
      </c>
      <c r="K108" s="50">
        <f t="shared" si="18"/>
        <v>27</v>
      </c>
      <c r="L108" s="51">
        <f>VLOOKUP(B108,'Master '!B$4:AQ$13300,23,0)</f>
        <v>9000</v>
      </c>
      <c r="M108" s="51">
        <f>VLOOKUP(B108,'Master '!B$4:AS$13300,24,0)</f>
        <v>3600</v>
      </c>
      <c r="N108" s="51">
        <f>VLOOKUP(B108,'Master '!B$4:AT$13300,25,0)</f>
        <v>2083</v>
      </c>
      <c r="O108" s="51">
        <f>VLOOKUP(B108,'Master '!B$4:AV$1330,26,0)</f>
        <v>2083</v>
      </c>
      <c r="P108" s="51">
        <f>VLOOKUP(B108,'Master '!B$4:AW$1330,27,0)</f>
        <v>1234</v>
      </c>
      <c r="Q108" s="51">
        <f t="shared" si="19"/>
        <v>18000</v>
      </c>
      <c r="R108" s="52">
        <f t="shared" si="20"/>
        <v>7839</v>
      </c>
      <c r="S108" s="52">
        <f t="shared" si="21"/>
        <v>3136</v>
      </c>
      <c r="T108" s="52">
        <f t="shared" si="22"/>
        <v>1815</v>
      </c>
      <c r="U108" s="52">
        <f t="shared" si="23"/>
        <v>1815</v>
      </c>
      <c r="V108" s="52">
        <f t="shared" si="24"/>
        <v>1815</v>
      </c>
      <c r="W108" s="52">
        <f t="shared" si="25"/>
        <v>1016.1290322580645</v>
      </c>
      <c r="X108" s="52">
        <f t="shared" si="26"/>
        <v>17437</v>
      </c>
      <c r="Y108" s="52">
        <f t="shared" si="27"/>
        <v>13284</v>
      </c>
      <c r="Z108" s="52">
        <f t="shared" si="28"/>
        <v>13284</v>
      </c>
      <c r="AA108" s="52">
        <f>ROUND(IF((VLOOKUP(B108,'Master '!B$4:W$29000,22,0))&lt;21001,X108,0),0)</f>
        <v>17437</v>
      </c>
      <c r="AB108" s="52">
        <f t="shared" si="29"/>
        <v>1594.08</v>
      </c>
      <c r="AC108" s="52">
        <f t="shared" si="30"/>
        <v>131</v>
      </c>
      <c r="AD108" s="52">
        <v>200</v>
      </c>
      <c r="AE108" s="53"/>
      <c r="AF108" s="104"/>
      <c r="AG108" s="95">
        <f t="shared" si="31"/>
        <v>1925.08</v>
      </c>
      <c r="AH108" s="95">
        <f t="shared" si="32"/>
        <v>15511.92</v>
      </c>
      <c r="AI108" s="95">
        <f t="shared" si="33"/>
        <v>1726.92</v>
      </c>
      <c r="AJ108" s="95">
        <f t="shared" si="34"/>
        <v>566.70249999999999</v>
      </c>
      <c r="AK108" s="95">
        <f t="shared" si="35"/>
        <v>19730.622499999998</v>
      </c>
    </row>
    <row r="109" spans="1:37" s="54" customFormat="1" ht="12.75" customHeight="1">
      <c r="A109" s="47">
        <v>102</v>
      </c>
      <c r="B109" s="42" t="s">
        <v>543</v>
      </c>
      <c r="C109" s="48" t="str">
        <f>VLOOKUP(B109,'Master '!B$4:AM$6300,3,0)</f>
        <v>Avinash Gajanan Thonge</v>
      </c>
      <c r="D109" s="49">
        <f>VLOOKUP(B109,'Master '!B$4:AP$6300,28,0)</f>
        <v>19000</v>
      </c>
      <c r="E109" s="86" t="str">
        <f>VLOOKUP(B109,'Master '!B:F,5,0)</f>
        <v>M</v>
      </c>
      <c r="F109" s="86">
        <v>10</v>
      </c>
      <c r="G109" s="86">
        <v>1</v>
      </c>
      <c r="H109" s="86">
        <v>4</v>
      </c>
      <c r="I109" s="86">
        <v>0</v>
      </c>
      <c r="J109" s="86">
        <v>26</v>
      </c>
      <c r="K109" s="50">
        <f t="shared" si="18"/>
        <v>31</v>
      </c>
      <c r="L109" s="51">
        <f>VLOOKUP(B109,'Master '!B$4:AQ$13300,23,0)</f>
        <v>9500</v>
      </c>
      <c r="M109" s="51">
        <f>VLOOKUP(B109,'Master '!B$4:AS$13300,24,0)</f>
        <v>3800</v>
      </c>
      <c r="N109" s="51">
        <f>VLOOKUP(B109,'Master '!B$4:AT$13300,25,0)</f>
        <v>2083</v>
      </c>
      <c r="O109" s="51">
        <f>VLOOKUP(B109,'Master '!B$4:AV$1330,26,0)</f>
        <v>2083</v>
      </c>
      <c r="P109" s="51">
        <f>VLOOKUP(B109,'Master '!B$4:AW$1330,27,0)</f>
        <v>1534</v>
      </c>
      <c r="Q109" s="51">
        <f t="shared" si="19"/>
        <v>19000</v>
      </c>
      <c r="R109" s="52">
        <f t="shared" si="20"/>
        <v>9500</v>
      </c>
      <c r="S109" s="52">
        <f t="shared" si="21"/>
        <v>3800</v>
      </c>
      <c r="T109" s="52">
        <f t="shared" si="22"/>
        <v>2083</v>
      </c>
      <c r="U109" s="52">
        <f t="shared" si="23"/>
        <v>2083</v>
      </c>
      <c r="V109" s="52">
        <f t="shared" si="24"/>
        <v>2083</v>
      </c>
      <c r="W109" s="52">
        <f t="shared" si="25"/>
        <v>1072.5806451612905</v>
      </c>
      <c r="X109" s="52">
        <f t="shared" si="26"/>
        <v>20622</v>
      </c>
      <c r="Y109" s="52">
        <f t="shared" si="27"/>
        <v>15749</v>
      </c>
      <c r="Z109" s="52">
        <f t="shared" si="28"/>
        <v>15000</v>
      </c>
      <c r="AA109" s="52">
        <f>ROUND(IF((VLOOKUP(B109,'Master '!B$4:W$29000,22,0))&lt;21001,X109,0),0)</f>
        <v>20622</v>
      </c>
      <c r="AB109" s="52">
        <f t="shared" si="29"/>
        <v>1800</v>
      </c>
      <c r="AC109" s="52">
        <f t="shared" si="30"/>
        <v>155</v>
      </c>
      <c r="AD109" s="52">
        <v>200</v>
      </c>
      <c r="AE109" s="53"/>
      <c r="AF109" s="104"/>
      <c r="AG109" s="95">
        <f t="shared" si="31"/>
        <v>2155</v>
      </c>
      <c r="AH109" s="95">
        <f t="shared" si="32"/>
        <v>18467</v>
      </c>
      <c r="AI109" s="95">
        <f t="shared" si="33"/>
        <v>1950</v>
      </c>
      <c r="AJ109" s="95">
        <f t="shared" si="34"/>
        <v>670.21500000000003</v>
      </c>
      <c r="AK109" s="95">
        <f t="shared" si="35"/>
        <v>23242.215</v>
      </c>
    </row>
    <row r="110" spans="1:37" s="54" customFormat="1" ht="12.75" customHeight="1">
      <c r="A110" s="47">
        <v>103</v>
      </c>
      <c r="B110" s="42" t="s">
        <v>548</v>
      </c>
      <c r="C110" s="48" t="str">
        <f>VLOOKUP(B110,'Master '!B$4:AM$6300,3,0)</f>
        <v>Yogesh Dattatray Jejurkar</v>
      </c>
      <c r="D110" s="49">
        <f>VLOOKUP(B110,'Master '!B$4:AP$6300,28,0)</f>
        <v>21000</v>
      </c>
      <c r="E110" s="86" t="str">
        <f>VLOOKUP(B110,'Master '!B:F,5,0)</f>
        <v>M</v>
      </c>
      <c r="F110" s="86">
        <v>0</v>
      </c>
      <c r="G110" s="86">
        <v>0</v>
      </c>
      <c r="H110" s="86">
        <v>4</v>
      </c>
      <c r="I110" s="86">
        <v>0</v>
      </c>
      <c r="J110" s="86">
        <v>25</v>
      </c>
      <c r="K110" s="50">
        <f t="shared" si="18"/>
        <v>29</v>
      </c>
      <c r="L110" s="51">
        <f>VLOOKUP(B110,'Master '!B$4:AQ$13300,23,0)</f>
        <v>10500</v>
      </c>
      <c r="M110" s="51">
        <f>VLOOKUP(B110,'Master '!B$4:AS$13300,24,0)</f>
        <v>4200</v>
      </c>
      <c r="N110" s="51">
        <f>VLOOKUP(B110,'Master '!B$4:AT$13300,25,0)</f>
        <v>2083</v>
      </c>
      <c r="O110" s="51">
        <f>VLOOKUP(B110,'Master '!B$4:AV$1330,26,0)</f>
        <v>2083</v>
      </c>
      <c r="P110" s="51">
        <f>VLOOKUP(B110,'Master '!B$4:AW$1330,27,0)</f>
        <v>2134</v>
      </c>
      <c r="Q110" s="51">
        <f t="shared" si="19"/>
        <v>21000</v>
      </c>
      <c r="R110" s="52">
        <f t="shared" si="20"/>
        <v>9823</v>
      </c>
      <c r="S110" s="52">
        <f t="shared" si="21"/>
        <v>3930</v>
      </c>
      <c r="T110" s="52">
        <f t="shared" si="22"/>
        <v>1949</v>
      </c>
      <c r="U110" s="52">
        <f t="shared" si="23"/>
        <v>1949</v>
      </c>
      <c r="V110" s="52">
        <f t="shared" si="24"/>
        <v>1949</v>
      </c>
      <c r="W110" s="52">
        <f t="shared" si="25"/>
        <v>0</v>
      </c>
      <c r="X110" s="52">
        <f t="shared" si="26"/>
        <v>19600</v>
      </c>
      <c r="Y110" s="52">
        <f t="shared" si="27"/>
        <v>15670</v>
      </c>
      <c r="Z110" s="52">
        <f t="shared" si="28"/>
        <v>15000</v>
      </c>
      <c r="AA110" s="52">
        <f>ROUND(IF((VLOOKUP(B110,'Master '!B$4:W$29000,22,0))&lt;21001,X110,0),0)</f>
        <v>19600</v>
      </c>
      <c r="AB110" s="52">
        <f t="shared" si="29"/>
        <v>1800</v>
      </c>
      <c r="AC110" s="52">
        <f t="shared" si="30"/>
        <v>147</v>
      </c>
      <c r="AD110" s="52">
        <v>200</v>
      </c>
      <c r="AE110" s="53"/>
      <c r="AF110" s="104"/>
      <c r="AG110" s="95">
        <f t="shared" si="31"/>
        <v>2147</v>
      </c>
      <c r="AH110" s="95">
        <f t="shared" si="32"/>
        <v>17453</v>
      </c>
      <c r="AI110" s="95">
        <f t="shared" si="33"/>
        <v>1950</v>
      </c>
      <c r="AJ110" s="95">
        <f t="shared" si="34"/>
        <v>637</v>
      </c>
      <c r="AK110" s="95">
        <f t="shared" si="35"/>
        <v>22187</v>
      </c>
    </row>
    <row r="111" spans="1:37" s="54" customFormat="1" ht="12.75" customHeight="1">
      <c r="A111" s="47">
        <v>104</v>
      </c>
      <c r="B111" s="42" t="s">
        <v>553</v>
      </c>
      <c r="C111" s="48" t="str">
        <f>VLOOKUP(B111,'Master '!B$4:AM$6300,3,0)</f>
        <v>Sant Rajendra Barhate</v>
      </c>
      <c r="D111" s="49">
        <f>VLOOKUP(B111,'Master '!B$4:AP$6300,28,0)</f>
        <v>20000</v>
      </c>
      <c r="E111" s="86" t="str">
        <f>VLOOKUP(B111,'Master '!B:F,5,0)</f>
        <v>M</v>
      </c>
      <c r="F111" s="86">
        <v>10</v>
      </c>
      <c r="G111" s="86">
        <v>1</v>
      </c>
      <c r="H111" s="86">
        <v>2</v>
      </c>
      <c r="I111" s="86">
        <v>0</v>
      </c>
      <c r="J111" s="86">
        <v>26</v>
      </c>
      <c r="K111" s="50">
        <f t="shared" si="18"/>
        <v>29</v>
      </c>
      <c r="L111" s="51">
        <f>VLOOKUP(B111,'Master '!B$4:AQ$13300,23,0)</f>
        <v>10000</v>
      </c>
      <c r="M111" s="51">
        <f>VLOOKUP(B111,'Master '!B$4:AS$13300,24,0)</f>
        <v>4000</v>
      </c>
      <c r="N111" s="51">
        <f>VLOOKUP(B111,'Master '!B$4:AT$13300,25,0)</f>
        <v>2083</v>
      </c>
      <c r="O111" s="51">
        <f>VLOOKUP(B111,'Master '!B$4:AV$1330,26,0)</f>
        <v>2083</v>
      </c>
      <c r="P111" s="51">
        <f>VLOOKUP(B111,'Master '!B$4:AW$1330,27,0)</f>
        <v>1834</v>
      </c>
      <c r="Q111" s="51">
        <f t="shared" si="19"/>
        <v>20000</v>
      </c>
      <c r="R111" s="52">
        <f t="shared" si="20"/>
        <v>9355</v>
      </c>
      <c r="S111" s="52">
        <f t="shared" si="21"/>
        <v>3742</v>
      </c>
      <c r="T111" s="52">
        <f t="shared" si="22"/>
        <v>1949</v>
      </c>
      <c r="U111" s="52">
        <f t="shared" si="23"/>
        <v>1949</v>
      </c>
      <c r="V111" s="52">
        <f t="shared" si="24"/>
        <v>1949</v>
      </c>
      <c r="W111" s="52">
        <f t="shared" si="25"/>
        <v>1129.0322580645161</v>
      </c>
      <c r="X111" s="52">
        <f t="shared" si="26"/>
        <v>20074</v>
      </c>
      <c r="Y111" s="52">
        <f t="shared" si="27"/>
        <v>15202</v>
      </c>
      <c r="Z111" s="52">
        <f t="shared" si="28"/>
        <v>15000</v>
      </c>
      <c r="AA111" s="52">
        <f>ROUND(IF((VLOOKUP(B111,'Master '!B$4:W$29000,22,0))&lt;21001,X111,0),0)</f>
        <v>20074</v>
      </c>
      <c r="AB111" s="52">
        <f t="shared" si="29"/>
        <v>1800</v>
      </c>
      <c r="AC111" s="52">
        <f t="shared" si="30"/>
        <v>151</v>
      </c>
      <c r="AD111" s="52">
        <v>200</v>
      </c>
      <c r="AE111" s="53"/>
      <c r="AF111" s="104"/>
      <c r="AG111" s="95">
        <f t="shared" si="31"/>
        <v>2151</v>
      </c>
      <c r="AH111" s="95">
        <f t="shared" si="32"/>
        <v>17923</v>
      </c>
      <c r="AI111" s="95">
        <f t="shared" si="33"/>
        <v>1950</v>
      </c>
      <c r="AJ111" s="95">
        <f t="shared" si="34"/>
        <v>652.40499999999997</v>
      </c>
      <c r="AK111" s="95">
        <f t="shared" si="35"/>
        <v>22676.404999999999</v>
      </c>
    </row>
    <row r="112" spans="1:37" s="54" customFormat="1" ht="12.75" customHeight="1">
      <c r="A112" s="47">
        <v>105</v>
      </c>
      <c r="B112" s="42" t="s">
        <v>558</v>
      </c>
      <c r="C112" s="48" t="str">
        <f>VLOOKUP(B112,'Master '!B$4:AM$6300,3,0)</f>
        <v>Ravi Kadu Kulkarni</v>
      </c>
      <c r="D112" s="49">
        <f>VLOOKUP(B112,'Master '!B$4:AP$6300,28,0)</f>
        <v>20000</v>
      </c>
      <c r="E112" s="86" t="str">
        <f>VLOOKUP(B112,'Master '!B:F,5,0)</f>
        <v>M</v>
      </c>
      <c r="F112" s="86">
        <v>10</v>
      </c>
      <c r="G112" s="86">
        <v>1</v>
      </c>
      <c r="H112" s="86">
        <v>4</v>
      </c>
      <c r="I112" s="86">
        <v>0</v>
      </c>
      <c r="J112" s="86">
        <v>26</v>
      </c>
      <c r="K112" s="50">
        <f t="shared" si="18"/>
        <v>31</v>
      </c>
      <c r="L112" s="51">
        <f>VLOOKUP(B112,'Master '!B$4:AQ$13300,23,0)</f>
        <v>10000</v>
      </c>
      <c r="M112" s="51">
        <f>VLOOKUP(B112,'Master '!B$4:AS$13300,24,0)</f>
        <v>4000</v>
      </c>
      <c r="N112" s="51">
        <f>VLOOKUP(B112,'Master '!B$4:AT$13300,25,0)</f>
        <v>2083</v>
      </c>
      <c r="O112" s="51">
        <f>VLOOKUP(B112,'Master '!B$4:AV$1330,26,0)</f>
        <v>2083</v>
      </c>
      <c r="P112" s="51">
        <f>VLOOKUP(B112,'Master '!B$4:AW$1330,27,0)</f>
        <v>1834</v>
      </c>
      <c r="Q112" s="51">
        <f t="shared" si="19"/>
        <v>20000</v>
      </c>
      <c r="R112" s="52">
        <f t="shared" si="20"/>
        <v>10000</v>
      </c>
      <c r="S112" s="52">
        <f t="shared" si="21"/>
        <v>4000</v>
      </c>
      <c r="T112" s="52">
        <f t="shared" si="22"/>
        <v>2083</v>
      </c>
      <c r="U112" s="52">
        <f t="shared" si="23"/>
        <v>2083</v>
      </c>
      <c r="V112" s="52">
        <f t="shared" si="24"/>
        <v>2083</v>
      </c>
      <c r="W112" s="52">
        <f t="shared" si="25"/>
        <v>1129.0322580645161</v>
      </c>
      <c r="X112" s="52">
        <f t="shared" si="26"/>
        <v>21379</v>
      </c>
      <c r="Y112" s="52">
        <f t="shared" si="27"/>
        <v>16249</v>
      </c>
      <c r="Z112" s="52">
        <f t="shared" si="28"/>
        <v>15000</v>
      </c>
      <c r="AA112" s="52">
        <f>ROUND(IF((VLOOKUP(B112,'Master '!B$4:W$29000,22,0))&lt;21001,X112,0),0)</f>
        <v>21379</v>
      </c>
      <c r="AB112" s="52">
        <f t="shared" si="29"/>
        <v>1800</v>
      </c>
      <c r="AC112" s="52">
        <f t="shared" si="30"/>
        <v>161</v>
      </c>
      <c r="AD112" s="52">
        <v>200</v>
      </c>
      <c r="AE112" s="53"/>
      <c r="AF112" s="104"/>
      <c r="AG112" s="95">
        <f t="shared" si="31"/>
        <v>2161</v>
      </c>
      <c r="AH112" s="95">
        <f t="shared" si="32"/>
        <v>19218</v>
      </c>
      <c r="AI112" s="95">
        <f t="shared" si="33"/>
        <v>1950</v>
      </c>
      <c r="AJ112" s="95">
        <f t="shared" si="34"/>
        <v>694.8175</v>
      </c>
      <c r="AK112" s="95">
        <f t="shared" si="35"/>
        <v>24023.817500000001</v>
      </c>
    </row>
    <row r="113" spans="1:37" s="54" customFormat="1" ht="12.75" customHeight="1">
      <c r="A113" s="47">
        <v>106</v>
      </c>
      <c r="B113" s="42" t="s">
        <v>561</v>
      </c>
      <c r="C113" s="48" t="str">
        <f>VLOOKUP(B113,'Master '!B$4:AM$6300,3,0)</f>
        <v>Shivaji Hariharrao Rahile</v>
      </c>
      <c r="D113" s="49">
        <f>VLOOKUP(B113,'Master '!B$4:AP$6300,28,0)</f>
        <v>20000</v>
      </c>
      <c r="E113" s="86" t="str">
        <f>VLOOKUP(B113,'Master '!B:F,5,0)</f>
        <v>M</v>
      </c>
      <c r="F113" s="86">
        <v>10</v>
      </c>
      <c r="G113" s="86">
        <v>0</v>
      </c>
      <c r="H113" s="86">
        <v>3</v>
      </c>
      <c r="I113" s="86">
        <v>0</v>
      </c>
      <c r="J113" s="86">
        <v>24</v>
      </c>
      <c r="K113" s="50">
        <f t="shared" si="18"/>
        <v>27</v>
      </c>
      <c r="L113" s="51">
        <f>VLOOKUP(B113,'Master '!B$4:AQ$13300,23,0)</f>
        <v>10000</v>
      </c>
      <c r="M113" s="51">
        <f>VLOOKUP(B113,'Master '!B$4:AS$13300,24,0)</f>
        <v>4000</v>
      </c>
      <c r="N113" s="51">
        <f>VLOOKUP(B113,'Master '!B$4:AT$13300,25,0)</f>
        <v>2083</v>
      </c>
      <c r="O113" s="51">
        <f>VLOOKUP(B113,'Master '!B$4:AV$1330,26,0)</f>
        <v>2083</v>
      </c>
      <c r="P113" s="51">
        <f>VLOOKUP(B113,'Master '!B$4:AW$1330,27,0)</f>
        <v>1834</v>
      </c>
      <c r="Q113" s="51">
        <f t="shared" si="19"/>
        <v>20000</v>
      </c>
      <c r="R113" s="52">
        <f t="shared" si="20"/>
        <v>8710</v>
      </c>
      <c r="S113" s="52">
        <f t="shared" si="21"/>
        <v>3484</v>
      </c>
      <c r="T113" s="52">
        <f t="shared" si="22"/>
        <v>1815</v>
      </c>
      <c r="U113" s="52">
        <f t="shared" si="23"/>
        <v>1815</v>
      </c>
      <c r="V113" s="52">
        <f t="shared" si="24"/>
        <v>1815</v>
      </c>
      <c r="W113" s="52">
        <f t="shared" si="25"/>
        <v>1129.0322580645161</v>
      </c>
      <c r="X113" s="52">
        <f t="shared" si="26"/>
        <v>18769</v>
      </c>
      <c r="Y113" s="52">
        <f t="shared" si="27"/>
        <v>14155</v>
      </c>
      <c r="Z113" s="52">
        <f t="shared" si="28"/>
        <v>14155</v>
      </c>
      <c r="AA113" s="52">
        <f>ROUND(IF((VLOOKUP(B113,'Master '!B$4:W$29000,22,0))&lt;21001,X113,0),0)</f>
        <v>18769</v>
      </c>
      <c r="AB113" s="52">
        <f t="shared" si="29"/>
        <v>1698.6</v>
      </c>
      <c r="AC113" s="52">
        <f t="shared" si="30"/>
        <v>141</v>
      </c>
      <c r="AD113" s="52">
        <v>200</v>
      </c>
      <c r="AE113" s="53"/>
      <c r="AF113" s="104"/>
      <c r="AG113" s="95">
        <f t="shared" si="31"/>
        <v>2039.6</v>
      </c>
      <c r="AH113" s="95">
        <f t="shared" si="32"/>
        <v>16729.400000000001</v>
      </c>
      <c r="AI113" s="95">
        <f t="shared" si="33"/>
        <v>1840.15</v>
      </c>
      <c r="AJ113" s="95">
        <f t="shared" si="34"/>
        <v>609.99250000000006</v>
      </c>
      <c r="AK113" s="95">
        <f t="shared" si="35"/>
        <v>21219.142500000002</v>
      </c>
    </row>
    <row r="114" spans="1:37" s="54" customFormat="1" ht="12.75" customHeight="1">
      <c r="A114" s="47">
        <v>107</v>
      </c>
      <c r="B114" s="42" t="s">
        <v>564</v>
      </c>
      <c r="C114" s="48" t="str">
        <f>VLOOKUP(B114,'Master '!B$4:AM$6300,3,0)</f>
        <v>Vaibhav Ramesh Seventhivel</v>
      </c>
      <c r="D114" s="49">
        <f>VLOOKUP(B114,'Master '!B$4:AP$6300,28,0)</f>
        <v>20000</v>
      </c>
      <c r="E114" s="86" t="str">
        <f>VLOOKUP(B114,'Master '!B:F,5,0)</f>
        <v>M</v>
      </c>
      <c r="F114" s="86">
        <v>10</v>
      </c>
      <c r="G114" s="86">
        <v>1</v>
      </c>
      <c r="H114" s="86">
        <v>4</v>
      </c>
      <c r="I114" s="86">
        <v>0</v>
      </c>
      <c r="J114" s="86">
        <v>26</v>
      </c>
      <c r="K114" s="50">
        <f t="shared" si="18"/>
        <v>31</v>
      </c>
      <c r="L114" s="51">
        <f>VLOOKUP(B114,'Master '!B$4:AQ$13300,23,0)</f>
        <v>10000</v>
      </c>
      <c r="M114" s="51">
        <f>VLOOKUP(B114,'Master '!B$4:AS$13300,24,0)</f>
        <v>4000</v>
      </c>
      <c r="N114" s="51">
        <f>VLOOKUP(B114,'Master '!B$4:AT$13300,25,0)</f>
        <v>2083</v>
      </c>
      <c r="O114" s="51">
        <f>VLOOKUP(B114,'Master '!B$4:AV$1330,26,0)</f>
        <v>2083</v>
      </c>
      <c r="P114" s="51">
        <f>VLOOKUP(B114,'Master '!B$4:AW$1330,27,0)</f>
        <v>1834</v>
      </c>
      <c r="Q114" s="51">
        <f t="shared" si="19"/>
        <v>20000</v>
      </c>
      <c r="R114" s="52">
        <f t="shared" si="20"/>
        <v>10000</v>
      </c>
      <c r="S114" s="52">
        <f t="shared" si="21"/>
        <v>4000</v>
      </c>
      <c r="T114" s="52">
        <f t="shared" si="22"/>
        <v>2083</v>
      </c>
      <c r="U114" s="52">
        <f t="shared" si="23"/>
        <v>2083</v>
      </c>
      <c r="V114" s="52">
        <f t="shared" si="24"/>
        <v>2083</v>
      </c>
      <c r="W114" s="52">
        <f t="shared" si="25"/>
        <v>1129.0322580645161</v>
      </c>
      <c r="X114" s="52">
        <f t="shared" si="26"/>
        <v>21379</v>
      </c>
      <c r="Y114" s="52">
        <f t="shared" si="27"/>
        <v>16249</v>
      </c>
      <c r="Z114" s="52">
        <f t="shared" si="28"/>
        <v>15000</v>
      </c>
      <c r="AA114" s="52">
        <f>ROUND(IF((VLOOKUP(B114,'Master '!B$4:W$29000,22,0))&lt;21001,X114,0),0)</f>
        <v>21379</v>
      </c>
      <c r="AB114" s="52">
        <f t="shared" si="29"/>
        <v>1800</v>
      </c>
      <c r="AC114" s="52">
        <f t="shared" si="30"/>
        <v>161</v>
      </c>
      <c r="AD114" s="52">
        <v>200</v>
      </c>
      <c r="AE114" s="53"/>
      <c r="AF114" s="104"/>
      <c r="AG114" s="95">
        <f t="shared" si="31"/>
        <v>2161</v>
      </c>
      <c r="AH114" s="95">
        <f t="shared" si="32"/>
        <v>19218</v>
      </c>
      <c r="AI114" s="95">
        <f t="shared" si="33"/>
        <v>1950</v>
      </c>
      <c r="AJ114" s="95">
        <f t="shared" si="34"/>
        <v>694.8175</v>
      </c>
      <c r="AK114" s="95">
        <f t="shared" si="35"/>
        <v>24023.817500000001</v>
      </c>
    </row>
    <row r="115" spans="1:37" s="54" customFormat="1" ht="12.75" customHeight="1">
      <c r="A115" s="47">
        <v>108</v>
      </c>
      <c r="B115" s="42" t="s">
        <v>568</v>
      </c>
      <c r="C115" s="48" t="str">
        <f>VLOOKUP(B115,'Master '!B$4:AM$6300,3,0)</f>
        <v>Namdev Abirami Paulraj</v>
      </c>
      <c r="D115" s="49">
        <f>VLOOKUP(B115,'Master '!B$4:AP$6300,28,0)</f>
        <v>40000</v>
      </c>
      <c r="E115" s="86" t="str">
        <f>VLOOKUP(B115,'Master '!B:F,5,0)</f>
        <v>M</v>
      </c>
      <c r="F115" s="86">
        <v>0</v>
      </c>
      <c r="G115" s="86">
        <v>1</v>
      </c>
      <c r="H115" s="86">
        <v>4</v>
      </c>
      <c r="I115" s="86">
        <v>0</v>
      </c>
      <c r="J115" s="86">
        <v>26</v>
      </c>
      <c r="K115" s="50">
        <f t="shared" si="18"/>
        <v>31</v>
      </c>
      <c r="L115" s="51">
        <f>VLOOKUP(B115,'Master '!B$4:AQ$13300,23,0)</f>
        <v>20000</v>
      </c>
      <c r="M115" s="51">
        <f>VLOOKUP(B115,'Master '!B$4:AS$13300,24,0)</f>
        <v>8000</v>
      </c>
      <c r="N115" s="51">
        <f>VLOOKUP(B115,'Master '!B$4:AT$13300,25,0)</f>
        <v>2083</v>
      </c>
      <c r="O115" s="51">
        <f>VLOOKUP(B115,'Master '!B$4:AV$1330,26,0)</f>
        <v>2083</v>
      </c>
      <c r="P115" s="51">
        <f>VLOOKUP(B115,'Master '!B$4:AW$1330,27,0)</f>
        <v>7834</v>
      </c>
      <c r="Q115" s="51">
        <f t="shared" si="19"/>
        <v>40000</v>
      </c>
      <c r="R115" s="52">
        <f t="shared" si="20"/>
        <v>20000</v>
      </c>
      <c r="S115" s="52">
        <f t="shared" si="21"/>
        <v>8000</v>
      </c>
      <c r="T115" s="52">
        <f t="shared" si="22"/>
        <v>2083</v>
      </c>
      <c r="U115" s="52">
        <f t="shared" si="23"/>
        <v>2083</v>
      </c>
      <c r="V115" s="52">
        <f t="shared" si="24"/>
        <v>2083</v>
      </c>
      <c r="W115" s="52">
        <f t="shared" si="25"/>
        <v>0</v>
      </c>
      <c r="X115" s="52">
        <f t="shared" si="26"/>
        <v>34249</v>
      </c>
      <c r="Y115" s="52">
        <f t="shared" si="27"/>
        <v>26249</v>
      </c>
      <c r="Z115" s="52">
        <f t="shared" si="28"/>
        <v>15000</v>
      </c>
      <c r="AA115" s="52">
        <f>ROUND(IF((VLOOKUP(B115,'Master '!B$4:W$29000,22,0))&lt;21001,X115,0),0)</f>
        <v>0</v>
      </c>
      <c r="AB115" s="52">
        <f t="shared" si="29"/>
        <v>1800</v>
      </c>
      <c r="AC115" s="52">
        <f t="shared" si="30"/>
        <v>0</v>
      </c>
      <c r="AD115" s="52">
        <v>200</v>
      </c>
      <c r="AE115" s="53"/>
      <c r="AF115" s="104"/>
      <c r="AG115" s="95">
        <f t="shared" si="31"/>
        <v>2000</v>
      </c>
      <c r="AH115" s="95">
        <f t="shared" si="32"/>
        <v>32249</v>
      </c>
      <c r="AI115" s="95">
        <f t="shared" si="33"/>
        <v>1950</v>
      </c>
      <c r="AJ115" s="95">
        <f t="shared" si="34"/>
        <v>0</v>
      </c>
      <c r="AK115" s="95">
        <f t="shared" si="35"/>
        <v>36199</v>
      </c>
    </row>
    <row r="116" spans="1:37" s="54" customFormat="1" ht="12.75" customHeight="1">
      <c r="A116" s="47">
        <v>109</v>
      </c>
      <c r="B116" s="42" t="s">
        <v>572</v>
      </c>
      <c r="C116" s="48" t="str">
        <f>VLOOKUP(B116,'Master '!B$4:AM$6300,3,0)</f>
        <v>Saubhadra  Raza</v>
      </c>
      <c r="D116" s="49">
        <f>VLOOKUP(B116,'Master '!B$4:AP$6300,28,0)</f>
        <v>30000</v>
      </c>
      <c r="E116" s="86" t="str">
        <f>VLOOKUP(B116,'Master '!B:F,5,0)</f>
        <v>M</v>
      </c>
      <c r="F116" s="86">
        <v>0</v>
      </c>
      <c r="G116" s="86">
        <v>1</v>
      </c>
      <c r="H116" s="86">
        <v>3</v>
      </c>
      <c r="I116" s="86">
        <v>0</v>
      </c>
      <c r="J116" s="86">
        <v>25</v>
      </c>
      <c r="K116" s="50">
        <f t="shared" si="18"/>
        <v>29</v>
      </c>
      <c r="L116" s="51">
        <f>VLOOKUP(B116,'Master '!B$4:AQ$13300,23,0)</f>
        <v>15000</v>
      </c>
      <c r="M116" s="51">
        <f>VLOOKUP(B116,'Master '!B$4:AS$13300,24,0)</f>
        <v>6000</v>
      </c>
      <c r="N116" s="51">
        <f>VLOOKUP(B116,'Master '!B$4:AT$13300,25,0)</f>
        <v>2083</v>
      </c>
      <c r="O116" s="51">
        <f>VLOOKUP(B116,'Master '!B$4:AV$1330,26,0)</f>
        <v>2083</v>
      </c>
      <c r="P116" s="51">
        <f>VLOOKUP(B116,'Master '!B$4:AW$1330,27,0)</f>
        <v>4834</v>
      </c>
      <c r="Q116" s="51">
        <f t="shared" si="19"/>
        <v>30000</v>
      </c>
      <c r="R116" s="52">
        <f t="shared" si="20"/>
        <v>14033</v>
      </c>
      <c r="S116" s="52">
        <f t="shared" si="21"/>
        <v>5613</v>
      </c>
      <c r="T116" s="52">
        <f t="shared" si="22"/>
        <v>1949</v>
      </c>
      <c r="U116" s="52">
        <f t="shared" si="23"/>
        <v>1949</v>
      </c>
      <c r="V116" s="52">
        <f t="shared" si="24"/>
        <v>1949</v>
      </c>
      <c r="W116" s="52">
        <f t="shared" si="25"/>
        <v>0</v>
      </c>
      <c r="X116" s="52">
        <f t="shared" si="26"/>
        <v>25493</v>
      </c>
      <c r="Y116" s="52">
        <f t="shared" si="27"/>
        <v>19880</v>
      </c>
      <c r="Z116" s="52">
        <f t="shared" si="28"/>
        <v>15000</v>
      </c>
      <c r="AA116" s="52">
        <f>ROUND(IF((VLOOKUP(B116,'Master '!B$4:W$29000,22,0))&lt;21001,X116,0),0)</f>
        <v>0</v>
      </c>
      <c r="AB116" s="52">
        <f t="shared" si="29"/>
        <v>1800</v>
      </c>
      <c r="AC116" s="52">
        <f t="shared" si="30"/>
        <v>0</v>
      </c>
      <c r="AD116" s="52">
        <v>200</v>
      </c>
      <c r="AE116" s="53"/>
      <c r="AF116" s="104"/>
      <c r="AG116" s="95">
        <f t="shared" si="31"/>
        <v>2000</v>
      </c>
      <c r="AH116" s="95">
        <f t="shared" si="32"/>
        <v>23493</v>
      </c>
      <c r="AI116" s="95">
        <f t="shared" si="33"/>
        <v>1950</v>
      </c>
      <c r="AJ116" s="95">
        <f t="shared" si="34"/>
        <v>0</v>
      </c>
      <c r="AK116" s="95">
        <f t="shared" si="35"/>
        <v>27443</v>
      </c>
    </row>
    <row r="117" spans="1:37" s="54" customFormat="1" ht="12.75" customHeight="1">
      <c r="A117" s="47">
        <v>110</v>
      </c>
      <c r="B117" s="42" t="s">
        <v>576</v>
      </c>
      <c r="C117" s="48" t="str">
        <f>VLOOKUP(B117,'Master '!B$4:AM$6300,3,0)</f>
        <v>Suraj  Sinha</v>
      </c>
      <c r="D117" s="49">
        <f>VLOOKUP(B117,'Master '!B$4:AP$6300,28,0)</f>
        <v>16000</v>
      </c>
      <c r="E117" s="86" t="str">
        <f>VLOOKUP(B117,'Master '!B:F,5,0)</f>
        <v>M</v>
      </c>
      <c r="F117" s="86">
        <v>10</v>
      </c>
      <c r="G117" s="86">
        <v>0</v>
      </c>
      <c r="H117" s="86">
        <v>4</v>
      </c>
      <c r="I117" s="86">
        <v>0</v>
      </c>
      <c r="J117" s="86">
        <v>25</v>
      </c>
      <c r="K117" s="50">
        <f t="shared" si="18"/>
        <v>29</v>
      </c>
      <c r="L117" s="51">
        <f>VLOOKUP(B117,'Master '!B$4:AQ$13300,23,0)</f>
        <v>8000</v>
      </c>
      <c r="M117" s="51">
        <f>VLOOKUP(B117,'Master '!B$4:AS$13300,24,0)</f>
        <v>3200</v>
      </c>
      <c r="N117" s="51">
        <f>VLOOKUP(B117,'Master '!B$4:AT$13300,25,0)</f>
        <v>2083</v>
      </c>
      <c r="O117" s="51">
        <f>VLOOKUP(B117,'Master '!B$4:AV$1330,26,0)</f>
        <v>2083</v>
      </c>
      <c r="P117" s="51">
        <f>VLOOKUP(B117,'Master '!B$4:AW$1330,27,0)</f>
        <v>634</v>
      </c>
      <c r="Q117" s="51">
        <f t="shared" si="19"/>
        <v>16000</v>
      </c>
      <c r="R117" s="52">
        <f t="shared" si="20"/>
        <v>7484</v>
      </c>
      <c r="S117" s="52">
        <f t="shared" si="21"/>
        <v>2994</v>
      </c>
      <c r="T117" s="52">
        <f t="shared" si="22"/>
        <v>1949</v>
      </c>
      <c r="U117" s="52">
        <f t="shared" si="23"/>
        <v>1949</v>
      </c>
      <c r="V117" s="52">
        <f t="shared" si="24"/>
        <v>1949</v>
      </c>
      <c r="W117" s="52">
        <f t="shared" si="25"/>
        <v>903.22580645161293</v>
      </c>
      <c r="X117" s="52">
        <f t="shared" si="26"/>
        <v>17229</v>
      </c>
      <c r="Y117" s="52">
        <f t="shared" si="27"/>
        <v>13331</v>
      </c>
      <c r="Z117" s="52">
        <f t="shared" si="28"/>
        <v>13331</v>
      </c>
      <c r="AA117" s="52">
        <f>ROUND(IF((VLOOKUP(B117,'Master '!B$4:W$29000,22,0))&lt;21001,X117,0),0)</f>
        <v>17229</v>
      </c>
      <c r="AB117" s="52">
        <f t="shared" si="29"/>
        <v>1599.72</v>
      </c>
      <c r="AC117" s="52">
        <f t="shared" si="30"/>
        <v>130</v>
      </c>
      <c r="AD117" s="52">
        <v>200</v>
      </c>
      <c r="AE117" s="53"/>
      <c r="AF117" s="104"/>
      <c r="AG117" s="95">
        <f t="shared" si="31"/>
        <v>1929.72</v>
      </c>
      <c r="AH117" s="95">
        <f t="shared" si="32"/>
        <v>15299.28</v>
      </c>
      <c r="AI117" s="95">
        <f t="shared" si="33"/>
        <v>1733.03</v>
      </c>
      <c r="AJ117" s="95">
        <f t="shared" si="34"/>
        <v>559.9425</v>
      </c>
      <c r="AK117" s="95">
        <f t="shared" si="35"/>
        <v>19521.9725</v>
      </c>
    </row>
    <row r="118" spans="1:37" s="54" customFormat="1" ht="12.75" customHeight="1">
      <c r="A118" s="47">
        <v>111</v>
      </c>
      <c r="B118" s="42" t="s">
        <v>580</v>
      </c>
      <c r="C118" s="48" t="str">
        <f>VLOOKUP(B118,'Master '!B$4:AM$6300,3,0)</f>
        <v>Nadar  Patil</v>
      </c>
      <c r="D118" s="49">
        <f>VLOOKUP(B118,'Master '!B$4:AP$6300,28,0)</f>
        <v>25000</v>
      </c>
      <c r="E118" s="86" t="str">
        <f>VLOOKUP(B118,'Master '!B:F,5,0)</f>
        <v>M</v>
      </c>
      <c r="F118" s="86">
        <v>0</v>
      </c>
      <c r="G118" s="86">
        <v>1</v>
      </c>
      <c r="H118" s="86">
        <v>2</v>
      </c>
      <c r="I118" s="86">
        <v>0</v>
      </c>
      <c r="J118" s="86">
        <v>26</v>
      </c>
      <c r="K118" s="50">
        <f t="shared" si="18"/>
        <v>29</v>
      </c>
      <c r="L118" s="51">
        <f>VLOOKUP(B118,'Master '!B$4:AQ$13300,23,0)</f>
        <v>12500</v>
      </c>
      <c r="M118" s="51">
        <f>VLOOKUP(B118,'Master '!B$4:AS$13300,24,0)</f>
        <v>5000</v>
      </c>
      <c r="N118" s="51">
        <f>VLOOKUP(B118,'Master '!B$4:AT$13300,25,0)</f>
        <v>2083</v>
      </c>
      <c r="O118" s="51">
        <f>VLOOKUP(B118,'Master '!B$4:AV$1330,26,0)</f>
        <v>2083</v>
      </c>
      <c r="P118" s="51">
        <f>VLOOKUP(B118,'Master '!B$4:AW$1330,27,0)</f>
        <v>3334</v>
      </c>
      <c r="Q118" s="51">
        <f t="shared" si="19"/>
        <v>25000</v>
      </c>
      <c r="R118" s="52">
        <f t="shared" si="20"/>
        <v>11694</v>
      </c>
      <c r="S118" s="52">
        <f t="shared" si="21"/>
        <v>4678</v>
      </c>
      <c r="T118" s="52">
        <f t="shared" si="22"/>
        <v>1949</v>
      </c>
      <c r="U118" s="52">
        <f t="shared" si="23"/>
        <v>1949</v>
      </c>
      <c r="V118" s="52">
        <f t="shared" si="24"/>
        <v>1949</v>
      </c>
      <c r="W118" s="52">
        <f t="shared" si="25"/>
        <v>0</v>
      </c>
      <c r="X118" s="52">
        <f t="shared" si="26"/>
        <v>22219</v>
      </c>
      <c r="Y118" s="52">
        <f t="shared" si="27"/>
        <v>17541</v>
      </c>
      <c r="Z118" s="52">
        <f t="shared" si="28"/>
        <v>15000</v>
      </c>
      <c r="AA118" s="52">
        <f>ROUND(IF((VLOOKUP(B118,'Master '!B$4:W$29000,22,0))&lt;21001,X118,0),0)</f>
        <v>0</v>
      </c>
      <c r="AB118" s="52">
        <f t="shared" si="29"/>
        <v>1800</v>
      </c>
      <c r="AC118" s="52">
        <f t="shared" si="30"/>
        <v>0</v>
      </c>
      <c r="AD118" s="52">
        <v>200</v>
      </c>
      <c r="AE118" s="53"/>
      <c r="AF118" s="104"/>
      <c r="AG118" s="95">
        <f t="shared" si="31"/>
        <v>2000</v>
      </c>
      <c r="AH118" s="95">
        <f t="shared" si="32"/>
        <v>20219</v>
      </c>
      <c r="AI118" s="95">
        <f t="shared" si="33"/>
        <v>1950</v>
      </c>
      <c r="AJ118" s="95">
        <f t="shared" si="34"/>
        <v>0</v>
      </c>
      <c r="AK118" s="95">
        <f t="shared" si="35"/>
        <v>24169</v>
      </c>
    </row>
    <row r="119" spans="1:37" s="54" customFormat="1" ht="12.75" customHeight="1">
      <c r="A119" s="47">
        <v>112</v>
      </c>
      <c r="B119" s="42" t="s">
        <v>583</v>
      </c>
      <c r="C119" s="48" t="str">
        <f>VLOOKUP(B119,'Master '!B$4:AM$6300,3,0)</f>
        <v>Andrew Madhukar Sutar</v>
      </c>
      <c r="D119" s="49">
        <f>VLOOKUP(B119,'Master '!B$4:AP$6300,28,0)</f>
        <v>27000</v>
      </c>
      <c r="E119" s="86" t="str">
        <f>VLOOKUP(B119,'Master '!B:F,5,0)</f>
        <v>M</v>
      </c>
      <c r="F119" s="86">
        <v>0</v>
      </c>
      <c r="G119" s="86">
        <v>1</v>
      </c>
      <c r="H119" s="86">
        <v>4</v>
      </c>
      <c r="I119" s="86">
        <v>0</v>
      </c>
      <c r="J119" s="86">
        <v>26</v>
      </c>
      <c r="K119" s="50">
        <f t="shared" si="18"/>
        <v>31</v>
      </c>
      <c r="L119" s="51">
        <f>VLOOKUP(B119,'Master '!B$4:AQ$13300,23,0)</f>
        <v>13500</v>
      </c>
      <c r="M119" s="51">
        <f>VLOOKUP(B119,'Master '!B$4:AS$13300,24,0)</f>
        <v>5400</v>
      </c>
      <c r="N119" s="51">
        <f>VLOOKUP(B119,'Master '!B$4:AT$13300,25,0)</f>
        <v>2083</v>
      </c>
      <c r="O119" s="51">
        <f>VLOOKUP(B119,'Master '!B$4:AV$1330,26,0)</f>
        <v>2083</v>
      </c>
      <c r="P119" s="51">
        <f>VLOOKUP(B119,'Master '!B$4:AW$1330,27,0)</f>
        <v>3934</v>
      </c>
      <c r="Q119" s="51">
        <f t="shared" si="19"/>
        <v>27000</v>
      </c>
      <c r="R119" s="52">
        <f t="shared" si="20"/>
        <v>13500</v>
      </c>
      <c r="S119" s="52">
        <f t="shared" si="21"/>
        <v>5400</v>
      </c>
      <c r="T119" s="52">
        <f t="shared" si="22"/>
        <v>2083</v>
      </c>
      <c r="U119" s="52">
        <f t="shared" si="23"/>
        <v>2083</v>
      </c>
      <c r="V119" s="52">
        <f t="shared" si="24"/>
        <v>2083</v>
      </c>
      <c r="W119" s="52">
        <f t="shared" si="25"/>
        <v>0</v>
      </c>
      <c r="X119" s="52">
        <f t="shared" si="26"/>
        <v>25149</v>
      </c>
      <c r="Y119" s="52">
        <f t="shared" si="27"/>
        <v>19749</v>
      </c>
      <c r="Z119" s="52">
        <f t="shared" si="28"/>
        <v>15000</v>
      </c>
      <c r="AA119" s="52">
        <f>ROUND(IF((VLOOKUP(B119,'Master '!B$4:W$29000,22,0))&lt;21001,X119,0),0)</f>
        <v>0</v>
      </c>
      <c r="AB119" s="52">
        <f t="shared" si="29"/>
        <v>1800</v>
      </c>
      <c r="AC119" s="52">
        <f t="shared" si="30"/>
        <v>0</v>
      </c>
      <c r="AD119" s="52">
        <v>200</v>
      </c>
      <c r="AE119" s="53"/>
      <c r="AF119" s="104"/>
      <c r="AG119" s="95">
        <f t="shared" si="31"/>
        <v>2000</v>
      </c>
      <c r="AH119" s="95">
        <f t="shared" si="32"/>
        <v>23149</v>
      </c>
      <c r="AI119" s="95">
        <f t="shared" si="33"/>
        <v>1950</v>
      </c>
      <c r="AJ119" s="95">
        <f t="shared" si="34"/>
        <v>0</v>
      </c>
      <c r="AK119" s="95">
        <f t="shared" si="35"/>
        <v>27099</v>
      </c>
    </row>
    <row r="120" spans="1:37" s="54" customFormat="1" ht="12.75" customHeight="1">
      <c r="A120" s="47">
        <v>113</v>
      </c>
      <c r="B120" s="42" t="s">
        <v>586</v>
      </c>
      <c r="C120" s="48" t="str">
        <f>VLOOKUP(B120,'Master '!B$4:AM$6300,3,0)</f>
        <v>Tahsin Mahesh Mirashi</v>
      </c>
      <c r="D120" s="49">
        <f>VLOOKUP(B120,'Master '!B$4:AP$6300,28,0)</f>
        <v>43000</v>
      </c>
      <c r="E120" s="86" t="str">
        <f>VLOOKUP(B120,'Master '!B:F,5,0)</f>
        <v>M</v>
      </c>
      <c r="F120" s="86">
        <v>0</v>
      </c>
      <c r="G120" s="86">
        <v>0</v>
      </c>
      <c r="H120" s="86">
        <v>3</v>
      </c>
      <c r="I120" s="86">
        <v>0</v>
      </c>
      <c r="J120" s="86">
        <v>24</v>
      </c>
      <c r="K120" s="50">
        <f t="shared" si="18"/>
        <v>27</v>
      </c>
      <c r="L120" s="51">
        <f>VLOOKUP(B120,'Master '!B$4:AQ$13300,23,0)</f>
        <v>21500</v>
      </c>
      <c r="M120" s="51">
        <f>VLOOKUP(B120,'Master '!B$4:AS$13300,24,0)</f>
        <v>8600</v>
      </c>
      <c r="N120" s="51">
        <f>VLOOKUP(B120,'Master '!B$4:AT$13300,25,0)</f>
        <v>2083</v>
      </c>
      <c r="O120" s="51">
        <f>VLOOKUP(B120,'Master '!B$4:AV$1330,26,0)</f>
        <v>2083</v>
      </c>
      <c r="P120" s="51">
        <f>VLOOKUP(B120,'Master '!B$4:AW$1330,27,0)</f>
        <v>8734</v>
      </c>
      <c r="Q120" s="51">
        <f t="shared" si="19"/>
        <v>43000</v>
      </c>
      <c r="R120" s="52">
        <f t="shared" si="20"/>
        <v>18726</v>
      </c>
      <c r="S120" s="52">
        <f t="shared" si="21"/>
        <v>7491</v>
      </c>
      <c r="T120" s="52">
        <f t="shared" si="22"/>
        <v>1815</v>
      </c>
      <c r="U120" s="52">
        <f t="shared" si="23"/>
        <v>1815</v>
      </c>
      <c r="V120" s="52">
        <f t="shared" si="24"/>
        <v>1815</v>
      </c>
      <c r="W120" s="52">
        <f t="shared" si="25"/>
        <v>0</v>
      </c>
      <c r="X120" s="52">
        <f t="shared" si="26"/>
        <v>31662</v>
      </c>
      <c r="Y120" s="52">
        <f t="shared" si="27"/>
        <v>24171</v>
      </c>
      <c r="Z120" s="52">
        <f t="shared" si="28"/>
        <v>15000</v>
      </c>
      <c r="AA120" s="52">
        <f>ROUND(IF((VLOOKUP(B120,'Master '!B$4:W$29000,22,0))&lt;21001,X120,0),0)</f>
        <v>0</v>
      </c>
      <c r="AB120" s="52">
        <f t="shared" si="29"/>
        <v>1800</v>
      </c>
      <c r="AC120" s="52">
        <f t="shared" si="30"/>
        <v>0</v>
      </c>
      <c r="AD120" s="52">
        <v>200</v>
      </c>
      <c r="AE120" s="53"/>
      <c r="AF120" s="104"/>
      <c r="AG120" s="95">
        <f t="shared" si="31"/>
        <v>2000</v>
      </c>
      <c r="AH120" s="95">
        <f t="shared" si="32"/>
        <v>29662</v>
      </c>
      <c r="AI120" s="95">
        <f t="shared" si="33"/>
        <v>1950</v>
      </c>
      <c r="AJ120" s="95">
        <f t="shared" si="34"/>
        <v>0</v>
      </c>
      <c r="AK120" s="95">
        <f t="shared" si="35"/>
        <v>33612</v>
      </c>
    </row>
    <row r="121" spans="1:37" s="54" customFormat="1" ht="12.75" customHeight="1">
      <c r="A121" s="47">
        <v>114</v>
      </c>
      <c r="B121" s="42" t="s">
        <v>590</v>
      </c>
      <c r="C121" s="48" t="str">
        <f>VLOOKUP(B121,'Master '!B$4:AM$6300,3,0)</f>
        <v>Montush Barama Kumar</v>
      </c>
      <c r="D121" s="49">
        <f>VLOOKUP(B121,'Master '!B$4:AP$6300,28,0)</f>
        <v>32000</v>
      </c>
      <c r="E121" s="86" t="str">
        <f>VLOOKUP(B121,'Master '!B:F,5,0)</f>
        <v>M</v>
      </c>
      <c r="F121" s="86">
        <v>0</v>
      </c>
      <c r="G121" s="86">
        <v>1</v>
      </c>
      <c r="H121" s="86">
        <v>4</v>
      </c>
      <c r="I121" s="86">
        <v>0</v>
      </c>
      <c r="J121" s="86">
        <v>26</v>
      </c>
      <c r="K121" s="50">
        <f t="shared" si="18"/>
        <v>31</v>
      </c>
      <c r="L121" s="51">
        <f>VLOOKUP(B121,'Master '!B$4:AQ$13300,23,0)</f>
        <v>16000</v>
      </c>
      <c r="M121" s="51">
        <f>VLOOKUP(B121,'Master '!B$4:AS$13300,24,0)</f>
        <v>6400</v>
      </c>
      <c r="N121" s="51">
        <f>VLOOKUP(B121,'Master '!B$4:AT$13300,25,0)</f>
        <v>2083</v>
      </c>
      <c r="O121" s="51">
        <f>VLOOKUP(B121,'Master '!B$4:AV$1330,26,0)</f>
        <v>2083</v>
      </c>
      <c r="P121" s="51">
        <f>VLOOKUP(B121,'Master '!B$4:AW$1330,27,0)</f>
        <v>5434</v>
      </c>
      <c r="Q121" s="51">
        <f t="shared" si="19"/>
        <v>32000</v>
      </c>
      <c r="R121" s="52">
        <f t="shared" si="20"/>
        <v>16000</v>
      </c>
      <c r="S121" s="52">
        <f t="shared" si="21"/>
        <v>6400</v>
      </c>
      <c r="T121" s="52">
        <f t="shared" si="22"/>
        <v>2083</v>
      </c>
      <c r="U121" s="52">
        <f t="shared" si="23"/>
        <v>2083</v>
      </c>
      <c r="V121" s="52">
        <f t="shared" si="24"/>
        <v>2083</v>
      </c>
      <c r="W121" s="52">
        <f t="shared" si="25"/>
        <v>0</v>
      </c>
      <c r="X121" s="52">
        <f t="shared" si="26"/>
        <v>28649</v>
      </c>
      <c r="Y121" s="52">
        <f t="shared" si="27"/>
        <v>22249</v>
      </c>
      <c r="Z121" s="52">
        <f t="shared" si="28"/>
        <v>15000</v>
      </c>
      <c r="AA121" s="52">
        <f>ROUND(IF((VLOOKUP(B121,'Master '!B$4:W$29000,22,0))&lt;21001,X121,0),0)</f>
        <v>0</v>
      </c>
      <c r="AB121" s="52">
        <f t="shared" si="29"/>
        <v>1800</v>
      </c>
      <c r="AC121" s="52">
        <f t="shared" si="30"/>
        <v>0</v>
      </c>
      <c r="AD121" s="52">
        <v>200</v>
      </c>
      <c r="AE121" s="53"/>
      <c r="AF121" s="104"/>
      <c r="AG121" s="95">
        <f t="shared" si="31"/>
        <v>2000</v>
      </c>
      <c r="AH121" s="95">
        <f t="shared" si="32"/>
        <v>26649</v>
      </c>
      <c r="AI121" s="95">
        <f t="shared" si="33"/>
        <v>1950</v>
      </c>
      <c r="AJ121" s="95">
        <f t="shared" si="34"/>
        <v>0</v>
      </c>
      <c r="AK121" s="95">
        <f t="shared" si="35"/>
        <v>30599</v>
      </c>
    </row>
    <row r="122" spans="1:37" s="54" customFormat="1" ht="12.75" customHeight="1">
      <c r="A122" s="47">
        <v>115</v>
      </c>
      <c r="B122" s="42" t="s">
        <v>594</v>
      </c>
      <c r="C122" s="48" t="str">
        <f>VLOOKUP(B122,'Master '!B$4:AM$6300,3,0)</f>
        <v>Amol  Patil</v>
      </c>
      <c r="D122" s="49">
        <f>VLOOKUP(B122,'Master '!B$4:AP$6300,28,0)</f>
        <v>16000</v>
      </c>
      <c r="E122" s="86" t="str">
        <f>VLOOKUP(B122,'Master '!B:F,5,0)</f>
        <v>M</v>
      </c>
      <c r="F122" s="86">
        <v>10</v>
      </c>
      <c r="G122" s="86">
        <v>0</v>
      </c>
      <c r="H122" s="86">
        <v>4</v>
      </c>
      <c r="I122" s="86">
        <v>0</v>
      </c>
      <c r="J122" s="86">
        <v>25</v>
      </c>
      <c r="K122" s="50">
        <f t="shared" si="18"/>
        <v>29</v>
      </c>
      <c r="L122" s="51">
        <f>VLOOKUP(B122,'Master '!B$4:AQ$13300,23,0)</f>
        <v>8000</v>
      </c>
      <c r="M122" s="51">
        <f>VLOOKUP(B122,'Master '!B$4:AS$13300,24,0)</f>
        <v>3200</v>
      </c>
      <c r="N122" s="51">
        <f>VLOOKUP(B122,'Master '!B$4:AT$13300,25,0)</f>
        <v>2083</v>
      </c>
      <c r="O122" s="51">
        <f>VLOOKUP(B122,'Master '!B$4:AV$1330,26,0)</f>
        <v>2083</v>
      </c>
      <c r="P122" s="51">
        <f>VLOOKUP(B122,'Master '!B$4:AW$1330,27,0)</f>
        <v>634</v>
      </c>
      <c r="Q122" s="51">
        <f t="shared" si="19"/>
        <v>16000</v>
      </c>
      <c r="R122" s="52">
        <f t="shared" si="20"/>
        <v>7484</v>
      </c>
      <c r="S122" s="52">
        <f t="shared" si="21"/>
        <v>2994</v>
      </c>
      <c r="T122" s="52">
        <f t="shared" si="22"/>
        <v>1949</v>
      </c>
      <c r="U122" s="52">
        <f t="shared" si="23"/>
        <v>1949</v>
      </c>
      <c r="V122" s="52">
        <f t="shared" si="24"/>
        <v>1949</v>
      </c>
      <c r="W122" s="52">
        <f t="shared" si="25"/>
        <v>903.22580645161293</v>
      </c>
      <c r="X122" s="52">
        <f t="shared" si="26"/>
        <v>17229</v>
      </c>
      <c r="Y122" s="52">
        <f t="shared" si="27"/>
        <v>13331</v>
      </c>
      <c r="Z122" s="52">
        <f t="shared" si="28"/>
        <v>13331</v>
      </c>
      <c r="AA122" s="52">
        <f>ROUND(IF((VLOOKUP(B122,'Master '!B$4:W$29000,22,0))&lt;21001,X122,0),0)</f>
        <v>17229</v>
      </c>
      <c r="AB122" s="52">
        <f t="shared" si="29"/>
        <v>1599.72</v>
      </c>
      <c r="AC122" s="52">
        <f t="shared" si="30"/>
        <v>130</v>
      </c>
      <c r="AD122" s="52">
        <v>200</v>
      </c>
      <c r="AE122" s="53"/>
      <c r="AF122" s="104"/>
      <c r="AG122" s="95">
        <f t="shared" si="31"/>
        <v>1929.72</v>
      </c>
      <c r="AH122" s="95">
        <f t="shared" si="32"/>
        <v>15299.28</v>
      </c>
      <c r="AI122" s="95">
        <f t="shared" si="33"/>
        <v>1733.03</v>
      </c>
      <c r="AJ122" s="95">
        <f t="shared" si="34"/>
        <v>559.9425</v>
      </c>
      <c r="AK122" s="95">
        <f t="shared" si="35"/>
        <v>19521.9725</v>
      </c>
    </row>
    <row r="123" spans="1:37" s="54" customFormat="1" ht="12.75" customHeight="1">
      <c r="A123" s="47">
        <v>116</v>
      </c>
      <c r="B123" s="42" t="s">
        <v>598</v>
      </c>
      <c r="C123" s="48" t="str">
        <f>VLOOKUP(B123,'Master '!B$4:AM$6300,3,0)</f>
        <v>Lalita  Kumari</v>
      </c>
      <c r="D123" s="49">
        <f>VLOOKUP(B123,'Master '!B$4:AP$6300,28,0)</f>
        <v>31000</v>
      </c>
      <c r="E123" s="86" t="str">
        <f>VLOOKUP(B123,'Master '!B:F,5,0)</f>
        <v>F</v>
      </c>
      <c r="F123" s="86">
        <v>0</v>
      </c>
      <c r="G123" s="86">
        <v>1</v>
      </c>
      <c r="H123" s="86">
        <v>2</v>
      </c>
      <c r="I123" s="86">
        <v>0</v>
      </c>
      <c r="J123" s="86">
        <v>26</v>
      </c>
      <c r="K123" s="50">
        <f t="shared" si="18"/>
        <v>29</v>
      </c>
      <c r="L123" s="51">
        <f>VLOOKUP(B123,'Master '!B$4:AQ$13300,23,0)</f>
        <v>15500</v>
      </c>
      <c r="M123" s="51">
        <f>VLOOKUP(B123,'Master '!B$4:AS$13300,24,0)</f>
        <v>6200</v>
      </c>
      <c r="N123" s="51">
        <f>VLOOKUP(B123,'Master '!B$4:AT$13300,25,0)</f>
        <v>2083</v>
      </c>
      <c r="O123" s="51">
        <f>VLOOKUP(B123,'Master '!B$4:AV$1330,26,0)</f>
        <v>2083</v>
      </c>
      <c r="P123" s="51">
        <f>VLOOKUP(B123,'Master '!B$4:AW$1330,27,0)</f>
        <v>5134</v>
      </c>
      <c r="Q123" s="51">
        <f t="shared" si="19"/>
        <v>31000</v>
      </c>
      <c r="R123" s="52">
        <f t="shared" si="20"/>
        <v>14500</v>
      </c>
      <c r="S123" s="52">
        <f t="shared" si="21"/>
        <v>5800</v>
      </c>
      <c r="T123" s="52">
        <f t="shared" si="22"/>
        <v>1949</v>
      </c>
      <c r="U123" s="52">
        <f t="shared" si="23"/>
        <v>1949</v>
      </c>
      <c r="V123" s="52">
        <f t="shared" si="24"/>
        <v>1949</v>
      </c>
      <c r="W123" s="52">
        <f t="shared" si="25"/>
        <v>0</v>
      </c>
      <c r="X123" s="52">
        <f t="shared" si="26"/>
        <v>26147</v>
      </c>
      <c r="Y123" s="52">
        <f t="shared" si="27"/>
        <v>20347</v>
      </c>
      <c r="Z123" s="52">
        <f t="shared" si="28"/>
        <v>15000</v>
      </c>
      <c r="AA123" s="52">
        <f>ROUND(IF((VLOOKUP(B123,'Master '!B$4:W$29000,22,0))&lt;21001,X123,0),0)</f>
        <v>0</v>
      </c>
      <c r="AB123" s="52">
        <f t="shared" si="29"/>
        <v>1800</v>
      </c>
      <c r="AC123" s="52">
        <f t="shared" si="30"/>
        <v>0</v>
      </c>
      <c r="AD123" s="52">
        <v>200</v>
      </c>
      <c r="AE123" s="53"/>
      <c r="AF123" s="104"/>
      <c r="AG123" s="95">
        <f t="shared" si="31"/>
        <v>2000</v>
      </c>
      <c r="AH123" s="95">
        <f t="shared" si="32"/>
        <v>24147</v>
      </c>
      <c r="AI123" s="95">
        <f t="shared" si="33"/>
        <v>1950</v>
      </c>
      <c r="AJ123" s="95">
        <f t="shared" si="34"/>
        <v>0</v>
      </c>
      <c r="AK123" s="95">
        <f t="shared" si="35"/>
        <v>28097</v>
      </c>
    </row>
    <row r="124" spans="1:37" s="54" customFormat="1" ht="12.75" customHeight="1">
      <c r="A124" s="47">
        <v>117</v>
      </c>
      <c r="B124" s="42" t="s">
        <v>602</v>
      </c>
      <c r="C124" s="48" t="str">
        <f>VLOOKUP(B124,'Master '!B$4:AM$6300,3,0)</f>
        <v>Mantesh  Bhavsar</v>
      </c>
      <c r="D124" s="49">
        <f>VLOOKUP(B124,'Master '!B$4:AP$6300,28,0)</f>
        <v>24000</v>
      </c>
      <c r="E124" s="86" t="str">
        <f>VLOOKUP(B124,'Master '!B:F,5,0)</f>
        <v>M</v>
      </c>
      <c r="F124" s="86">
        <v>0</v>
      </c>
      <c r="G124" s="86">
        <v>1</v>
      </c>
      <c r="H124" s="86">
        <v>4</v>
      </c>
      <c r="I124" s="86">
        <v>0</v>
      </c>
      <c r="J124" s="86">
        <v>26</v>
      </c>
      <c r="K124" s="50">
        <f t="shared" si="18"/>
        <v>31</v>
      </c>
      <c r="L124" s="51">
        <f>VLOOKUP(B124,'Master '!B$4:AQ$13300,23,0)</f>
        <v>12000</v>
      </c>
      <c r="M124" s="51">
        <f>VLOOKUP(B124,'Master '!B$4:AS$13300,24,0)</f>
        <v>4800</v>
      </c>
      <c r="N124" s="51">
        <f>VLOOKUP(B124,'Master '!B$4:AT$13300,25,0)</f>
        <v>2083</v>
      </c>
      <c r="O124" s="51">
        <f>VLOOKUP(B124,'Master '!B$4:AV$1330,26,0)</f>
        <v>2083</v>
      </c>
      <c r="P124" s="51">
        <f>VLOOKUP(B124,'Master '!B$4:AW$1330,27,0)</f>
        <v>3034</v>
      </c>
      <c r="Q124" s="51">
        <f t="shared" si="19"/>
        <v>24000</v>
      </c>
      <c r="R124" s="52">
        <f t="shared" si="20"/>
        <v>12000</v>
      </c>
      <c r="S124" s="52">
        <f t="shared" si="21"/>
        <v>4800</v>
      </c>
      <c r="T124" s="52">
        <f t="shared" si="22"/>
        <v>2083</v>
      </c>
      <c r="U124" s="52">
        <f t="shared" si="23"/>
        <v>2083</v>
      </c>
      <c r="V124" s="52">
        <f t="shared" si="24"/>
        <v>2083</v>
      </c>
      <c r="W124" s="52">
        <f t="shared" si="25"/>
        <v>0</v>
      </c>
      <c r="X124" s="52">
        <f t="shared" si="26"/>
        <v>23049</v>
      </c>
      <c r="Y124" s="52">
        <f t="shared" si="27"/>
        <v>18249</v>
      </c>
      <c r="Z124" s="52">
        <f t="shared" si="28"/>
        <v>15000</v>
      </c>
      <c r="AA124" s="52">
        <f>ROUND(IF((VLOOKUP(B124,'Master '!B$4:W$29000,22,0))&lt;21001,X124,0),0)</f>
        <v>0</v>
      </c>
      <c r="AB124" s="52">
        <f t="shared" si="29"/>
        <v>1800</v>
      </c>
      <c r="AC124" s="52">
        <f t="shared" si="30"/>
        <v>0</v>
      </c>
      <c r="AD124" s="52">
        <v>200</v>
      </c>
      <c r="AE124" s="53"/>
      <c r="AF124" s="104"/>
      <c r="AG124" s="95">
        <f t="shared" si="31"/>
        <v>2000</v>
      </c>
      <c r="AH124" s="95">
        <f t="shared" si="32"/>
        <v>21049</v>
      </c>
      <c r="AI124" s="95">
        <f t="shared" si="33"/>
        <v>1950</v>
      </c>
      <c r="AJ124" s="95">
        <f t="shared" si="34"/>
        <v>0</v>
      </c>
      <c r="AK124" s="95">
        <f t="shared" si="35"/>
        <v>24999</v>
      </c>
    </row>
    <row r="125" spans="1:37" s="54" customFormat="1" ht="12.75" customHeight="1">
      <c r="A125" s="47">
        <v>118</v>
      </c>
      <c r="B125" s="42" t="s">
        <v>605</v>
      </c>
      <c r="C125" s="48" t="str">
        <f>VLOOKUP(B125,'Master '!B$4:AM$6300,3,0)</f>
        <v>Kundan Dilip Saindane</v>
      </c>
      <c r="D125" s="49">
        <f>VLOOKUP(B125,'Master '!B$4:AP$6300,28,0)</f>
        <v>31000</v>
      </c>
      <c r="E125" s="86" t="str">
        <f>VLOOKUP(B125,'Master '!B:F,5,0)</f>
        <v>M</v>
      </c>
      <c r="F125" s="86">
        <v>0</v>
      </c>
      <c r="G125" s="86">
        <v>0</v>
      </c>
      <c r="H125" s="86">
        <v>3</v>
      </c>
      <c r="I125" s="86">
        <v>0</v>
      </c>
      <c r="J125" s="86">
        <v>24</v>
      </c>
      <c r="K125" s="50">
        <f t="shared" si="18"/>
        <v>27</v>
      </c>
      <c r="L125" s="51">
        <f>VLOOKUP(B125,'Master '!B$4:AQ$13300,23,0)</f>
        <v>15500</v>
      </c>
      <c r="M125" s="51">
        <f>VLOOKUP(B125,'Master '!B$4:AS$13300,24,0)</f>
        <v>6200</v>
      </c>
      <c r="N125" s="51">
        <f>VLOOKUP(B125,'Master '!B$4:AT$13300,25,0)</f>
        <v>2083</v>
      </c>
      <c r="O125" s="51">
        <f>VLOOKUP(B125,'Master '!B$4:AV$1330,26,0)</f>
        <v>2083</v>
      </c>
      <c r="P125" s="51">
        <f>VLOOKUP(B125,'Master '!B$4:AW$1330,27,0)</f>
        <v>5134</v>
      </c>
      <c r="Q125" s="51">
        <f t="shared" si="19"/>
        <v>31000</v>
      </c>
      <c r="R125" s="52">
        <f t="shared" si="20"/>
        <v>13500</v>
      </c>
      <c r="S125" s="52">
        <f t="shared" si="21"/>
        <v>5400</v>
      </c>
      <c r="T125" s="52">
        <f t="shared" si="22"/>
        <v>1815</v>
      </c>
      <c r="U125" s="52">
        <f t="shared" si="23"/>
        <v>1815</v>
      </c>
      <c r="V125" s="52">
        <f t="shared" si="24"/>
        <v>1815</v>
      </c>
      <c r="W125" s="52">
        <f t="shared" si="25"/>
        <v>0</v>
      </c>
      <c r="X125" s="52">
        <f t="shared" si="26"/>
        <v>24345</v>
      </c>
      <c r="Y125" s="52">
        <f t="shared" si="27"/>
        <v>18945</v>
      </c>
      <c r="Z125" s="52">
        <f t="shared" si="28"/>
        <v>15000</v>
      </c>
      <c r="AA125" s="52">
        <f>ROUND(IF((VLOOKUP(B125,'Master '!B$4:W$29000,22,0))&lt;21001,X125,0),0)</f>
        <v>0</v>
      </c>
      <c r="AB125" s="52">
        <f t="shared" si="29"/>
        <v>1800</v>
      </c>
      <c r="AC125" s="52">
        <f t="shared" si="30"/>
        <v>0</v>
      </c>
      <c r="AD125" s="52">
        <v>200</v>
      </c>
      <c r="AE125" s="53"/>
      <c r="AF125" s="104"/>
      <c r="AG125" s="95">
        <f t="shared" si="31"/>
        <v>2000</v>
      </c>
      <c r="AH125" s="95">
        <f t="shared" si="32"/>
        <v>22345</v>
      </c>
      <c r="AI125" s="95">
        <f t="shared" si="33"/>
        <v>1950</v>
      </c>
      <c r="AJ125" s="95">
        <f t="shared" si="34"/>
        <v>0</v>
      </c>
      <c r="AK125" s="95">
        <f t="shared" si="35"/>
        <v>26295</v>
      </c>
    </row>
    <row r="126" spans="1:37" s="54" customFormat="1" ht="12.75" customHeight="1">
      <c r="A126" s="47">
        <v>119</v>
      </c>
      <c r="B126" s="42" t="s">
        <v>608</v>
      </c>
      <c r="C126" s="48" t="str">
        <f>VLOOKUP(B126,'Master '!B$4:AM$6300,3,0)</f>
        <v>Rishikesh Sanjay Dalai</v>
      </c>
      <c r="D126" s="49">
        <f>VLOOKUP(B126,'Master '!B$4:AP$6300,28,0)</f>
        <v>16000</v>
      </c>
      <c r="E126" s="86" t="str">
        <f>VLOOKUP(B126,'Master '!B:F,5,0)</f>
        <v>M</v>
      </c>
      <c r="F126" s="86">
        <v>10</v>
      </c>
      <c r="G126" s="86">
        <v>1</v>
      </c>
      <c r="H126" s="86">
        <v>4</v>
      </c>
      <c r="I126" s="86">
        <v>0</v>
      </c>
      <c r="J126" s="86">
        <v>26</v>
      </c>
      <c r="K126" s="50">
        <f t="shared" si="18"/>
        <v>31</v>
      </c>
      <c r="L126" s="51">
        <f>VLOOKUP(B126,'Master '!B$4:AQ$13300,23,0)</f>
        <v>8000</v>
      </c>
      <c r="M126" s="51">
        <f>VLOOKUP(B126,'Master '!B$4:AS$13300,24,0)</f>
        <v>3200</v>
      </c>
      <c r="N126" s="51">
        <f>VLOOKUP(B126,'Master '!B$4:AT$13300,25,0)</f>
        <v>2083</v>
      </c>
      <c r="O126" s="51">
        <f>VLOOKUP(B126,'Master '!B$4:AV$1330,26,0)</f>
        <v>2083</v>
      </c>
      <c r="P126" s="51">
        <f>VLOOKUP(B126,'Master '!B$4:AW$1330,27,0)</f>
        <v>634</v>
      </c>
      <c r="Q126" s="51">
        <f t="shared" si="19"/>
        <v>16000</v>
      </c>
      <c r="R126" s="52">
        <f t="shared" si="20"/>
        <v>8000</v>
      </c>
      <c r="S126" s="52">
        <f t="shared" si="21"/>
        <v>3200</v>
      </c>
      <c r="T126" s="52">
        <f t="shared" si="22"/>
        <v>2083</v>
      </c>
      <c r="U126" s="52">
        <f t="shared" si="23"/>
        <v>2083</v>
      </c>
      <c r="V126" s="52">
        <f t="shared" si="24"/>
        <v>2083</v>
      </c>
      <c r="W126" s="52">
        <f t="shared" si="25"/>
        <v>903.22580645161293</v>
      </c>
      <c r="X126" s="52">
        <f t="shared" si="26"/>
        <v>18353</v>
      </c>
      <c r="Y126" s="52">
        <f t="shared" si="27"/>
        <v>14249</v>
      </c>
      <c r="Z126" s="52">
        <f t="shared" si="28"/>
        <v>14249</v>
      </c>
      <c r="AA126" s="52">
        <f>ROUND(IF((VLOOKUP(B126,'Master '!B$4:W$29000,22,0))&lt;21001,X126,0),0)</f>
        <v>18353</v>
      </c>
      <c r="AB126" s="52">
        <f t="shared" si="29"/>
        <v>1709.8799999999999</v>
      </c>
      <c r="AC126" s="52">
        <f t="shared" si="30"/>
        <v>138</v>
      </c>
      <c r="AD126" s="52">
        <v>200</v>
      </c>
      <c r="AE126" s="53"/>
      <c r="AF126" s="104"/>
      <c r="AG126" s="95">
        <f t="shared" si="31"/>
        <v>2047.8799999999999</v>
      </c>
      <c r="AH126" s="95">
        <f t="shared" si="32"/>
        <v>16305.12</v>
      </c>
      <c r="AI126" s="95">
        <f t="shared" si="33"/>
        <v>1852.3700000000001</v>
      </c>
      <c r="AJ126" s="95">
        <f t="shared" si="34"/>
        <v>596.47249999999997</v>
      </c>
      <c r="AK126" s="95">
        <f t="shared" si="35"/>
        <v>20801.842499999999</v>
      </c>
    </row>
    <row r="127" spans="1:37" s="54" customFormat="1" ht="12.75" customHeight="1">
      <c r="A127" s="47">
        <v>120</v>
      </c>
      <c r="B127" s="42" t="s">
        <v>612</v>
      </c>
      <c r="C127" s="48" t="str">
        <f>VLOOKUP(B127,'Master '!B$4:AM$6300,3,0)</f>
        <v>Jitendra  Nayak</v>
      </c>
      <c r="D127" s="49">
        <f>VLOOKUP(B127,'Master '!B$4:AP$6300,28,0)</f>
        <v>40000</v>
      </c>
      <c r="E127" s="86" t="str">
        <f>VLOOKUP(B127,'Master '!B:F,5,0)</f>
        <v>M</v>
      </c>
      <c r="F127" s="86">
        <v>0</v>
      </c>
      <c r="G127" s="86">
        <v>1</v>
      </c>
      <c r="H127" s="86">
        <v>4</v>
      </c>
      <c r="I127" s="86">
        <v>0</v>
      </c>
      <c r="J127" s="86">
        <v>26</v>
      </c>
      <c r="K127" s="50">
        <f t="shared" si="18"/>
        <v>31</v>
      </c>
      <c r="L127" s="51">
        <f>VLOOKUP(B127,'Master '!B$4:AQ$13300,23,0)</f>
        <v>20000</v>
      </c>
      <c r="M127" s="51">
        <f>VLOOKUP(B127,'Master '!B$4:AS$13300,24,0)</f>
        <v>8000</v>
      </c>
      <c r="N127" s="51">
        <f>VLOOKUP(B127,'Master '!B$4:AT$13300,25,0)</f>
        <v>2083</v>
      </c>
      <c r="O127" s="51">
        <f>VLOOKUP(B127,'Master '!B$4:AV$1330,26,0)</f>
        <v>2083</v>
      </c>
      <c r="P127" s="51">
        <f>VLOOKUP(B127,'Master '!B$4:AW$1330,27,0)</f>
        <v>7834</v>
      </c>
      <c r="Q127" s="51">
        <f t="shared" si="19"/>
        <v>40000</v>
      </c>
      <c r="R127" s="52">
        <f t="shared" si="20"/>
        <v>20000</v>
      </c>
      <c r="S127" s="52">
        <f t="shared" si="21"/>
        <v>8000</v>
      </c>
      <c r="T127" s="52">
        <f t="shared" si="22"/>
        <v>2083</v>
      </c>
      <c r="U127" s="52">
        <f t="shared" si="23"/>
        <v>2083</v>
      </c>
      <c r="V127" s="52">
        <f t="shared" si="24"/>
        <v>2083</v>
      </c>
      <c r="W127" s="52">
        <f t="shared" si="25"/>
        <v>0</v>
      </c>
      <c r="X127" s="52">
        <f t="shared" si="26"/>
        <v>34249</v>
      </c>
      <c r="Y127" s="52">
        <f t="shared" si="27"/>
        <v>26249</v>
      </c>
      <c r="Z127" s="52">
        <f t="shared" si="28"/>
        <v>15000</v>
      </c>
      <c r="AA127" s="52">
        <f>ROUND(IF((VLOOKUP(B127,'Master '!B$4:W$29000,22,0))&lt;21001,X127,0),0)</f>
        <v>0</v>
      </c>
      <c r="AB127" s="52">
        <f t="shared" si="29"/>
        <v>1800</v>
      </c>
      <c r="AC127" s="52">
        <f t="shared" si="30"/>
        <v>0</v>
      </c>
      <c r="AD127" s="52">
        <v>200</v>
      </c>
      <c r="AE127" s="53"/>
      <c r="AF127" s="104"/>
      <c r="AG127" s="95">
        <f t="shared" si="31"/>
        <v>2000</v>
      </c>
      <c r="AH127" s="95">
        <f t="shared" si="32"/>
        <v>32249</v>
      </c>
      <c r="AI127" s="95">
        <f t="shared" si="33"/>
        <v>1950</v>
      </c>
      <c r="AJ127" s="95">
        <f t="shared" si="34"/>
        <v>0</v>
      </c>
      <c r="AK127" s="95">
        <f t="shared" si="35"/>
        <v>36199</v>
      </c>
    </row>
    <row r="128" spans="1:37" s="54" customFormat="1" ht="12.75" customHeight="1">
      <c r="A128" s="47">
        <v>121</v>
      </c>
      <c r="B128" s="42" t="s">
        <v>615</v>
      </c>
      <c r="C128" s="48" t="str">
        <f>VLOOKUP(B128,'Master '!B$4:AM$6300,3,0)</f>
        <v>Leena  Singh</v>
      </c>
      <c r="D128" s="49">
        <f>VLOOKUP(B128,'Master '!B$4:AP$6300,28,0)</f>
        <v>20000</v>
      </c>
      <c r="E128" s="86" t="str">
        <f>VLOOKUP(B128,'Master '!B:F,5,0)</f>
        <v>F</v>
      </c>
      <c r="F128" s="86">
        <v>10</v>
      </c>
      <c r="G128" s="86">
        <v>1</v>
      </c>
      <c r="H128" s="86">
        <v>2</v>
      </c>
      <c r="I128" s="86">
        <v>0</v>
      </c>
      <c r="J128" s="86">
        <v>24</v>
      </c>
      <c r="K128" s="50">
        <f t="shared" si="18"/>
        <v>27</v>
      </c>
      <c r="L128" s="51">
        <f>VLOOKUP(B128,'Master '!B$4:AQ$13300,23,0)</f>
        <v>10000</v>
      </c>
      <c r="M128" s="51">
        <f>VLOOKUP(B128,'Master '!B$4:AS$13300,24,0)</f>
        <v>4000</v>
      </c>
      <c r="N128" s="51">
        <f>VLOOKUP(B128,'Master '!B$4:AT$13300,25,0)</f>
        <v>2083</v>
      </c>
      <c r="O128" s="51">
        <f>VLOOKUP(B128,'Master '!B$4:AV$1330,26,0)</f>
        <v>2083</v>
      </c>
      <c r="P128" s="51">
        <f>VLOOKUP(B128,'Master '!B$4:AW$1330,27,0)</f>
        <v>1834</v>
      </c>
      <c r="Q128" s="51">
        <f t="shared" si="19"/>
        <v>20000</v>
      </c>
      <c r="R128" s="52">
        <f t="shared" si="20"/>
        <v>8710</v>
      </c>
      <c r="S128" s="52">
        <f t="shared" si="21"/>
        <v>3484</v>
      </c>
      <c r="T128" s="52">
        <f t="shared" si="22"/>
        <v>1815</v>
      </c>
      <c r="U128" s="52">
        <f t="shared" si="23"/>
        <v>1815</v>
      </c>
      <c r="V128" s="52">
        <f t="shared" si="24"/>
        <v>1815</v>
      </c>
      <c r="W128" s="52">
        <f t="shared" si="25"/>
        <v>1129.0322580645161</v>
      </c>
      <c r="X128" s="52">
        <f t="shared" si="26"/>
        <v>18769</v>
      </c>
      <c r="Y128" s="52">
        <f t="shared" si="27"/>
        <v>14155</v>
      </c>
      <c r="Z128" s="52">
        <f t="shared" si="28"/>
        <v>14155</v>
      </c>
      <c r="AA128" s="52">
        <f>ROUND(IF((VLOOKUP(B128,'Master '!B$4:W$29000,22,0))&lt;21001,X128,0),0)</f>
        <v>18769</v>
      </c>
      <c r="AB128" s="52">
        <f t="shared" si="29"/>
        <v>1698.6</v>
      </c>
      <c r="AC128" s="52">
        <f t="shared" si="30"/>
        <v>141</v>
      </c>
      <c r="AD128" s="52">
        <v>200</v>
      </c>
      <c r="AE128" s="53"/>
      <c r="AF128" s="104"/>
      <c r="AG128" s="95">
        <f t="shared" si="31"/>
        <v>2039.6</v>
      </c>
      <c r="AH128" s="95">
        <f t="shared" si="32"/>
        <v>16729.400000000001</v>
      </c>
      <c r="AI128" s="95">
        <f t="shared" si="33"/>
        <v>1840.15</v>
      </c>
      <c r="AJ128" s="95">
        <f t="shared" si="34"/>
        <v>609.99250000000006</v>
      </c>
      <c r="AK128" s="95">
        <f t="shared" si="35"/>
        <v>21219.142500000002</v>
      </c>
    </row>
    <row r="129" spans="1:37" s="54" customFormat="1" ht="12.75" customHeight="1">
      <c r="A129" s="47">
        <v>122</v>
      </c>
      <c r="B129" s="42" t="s">
        <v>618</v>
      </c>
      <c r="C129" s="48" t="str">
        <f>VLOOKUP(B129,'Master '!B$4:AM$6300,3,0)</f>
        <v>Sachin Kumar .</v>
      </c>
      <c r="D129" s="49">
        <f>VLOOKUP(B129,'Master '!B$4:AP$6300,28,0)</f>
        <v>50000</v>
      </c>
      <c r="E129" s="86" t="str">
        <f>VLOOKUP(B129,'Master '!B:F,5,0)</f>
        <v>M</v>
      </c>
      <c r="F129" s="86">
        <v>0</v>
      </c>
      <c r="G129" s="86">
        <v>0</v>
      </c>
      <c r="H129" s="86">
        <v>3</v>
      </c>
      <c r="I129" s="86">
        <v>0</v>
      </c>
      <c r="J129" s="86">
        <v>24</v>
      </c>
      <c r="K129" s="50">
        <f t="shared" si="18"/>
        <v>27</v>
      </c>
      <c r="L129" s="51">
        <f>VLOOKUP(B129,'Master '!B$4:AQ$13300,23,0)</f>
        <v>25000</v>
      </c>
      <c r="M129" s="51">
        <f>VLOOKUP(B129,'Master '!B$4:AS$13300,24,0)</f>
        <v>10000</v>
      </c>
      <c r="N129" s="51">
        <f>VLOOKUP(B129,'Master '!B$4:AT$13300,25,0)</f>
        <v>2083</v>
      </c>
      <c r="O129" s="51">
        <f>VLOOKUP(B129,'Master '!B$4:AV$1330,26,0)</f>
        <v>2083</v>
      </c>
      <c r="P129" s="51">
        <f>VLOOKUP(B129,'Master '!B$4:AW$1330,27,0)</f>
        <v>10834</v>
      </c>
      <c r="Q129" s="51">
        <f t="shared" si="19"/>
        <v>50000</v>
      </c>
      <c r="R129" s="52">
        <f t="shared" si="20"/>
        <v>21775</v>
      </c>
      <c r="S129" s="52">
        <f t="shared" si="21"/>
        <v>8710</v>
      </c>
      <c r="T129" s="52">
        <f t="shared" si="22"/>
        <v>1815</v>
      </c>
      <c r="U129" s="52">
        <f t="shared" si="23"/>
        <v>1815</v>
      </c>
      <c r="V129" s="52">
        <f t="shared" si="24"/>
        <v>1815</v>
      </c>
      <c r="W129" s="52">
        <f t="shared" si="25"/>
        <v>0</v>
      </c>
      <c r="X129" s="52">
        <f t="shared" si="26"/>
        <v>35930</v>
      </c>
      <c r="Y129" s="52">
        <f t="shared" si="27"/>
        <v>27220</v>
      </c>
      <c r="Z129" s="52">
        <f t="shared" si="28"/>
        <v>15000</v>
      </c>
      <c r="AA129" s="52">
        <f>ROUND(IF((VLOOKUP(B129,'Master '!B$4:W$29000,22,0))&lt;21001,X129,0),0)</f>
        <v>0</v>
      </c>
      <c r="AB129" s="52">
        <f t="shared" si="29"/>
        <v>1800</v>
      </c>
      <c r="AC129" s="52">
        <f t="shared" si="30"/>
        <v>0</v>
      </c>
      <c r="AD129" s="52">
        <v>200</v>
      </c>
      <c r="AE129" s="53"/>
      <c r="AF129" s="104"/>
      <c r="AG129" s="95">
        <f t="shared" si="31"/>
        <v>2000</v>
      </c>
      <c r="AH129" s="95">
        <f t="shared" si="32"/>
        <v>33930</v>
      </c>
      <c r="AI129" s="95">
        <f t="shared" si="33"/>
        <v>1950</v>
      </c>
      <c r="AJ129" s="95">
        <f t="shared" si="34"/>
        <v>0</v>
      </c>
      <c r="AK129" s="95">
        <f t="shared" si="35"/>
        <v>37880</v>
      </c>
    </row>
    <row r="130" spans="1:37" s="54" customFormat="1" ht="12.75" customHeight="1">
      <c r="A130" s="47">
        <v>123</v>
      </c>
      <c r="B130" s="42" t="s">
        <v>621</v>
      </c>
      <c r="C130" s="48" t="str">
        <f>VLOOKUP(B130,'Master '!B$4:AM$6300,3,0)</f>
        <v>Sunil  Pathak</v>
      </c>
      <c r="D130" s="49">
        <f>VLOOKUP(B130,'Master '!B$4:AP$6300,28,0)</f>
        <v>40000</v>
      </c>
      <c r="E130" s="86" t="str">
        <f>VLOOKUP(B130,'Master '!B:F,5,0)</f>
        <v>M</v>
      </c>
      <c r="F130" s="86">
        <v>0</v>
      </c>
      <c r="G130" s="86">
        <v>1</v>
      </c>
      <c r="H130" s="86">
        <v>4</v>
      </c>
      <c r="I130" s="86">
        <v>0</v>
      </c>
      <c r="J130" s="86">
        <v>26</v>
      </c>
      <c r="K130" s="50">
        <f t="shared" si="18"/>
        <v>31</v>
      </c>
      <c r="L130" s="51">
        <f>VLOOKUP(B130,'Master '!B$4:AQ$13300,23,0)</f>
        <v>20000</v>
      </c>
      <c r="M130" s="51">
        <f>VLOOKUP(B130,'Master '!B$4:AS$13300,24,0)</f>
        <v>8000</v>
      </c>
      <c r="N130" s="51">
        <f>VLOOKUP(B130,'Master '!B$4:AT$13300,25,0)</f>
        <v>2083</v>
      </c>
      <c r="O130" s="51">
        <f>VLOOKUP(B130,'Master '!B$4:AV$1330,26,0)</f>
        <v>2083</v>
      </c>
      <c r="P130" s="51">
        <f>VLOOKUP(B130,'Master '!B$4:AW$1330,27,0)</f>
        <v>7834</v>
      </c>
      <c r="Q130" s="51">
        <f t="shared" si="19"/>
        <v>40000</v>
      </c>
      <c r="R130" s="52">
        <f t="shared" si="20"/>
        <v>20000</v>
      </c>
      <c r="S130" s="52">
        <f t="shared" si="21"/>
        <v>8000</v>
      </c>
      <c r="T130" s="52">
        <f t="shared" si="22"/>
        <v>2083</v>
      </c>
      <c r="U130" s="52">
        <f t="shared" si="23"/>
        <v>2083</v>
      </c>
      <c r="V130" s="52">
        <f t="shared" si="24"/>
        <v>2083</v>
      </c>
      <c r="W130" s="52">
        <f t="shared" si="25"/>
        <v>0</v>
      </c>
      <c r="X130" s="52">
        <f t="shared" si="26"/>
        <v>34249</v>
      </c>
      <c r="Y130" s="52">
        <f t="shared" si="27"/>
        <v>26249</v>
      </c>
      <c r="Z130" s="52">
        <f t="shared" si="28"/>
        <v>15000</v>
      </c>
      <c r="AA130" s="52">
        <f>ROUND(IF((VLOOKUP(B130,'Master '!B$4:W$29000,22,0))&lt;21001,X130,0),0)</f>
        <v>0</v>
      </c>
      <c r="AB130" s="52">
        <f t="shared" si="29"/>
        <v>1800</v>
      </c>
      <c r="AC130" s="52">
        <f t="shared" si="30"/>
        <v>0</v>
      </c>
      <c r="AD130" s="52">
        <v>200</v>
      </c>
      <c r="AE130" s="53"/>
      <c r="AF130" s="104"/>
      <c r="AG130" s="95">
        <f t="shared" si="31"/>
        <v>2000</v>
      </c>
      <c r="AH130" s="95">
        <f t="shared" si="32"/>
        <v>32249</v>
      </c>
      <c r="AI130" s="95">
        <f t="shared" si="33"/>
        <v>1950</v>
      </c>
      <c r="AJ130" s="95">
        <f t="shared" si="34"/>
        <v>0</v>
      </c>
      <c r="AK130" s="95">
        <f t="shared" si="35"/>
        <v>36199</v>
      </c>
    </row>
    <row r="131" spans="1:37" s="54" customFormat="1" ht="12.75" customHeight="1">
      <c r="A131" s="47">
        <v>124</v>
      </c>
      <c r="B131" s="42" t="s">
        <v>624</v>
      </c>
      <c r="C131" s="48" t="str">
        <f>VLOOKUP(B131,'Master '!B$4:AM$6300,3,0)</f>
        <v>Sikharani Digambar Dhadwad</v>
      </c>
      <c r="D131" s="49">
        <f>VLOOKUP(B131,'Master '!B$4:AP$6300,28,0)</f>
        <v>15000</v>
      </c>
      <c r="E131" s="86" t="str">
        <f>VLOOKUP(B131,'Master '!B:F,5,0)</f>
        <v>M</v>
      </c>
      <c r="F131" s="86">
        <v>10</v>
      </c>
      <c r="G131" s="86">
        <v>1</v>
      </c>
      <c r="H131" s="86">
        <v>4</v>
      </c>
      <c r="I131" s="86">
        <v>0</v>
      </c>
      <c r="J131" s="86">
        <v>26</v>
      </c>
      <c r="K131" s="50">
        <f t="shared" si="18"/>
        <v>31</v>
      </c>
      <c r="L131" s="51">
        <f>VLOOKUP(B131,'Master '!B$4:AQ$13300,23,0)</f>
        <v>7500</v>
      </c>
      <c r="M131" s="51">
        <f>VLOOKUP(B131,'Master '!B$4:AS$13300,24,0)</f>
        <v>3000</v>
      </c>
      <c r="N131" s="51">
        <f>VLOOKUP(B131,'Master '!B$4:AT$13300,25,0)</f>
        <v>2083</v>
      </c>
      <c r="O131" s="51">
        <f>VLOOKUP(B131,'Master '!B$4:AV$1330,26,0)</f>
        <v>2083</v>
      </c>
      <c r="P131" s="51">
        <f>VLOOKUP(B131,'Master '!B$4:AW$1330,27,0)</f>
        <v>334</v>
      </c>
      <c r="Q131" s="51">
        <f t="shared" si="19"/>
        <v>15000</v>
      </c>
      <c r="R131" s="52">
        <f t="shared" si="20"/>
        <v>7500</v>
      </c>
      <c r="S131" s="52">
        <f t="shared" si="21"/>
        <v>3000</v>
      </c>
      <c r="T131" s="52">
        <f t="shared" si="22"/>
        <v>2083</v>
      </c>
      <c r="U131" s="52">
        <f t="shared" si="23"/>
        <v>2083</v>
      </c>
      <c r="V131" s="52">
        <f t="shared" si="24"/>
        <v>2083</v>
      </c>
      <c r="W131" s="52">
        <f t="shared" si="25"/>
        <v>846.77419354838707</v>
      </c>
      <c r="X131" s="52">
        <f t="shared" si="26"/>
        <v>17596</v>
      </c>
      <c r="Y131" s="52">
        <f t="shared" si="27"/>
        <v>13749</v>
      </c>
      <c r="Z131" s="52">
        <f t="shared" si="28"/>
        <v>13749</v>
      </c>
      <c r="AA131" s="52">
        <f>ROUND(IF((VLOOKUP(B131,'Master '!B$4:W$29000,22,0))&lt;21001,X131,0),0)</f>
        <v>17596</v>
      </c>
      <c r="AB131" s="52">
        <f t="shared" si="29"/>
        <v>1649.8799999999999</v>
      </c>
      <c r="AC131" s="52">
        <f t="shared" si="30"/>
        <v>132</v>
      </c>
      <c r="AD131" s="52">
        <v>200</v>
      </c>
      <c r="AE131" s="53"/>
      <c r="AF131" s="104"/>
      <c r="AG131" s="95">
        <f t="shared" si="31"/>
        <v>1981.8799999999999</v>
      </c>
      <c r="AH131" s="95">
        <f t="shared" si="32"/>
        <v>15614.12</v>
      </c>
      <c r="AI131" s="95">
        <f t="shared" si="33"/>
        <v>1787.3700000000001</v>
      </c>
      <c r="AJ131" s="95">
        <f t="shared" si="34"/>
        <v>571.87</v>
      </c>
      <c r="AK131" s="95">
        <f t="shared" si="35"/>
        <v>19955.239999999998</v>
      </c>
    </row>
    <row r="132" spans="1:37" s="54" customFormat="1" ht="12.75" customHeight="1">
      <c r="A132" s="47">
        <v>125</v>
      </c>
      <c r="B132" s="42" t="s">
        <v>628</v>
      </c>
      <c r="C132" s="48" t="str">
        <f>VLOOKUP(B132,'Master '!B$4:AM$6300,3,0)</f>
        <v>Manish Vasant Sahane</v>
      </c>
      <c r="D132" s="49">
        <f>VLOOKUP(B132,'Master '!B$4:AP$6300,28,0)</f>
        <v>18000</v>
      </c>
      <c r="E132" s="86" t="str">
        <f>VLOOKUP(B132,'Master '!B:F,5,0)</f>
        <v>M</v>
      </c>
      <c r="F132" s="86">
        <v>10</v>
      </c>
      <c r="G132" s="86">
        <v>0</v>
      </c>
      <c r="H132" s="86">
        <v>2</v>
      </c>
      <c r="I132" s="86">
        <v>0</v>
      </c>
      <c r="J132" s="86">
        <v>23</v>
      </c>
      <c r="K132" s="50">
        <f t="shared" si="18"/>
        <v>25</v>
      </c>
      <c r="L132" s="51">
        <f>VLOOKUP(B132,'Master '!B$4:AQ$13300,23,0)</f>
        <v>9000</v>
      </c>
      <c r="M132" s="51">
        <f>VLOOKUP(B132,'Master '!B$4:AS$13300,24,0)</f>
        <v>3600</v>
      </c>
      <c r="N132" s="51">
        <f>VLOOKUP(B132,'Master '!B$4:AT$13300,25,0)</f>
        <v>2083</v>
      </c>
      <c r="O132" s="51">
        <f>VLOOKUP(B132,'Master '!B$4:AV$1330,26,0)</f>
        <v>2083</v>
      </c>
      <c r="P132" s="51">
        <f>VLOOKUP(B132,'Master '!B$4:AW$1330,27,0)</f>
        <v>1234</v>
      </c>
      <c r="Q132" s="51">
        <f t="shared" si="19"/>
        <v>18000</v>
      </c>
      <c r="R132" s="52">
        <f t="shared" si="20"/>
        <v>7259</v>
      </c>
      <c r="S132" s="52">
        <f t="shared" si="21"/>
        <v>2904</v>
      </c>
      <c r="T132" s="52">
        <f t="shared" si="22"/>
        <v>1680</v>
      </c>
      <c r="U132" s="52">
        <f t="shared" si="23"/>
        <v>1680</v>
      </c>
      <c r="V132" s="52">
        <f t="shared" si="24"/>
        <v>1680</v>
      </c>
      <c r="W132" s="52">
        <f t="shared" si="25"/>
        <v>1016.1290322580645</v>
      </c>
      <c r="X132" s="52">
        <f t="shared" si="26"/>
        <v>16220</v>
      </c>
      <c r="Y132" s="52">
        <f t="shared" si="27"/>
        <v>12299</v>
      </c>
      <c r="Z132" s="52">
        <f t="shared" si="28"/>
        <v>12299</v>
      </c>
      <c r="AA132" s="52">
        <f>ROUND(IF((VLOOKUP(B132,'Master '!B$4:W$29000,22,0))&lt;21001,X132,0),0)</f>
        <v>16220</v>
      </c>
      <c r="AB132" s="52">
        <f t="shared" si="29"/>
        <v>1475.8799999999999</v>
      </c>
      <c r="AC132" s="52">
        <f t="shared" si="30"/>
        <v>122</v>
      </c>
      <c r="AD132" s="52">
        <v>200</v>
      </c>
      <c r="AE132" s="53"/>
      <c r="AF132" s="104"/>
      <c r="AG132" s="95">
        <f t="shared" si="31"/>
        <v>1797.8799999999999</v>
      </c>
      <c r="AH132" s="95">
        <f t="shared" si="32"/>
        <v>14422.12</v>
      </c>
      <c r="AI132" s="95">
        <f t="shared" si="33"/>
        <v>1598.8700000000001</v>
      </c>
      <c r="AJ132" s="95">
        <f t="shared" si="34"/>
        <v>527.15</v>
      </c>
      <c r="AK132" s="95">
        <f t="shared" si="35"/>
        <v>18346.02</v>
      </c>
    </row>
    <row r="133" spans="1:37" s="54" customFormat="1" ht="12.75" customHeight="1">
      <c r="A133" s="47">
        <v>126</v>
      </c>
      <c r="B133" s="42" t="s">
        <v>631</v>
      </c>
      <c r="C133" s="48" t="str">
        <f>VLOOKUP(B133,'Master '!B$4:AM$6300,3,0)</f>
        <v>Lakshmikant Sanjay Thorat</v>
      </c>
      <c r="D133" s="49">
        <f>VLOOKUP(B133,'Master '!B$4:AP$6300,28,0)</f>
        <v>19000</v>
      </c>
      <c r="E133" s="86" t="str">
        <f>VLOOKUP(B133,'Master '!B:F,5,0)</f>
        <v>M</v>
      </c>
      <c r="F133" s="86">
        <v>10</v>
      </c>
      <c r="G133" s="86">
        <v>1</v>
      </c>
      <c r="H133" s="86">
        <v>3</v>
      </c>
      <c r="I133" s="86">
        <v>0</v>
      </c>
      <c r="J133" s="86">
        <v>26</v>
      </c>
      <c r="K133" s="50">
        <f t="shared" si="18"/>
        <v>30</v>
      </c>
      <c r="L133" s="51">
        <f>VLOOKUP(B133,'Master '!B$4:AQ$13300,23,0)</f>
        <v>9500</v>
      </c>
      <c r="M133" s="51">
        <f>VLOOKUP(B133,'Master '!B$4:AS$13300,24,0)</f>
        <v>3800</v>
      </c>
      <c r="N133" s="51">
        <f>VLOOKUP(B133,'Master '!B$4:AT$13300,25,0)</f>
        <v>2083</v>
      </c>
      <c r="O133" s="51">
        <f>VLOOKUP(B133,'Master '!B$4:AV$1330,26,0)</f>
        <v>2083</v>
      </c>
      <c r="P133" s="51">
        <f>VLOOKUP(B133,'Master '!B$4:AW$1330,27,0)</f>
        <v>1534</v>
      </c>
      <c r="Q133" s="51">
        <f t="shared" si="19"/>
        <v>19000</v>
      </c>
      <c r="R133" s="52">
        <f t="shared" si="20"/>
        <v>9194</v>
      </c>
      <c r="S133" s="52">
        <f t="shared" si="21"/>
        <v>3678</v>
      </c>
      <c r="T133" s="52">
        <f t="shared" si="22"/>
        <v>2016</v>
      </c>
      <c r="U133" s="52">
        <f t="shared" si="23"/>
        <v>2016</v>
      </c>
      <c r="V133" s="52">
        <f t="shared" si="24"/>
        <v>2016</v>
      </c>
      <c r="W133" s="52">
        <f t="shared" si="25"/>
        <v>1072.5806451612905</v>
      </c>
      <c r="X133" s="52">
        <f t="shared" si="26"/>
        <v>19993</v>
      </c>
      <c r="Y133" s="52">
        <f t="shared" si="27"/>
        <v>15242</v>
      </c>
      <c r="Z133" s="52">
        <f t="shared" si="28"/>
        <v>15000</v>
      </c>
      <c r="AA133" s="52">
        <f>ROUND(IF((VLOOKUP(B133,'Master '!B$4:W$29000,22,0))&lt;21001,X133,0),0)</f>
        <v>19993</v>
      </c>
      <c r="AB133" s="52">
        <f t="shared" si="29"/>
        <v>1800</v>
      </c>
      <c r="AC133" s="52">
        <f t="shared" si="30"/>
        <v>150</v>
      </c>
      <c r="AD133" s="52">
        <v>200</v>
      </c>
      <c r="AE133" s="53"/>
      <c r="AF133" s="104"/>
      <c r="AG133" s="95">
        <f t="shared" si="31"/>
        <v>2150</v>
      </c>
      <c r="AH133" s="95">
        <f t="shared" si="32"/>
        <v>17843</v>
      </c>
      <c r="AI133" s="95">
        <f t="shared" si="33"/>
        <v>1950</v>
      </c>
      <c r="AJ133" s="95">
        <f t="shared" si="34"/>
        <v>649.77250000000004</v>
      </c>
      <c r="AK133" s="95">
        <f t="shared" si="35"/>
        <v>22592.772499999999</v>
      </c>
    </row>
    <row r="134" spans="1:37" s="54" customFormat="1" ht="12.75" customHeight="1">
      <c r="A134" s="47">
        <v>127</v>
      </c>
      <c r="B134" s="42" t="s">
        <v>634</v>
      </c>
      <c r="C134" s="48" t="str">
        <f>VLOOKUP(B134,'Master '!B$4:AM$6300,3,0)</f>
        <v>Sagar Minanath Vaidya</v>
      </c>
      <c r="D134" s="49">
        <f>VLOOKUP(B134,'Master '!B$4:AP$6300,28,0)</f>
        <v>21000</v>
      </c>
      <c r="E134" s="86" t="str">
        <f>VLOOKUP(B134,'Master '!B:F,5,0)</f>
        <v>M</v>
      </c>
      <c r="F134" s="86">
        <v>0</v>
      </c>
      <c r="G134" s="86">
        <v>1</v>
      </c>
      <c r="H134" s="86">
        <v>4</v>
      </c>
      <c r="I134" s="86">
        <v>0</v>
      </c>
      <c r="J134" s="86">
        <v>26</v>
      </c>
      <c r="K134" s="50">
        <f t="shared" si="18"/>
        <v>31</v>
      </c>
      <c r="L134" s="51">
        <f>VLOOKUP(B134,'Master '!B$4:AQ$13300,23,0)</f>
        <v>10500</v>
      </c>
      <c r="M134" s="51">
        <f>VLOOKUP(B134,'Master '!B$4:AS$13300,24,0)</f>
        <v>4200</v>
      </c>
      <c r="N134" s="51">
        <f>VLOOKUP(B134,'Master '!B$4:AT$13300,25,0)</f>
        <v>2083</v>
      </c>
      <c r="O134" s="51">
        <f>VLOOKUP(B134,'Master '!B$4:AV$1330,26,0)</f>
        <v>2083</v>
      </c>
      <c r="P134" s="51">
        <f>VLOOKUP(B134,'Master '!B$4:AW$1330,27,0)</f>
        <v>2134</v>
      </c>
      <c r="Q134" s="51">
        <f t="shared" si="19"/>
        <v>21000</v>
      </c>
      <c r="R134" s="52">
        <f t="shared" si="20"/>
        <v>10500</v>
      </c>
      <c r="S134" s="52">
        <f t="shared" si="21"/>
        <v>4200</v>
      </c>
      <c r="T134" s="52">
        <f t="shared" si="22"/>
        <v>2083</v>
      </c>
      <c r="U134" s="52">
        <f t="shared" si="23"/>
        <v>2083</v>
      </c>
      <c r="V134" s="52">
        <f t="shared" si="24"/>
        <v>2083</v>
      </c>
      <c r="W134" s="52">
        <f t="shared" si="25"/>
        <v>0</v>
      </c>
      <c r="X134" s="52">
        <f t="shared" si="26"/>
        <v>20949</v>
      </c>
      <c r="Y134" s="52">
        <f t="shared" si="27"/>
        <v>16749</v>
      </c>
      <c r="Z134" s="52">
        <f t="shared" si="28"/>
        <v>15000</v>
      </c>
      <c r="AA134" s="52">
        <f>ROUND(IF((VLOOKUP(B134,'Master '!B$4:W$29000,22,0))&lt;21001,X134,0),0)</f>
        <v>20949</v>
      </c>
      <c r="AB134" s="52">
        <f t="shared" si="29"/>
        <v>1800</v>
      </c>
      <c r="AC134" s="52">
        <f t="shared" si="30"/>
        <v>158</v>
      </c>
      <c r="AD134" s="52">
        <v>200</v>
      </c>
      <c r="AE134" s="53"/>
      <c r="AF134" s="104"/>
      <c r="AG134" s="95">
        <f t="shared" si="31"/>
        <v>2158</v>
      </c>
      <c r="AH134" s="95">
        <f t="shared" si="32"/>
        <v>18791</v>
      </c>
      <c r="AI134" s="95">
        <f t="shared" si="33"/>
        <v>1950</v>
      </c>
      <c r="AJ134" s="95">
        <f t="shared" si="34"/>
        <v>680.84249999999997</v>
      </c>
      <c r="AK134" s="95">
        <f t="shared" si="35"/>
        <v>23579.842499999999</v>
      </c>
    </row>
    <row r="135" spans="1:37" s="54" customFormat="1" ht="12.75" customHeight="1">
      <c r="A135" s="47">
        <v>128</v>
      </c>
      <c r="B135" s="42" t="s">
        <v>638</v>
      </c>
      <c r="C135" s="48" t="str">
        <f>VLOOKUP(B135,'Master '!B$4:AM$6300,3,0)</f>
        <v>Dnyaneshwar Prashant Ambhore</v>
      </c>
      <c r="D135" s="49">
        <f>VLOOKUP(B135,'Master '!B$4:AP$6300,28,0)</f>
        <v>20000</v>
      </c>
      <c r="E135" s="86" t="str">
        <f>VLOOKUP(B135,'Master '!B:F,5,0)</f>
        <v>M</v>
      </c>
      <c r="F135" s="86">
        <v>10</v>
      </c>
      <c r="G135" s="86">
        <v>1</v>
      </c>
      <c r="H135" s="86">
        <v>3</v>
      </c>
      <c r="I135" s="86">
        <v>0</v>
      </c>
      <c r="J135" s="86">
        <v>25</v>
      </c>
      <c r="K135" s="50">
        <f t="shared" si="18"/>
        <v>29</v>
      </c>
      <c r="L135" s="51">
        <f>VLOOKUP(B135,'Master '!B$4:AQ$13300,23,0)</f>
        <v>10000</v>
      </c>
      <c r="M135" s="51">
        <f>VLOOKUP(B135,'Master '!B$4:AS$13300,24,0)</f>
        <v>4000</v>
      </c>
      <c r="N135" s="51">
        <f>VLOOKUP(B135,'Master '!B$4:AT$13300,25,0)</f>
        <v>2083</v>
      </c>
      <c r="O135" s="51">
        <f>VLOOKUP(B135,'Master '!B$4:AV$1330,26,0)</f>
        <v>2083</v>
      </c>
      <c r="P135" s="51">
        <f>VLOOKUP(B135,'Master '!B$4:AW$1330,27,0)</f>
        <v>1834</v>
      </c>
      <c r="Q135" s="51">
        <f t="shared" si="19"/>
        <v>20000</v>
      </c>
      <c r="R135" s="52">
        <f t="shared" si="20"/>
        <v>9355</v>
      </c>
      <c r="S135" s="52">
        <f t="shared" si="21"/>
        <v>3742</v>
      </c>
      <c r="T135" s="52">
        <f t="shared" si="22"/>
        <v>1949</v>
      </c>
      <c r="U135" s="52">
        <f t="shared" si="23"/>
        <v>1949</v>
      </c>
      <c r="V135" s="52">
        <f t="shared" si="24"/>
        <v>1949</v>
      </c>
      <c r="W135" s="52">
        <f t="shared" si="25"/>
        <v>1129.0322580645161</v>
      </c>
      <c r="X135" s="52">
        <f t="shared" si="26"/>
        <v>20074</v>
      </c>
      <c r="Y135" s="52">
        <f t="shared" si="27"/>
        <v>15202</v>
      </c>
      <c r="Z135" s="52">
        <f t="shared" si="28"/>
        <v>15000</v>
      </c>
      <c r="AA135" s="52">
        <f>ROUND(IF((VLOOKUP(B135,'Master '!B$4:W$29000,22,0))&lt;21001,X135,0),0)</f>
        <v>20074</v>
      </c>
      <c r="AB135" s="52">
        <f t="shared" si="29"/>
        <v>1800</v>
      </c>
      <c r="AC135" s="52">
        <f t="shared" si="30"/>
        <v>151</v>
      </c>
      <c r="AD135" s="52">
        <v>200</v>
      </c>
      <c r="AE135" s="53"/>
      <c r="AF135" s="104"/>
      <c r="AG135" s="95">
        <f t="shared" si="31"/>
        <v>2151</v>
      </c>
      <c r="AH135" s="95">
        <f t="shared" si="32"/>
        <v>17923</v>
      </c>
      <c r="AI135" s="95">
        <f t="shared" si="33"/>
        <v>1950</v>
      </c>
      <c r="AJ135" s="95">
        <f t="shared" si="34"/>
        <v>652.40499999999997</v>
      </c>
      <c r="AK135" s="95">
        <f t="shared" si="35"/>
        <v>22676.404999999999</v>
      </c>
    </row>
    <row r="136" spans="1:37" s="54" customFormat="1" ht="12.75" customHeight="1">
      <c r="A136" s="47">
        <v>129</v>
      </c>
      <c r="B136" s="42" t="s">
        <v>641</v>
      </c>
      <c r="C136" s="48" t="str">
        <f>VLOOKUP(B136,'Master '!B$4:AM$6300,3,0)</f>
        <v>Dattatraya Prabhakar Sanap</v>
      </c>
      <c r="D136" s="49">
        <f>VLOOKUP(B136,'Master '!B$4:AP$6300,28,0)</f>
        <v>20000</v>
      </c>
      <c r="E136" s="86" t="str">
        <f>VLOOKUP(B136,'Master '!B:F,5,0)</f>
        <v>M</v>
      </c>
      <c r="F136" s="86">
        <v>10</v>
      </c>
      <c r="G136" s="86">
        <v>0</v>
      </c>
      <c r="H136" s="86">
        <v>4</v>
      </c>
      <c r="I136" s="86">
        <v>0</v>
      </c>
      <c r="J136" s="86">
        <v>25</v>
      </c>
      <c r="K136" s="50">
        <f t="shared" ref="K136:K199" si="36">SUM(G136:J136)</f>
        <v>29</v>
      </c>
      <c r="L136" s="51">
        <f>VLOOKUP(B136,'Master '!B$4:AQ$13300,23,0)</f>
        <v>10000</v>
      </c>
      <c r="M136" s="51">
        <f>VLOOKUP(B136,'Master '!B$4:AS$13300,24,0)</f>
        <v>4000</v>
      </c>
      <c r="N136" s="51">
        <f>VLOOKUP(B136,'Master '!B$4:AT$13300,25,0)</f>
        <v>2083</v>
      </c>
      <c r="O136" s="51">
        <f>VLOOKUP(B136,'Master '!B$4:AV$1330,26,0)</f>
        <v>2083</v>
      </c>
      <c r="P136" s="51">
        <f>VLOOKUP(B136,'Master '!B$4:AW$1330,27,0)</f>
        <v>1834</v>
      </c>
      <c r="Q136" s="51">
        <f t="shared" ref="Q136:Q199" si="37">SUM(L136:P136)</f>
        <v>20000</v>
      </c>
      <c r="R136" s="52">
        <f t="shared" ref="R136:R199" si="38">ROUNDUP((L136/$K$4*$K136),0)</f>
        <v>9355</v>
      </c>
      <c r="S136" s="52">
        <f t="shared" ref="S136:S199" si="39">ROUNDUP((M136/$K$4*$K136),0)</f>
        <v>3742</v>
      </c>
      <c r="T136" s="52">
        <f t="shared" ref="T136:T199" si="40">ROUNDUP((N136/$K$4*$K136),0)</f>
        <v>1949</v>
      </c>
      <c r="U136" s="52">
        <f t="shared" ref="U136:U199" si="41">ROUNDUP((O136/$K$4*$K136),0)</f>
        <v>1949</v>
      </c>
      <c r="V136" s="52">
        <f t="shared" ref="V136:V199" si="42">ROUNDUP((O136/$K$4*$K136),0)</f>
        <v>1949</v>
      </c>
      <c r="W136" s="52">
        <f t="shared" ref="W136:W199" si="43">IF(D136&lt;21000,SUM(L136:M136)/K$4/4,0)*F136</f>
        <v>1129.0322580645161</v>
      </c>
      <c r="X136" s="52">
        <f t="shared" ref="X136:X199" si="44">ROUNDUP((SUM(R136:W136)),0)</f>
        <v>20074</v>
      </c>
      <c r="Y136" s="52">
        <f t="shared" ref="Y136:Y199" si="45">R136+T136+U136+V136</f>
        <v>15202</v>
      </c>
      <c r="Z136" s="52">
        <f t="shared" ref="Z136:Z199" si="46">IF(Y136&gt;15000,15000,Y136)</f>
        <v>15000</v>
      </c>
      <c r="AA136" s="52">
        <f>ROUND(IF((VLOOKUP(B136,'Master '!B$4:W$29000,22,0))&lt;21001,X136,0),0)</f>
        <v>20074</v>
      </c>
      <c r="AB136" s="52">
        <f t="shared" ref="AB136:AB199" si="47">Z136*12%</f>
        <v>1800</v>
      </c>
      <c r="AC136" s="52">
        <f t="shared" ref="AC136:AC199" si="48">ROUNDUP((AA136*0.75%),0)</f>
        <v>151</v>
      </c>
      <c r="AD136" s="52">
        <v>200</v>
      </c>
      <c r="AE136" s="53"/>
      <c r="AF136" s="104"/>
      <c r="AG136" s="95">
        <f t="shared" ref="AG136:AG199" si="49">SUM(AB136:AF136)</f>
        <v>2151</v>
      </c>
      <c r="AH136" s="95">
        <f t="shared" ref="AH136:AH199" si="50">X136-AG136</f>
        <v>17923</v>
      </c>
      <c r="AI136" s="95">
        <f t="shared" ref="AI136:AI199" si="51">Z136*13%</f>
        <v>1950</v>
      </c>
      <c r="AJ136" s="95">
        <f t="shared" ref="AJ136:AJ199" si="52">AA136*3.25%</f>
        <v>652.40499999999997</v>
      </c>
      <c r="AK136" s="95">
        <f t="shared" ref="AK136:AK199" si="53">X136+AI136+AJ136</f>
        <v>22676.404999999999</v>
      </c>
    </row>
    <row r="137" spans="1:37" s="54" customFormat="1" ht="12.75" customHeight="1">
      <c r="A137" s="47">
        <v>130</v>
      </c>
      <c r="B137" s="42" t="s">
        <v>645</v>
      </c>
      <c r="C137" s="48" t="str">
        <f>VLOOKUP(B137,'Master '!B$4:AM$6300,3,0)</f>
        <v>Pravin Dilip Ambekar</v>
      </c>
      <c r="D137" s="49">
        <f>VLOOKUP(B137,'Master '!B$4:AP$6300,28,0)</f>
        <v>20000</v>
      </c>
      <c r="E137" s="86" t="str">
        <f>VLOOKUP(B137,'Master '!B:F,5,0)</f>
        <v>M</v>
      </c>
      <c r="F137" s="86">
        <v>10</v>
      </c>
      <c r="G137" s="86">
        <v>1</v>
      </c>
      <c r="H137" s="86">
        <v>2</v>
      </c>
      <c r="I137" s="86">
        <v>0</v>
      </c>
      <c r="J137" s="86">
        <v>26</v>
      </c>
      <c r="K137" s="50">
        <f t="shared" si="36"/>
        <v>29</v>
      </c>
      <c r="L137" s="51">
        <f>VLOOKUP(B137,'Master '!B$4:AQ$13300,23,0)</f>
        <v>10000</v>
      </c>
      <c r="M137" s="51">
        <f>VLOOKUP(B137,'Master '!B$4:AS$13300,24,0)</f>
        <v>4000</v>
      </c>
      <c r="N137" s="51">
        <f>VLOOKUP(B137,'Master '!B$4:AT$13300,25,0)</f>
        <v>2083</v>
      </c>
      <c r="O137" s="51">
        <f>VLOOKUP(B137,'Master '!B$4:AV$1330,26,0)</f>
        <v>2083</v>
      </c>
      <c r="P137" s="51">
        <f>VLOOKUP(B137,'Master '!B$4:AW$1330,27,0)</f>
        <v>1834</v>
      </c>
      <c r="Q137" s="51">
        <f t="shared" si="37"/>
        <v>20000</v>
      </c>
      <c r="R137" s="52">
        <f t="shared" si="38"/>
        <v>9355</v>
      </c>
      <c r="S137" s="52">
        <f t="shared" si="39"/>
        <v>3742</v>
      </c>
      <c r="T137" s="52">
        <f t="shared" si="40"/>
        <v>1949</v>
      </c>
      <c r="U137" s="52">
        <f t="shared" si="41"/>
        <v>1949</v>
      </c>
      <c r="V137" s="52">
        <f t="shared" si="42"/>
        <v>1949</v>
      </c>
      <c r="W137" s="52">
        <f t="shared" si="43"/>
        <v>1129.0322580645161</v>
      </c>
      <c r="X137" s="52">
        <f t="shared" si="44"/>
        <v>20074</v>
      </c>
      <c r="Y137" s="52">
        <f t="shared" si="45"/>
        <v>15202</v>
      </c>
      <c r="Z137" s="52">
        <f t="shared" si="46"/>
        <v>15000</v>
      </c>
      <c r="AA137" s="52">
        <f>ROUND(IF((VLOOKUP(B137,'Master '!B$4:W$29000,22,0))&lt;21001,X137,0),0)</f>
        <v>20074</v>
      </c>
      <c r="AB137" s="52">
        <f t="shared" si="47"/>
        <v>1800</v>
      </c>
      <c r="AC137" s="52">
        <f t="shared" si="48"/>
        <v>151</v>
      </c>
      <c r="AD137" s="52">
        <v>200</v>
      </c>
      <c r="AE137" s="53"/>
      <c r="AF137" s="104"/>
      <c r="AG137" s="95">
        <f t="shared" si="49"/>
        <v>2151</v>
      </c>
      <c r="AH137" s="95">
        <f t="shared" si="50"/>
        <v>17923</v>
      </c>
      <c r="AI137" s="95">
        <f t="shared" si="51"/>
        <v>1950</v>
      </c>
      <c r="AJ137" s="95">
        <f t="shared" si="52"/>
        <v>652.40499999999997</v>
      </c>
      <c r="AK137" s="95">
        <f t="shared" si="53"/>
        <v>22676.404999999999</v>
      </c>
    </row>
    <row r="138" spans="1:37" s="54" customFormat="1" ht="12.75" customHeight="1">
      <c r="A138" s="47">
        <v>131</v>
      </c>
      <c r="B138" s="42" t="s">
        <v>650</v>
      </c>
      <c r="C138" s="48" t="str">
        <f>VLOOKUP(B138,'Master '!B$4:AM$6300,3,0)</f>
        <v>Achal Balajirao Azad</v>
      </c>
      <c r="D138" s="49">
        <f>VLOOKUP(B138,'Master '!B$4:AP$6300,28,0)</f>
        <v>20000</v>
      </c>
      <c r="E138" s="86" t="str">
        <f>VLOOKUP(B138,'Master '!B:F,5,0)</f>
        <v>F</v>
      </c>
      <c r="F138" s="86">
        <v>10</v>
      </c>
      <c r="G138" s="86">
        <v>1</v>
      </c>
      <c r="H138" s="86">
        <v>4</v>
      </c>
      <c r="I138" s="86">
        <v>0</v>
      </c>
      <c r="J138" s="86">
        <v>26</v>
      </c>
      <c r="K138" s="50">
        <f t="shared" si="36"/>
        <v>31</v>
      </c>
      <c r="L138" s="51">
        <f>VLOOKUP(B138,'Master '!B$4:AQ$13300,23,0)</f>
        <v>10000</v>
      </c>
      <c r="M138" s="51">
        <f>VLOOKUP(B138,'Master '!B$4:AS$13300,24,0)</f>
        <v>4000</v>
      </c>
      <c r="N138" s="51">
        <f>VLOOKUP(B138,'Master '!B$4:AT$13300,25,0)</f>
        <v>2083</v>
      </c>
      <c r="O138" s="51">
        <f>VLOOKUP(B138,'Master '!B$4:AV$1330,26,0)</f>
        <v>2083</v>
      </c>
      <c r="P138" s="51">
        <f>VLOOKUP(B138,'Master '!B$4:AW$1330,27,0)</f>
        <v>1834</v>
      </c>
      <c r="Q138" s="51">
        <f t="shared" si="37"/>
        <v>20000</v>
      </c>
      <c r="R138" s="52">
        <f t="shared" si="38"/>
        <v>10000</v>
      </c>
      <c r="S138" s="52">
        <f t="shared" si="39"/>
        <v>4000</v>
      </c>
      <c r="T138" s="52">
        <f t="shared" si="40"/>
        <v>2083</v>
      </c>
      <c r="U138" s="52">
        <f t="shared" si="41"/>
        <v>2083</v>
      </c>
      <c r="V138" s="52">
        <f t="shared" si="42"/>
        <v>2083</v>
      </c>
      <c r="W138" s="52">
        <f t="shared" si="43"/>
        <v>1129.0322580645161</v>
      </c>
      <c r="X138" s="52">
        <f t="shared" si="44"/>
        <v>21379</v>
      </c>
      <c r="Y138" s="52">
        <f t="shared" si="45"/>
        <v>16249</v>
      </c>
      <c r="Z138" s="52">
        <f t="shared" si="46"/>
        <v>15000</v>
      </c>
      <c r="AA138" s="52">
        <f>ROUND(IF((VLOOKUP(B138,'Master '!B$4:W$29000,22,0))&lt;21001,X138,0),0)</f>
        <v>21379</v>
      </c>
      <c r="AB138" s="52">
        <f t="shared" si="47"/>
        <v>1800</v>
      </c>
      <c r="AC138" s="52">
        <f t="shared" si="48"/>
        <v>161</v>
      </c>
      <c r="AD138" s="52">
        <v>200</v>
      </c>
      <c r="AE138" s="53"/>
      <c r="AF138" s="104"/>
      <c r="AG138" s="95">
        <f t="shared" si="49"/>
        <v>2161</v>
      </c>
      <c r="AH138" s="95">
        <f t="shared" si="50"/>
        <v>19218</v>
      </c>
      <c r="AI138" s="95">
        <f t="shared" si="51"/>
        <v>1950</v>
      </c>
      <c r="AJ138" s="95">
        <f t="shared" si="52"/>
        <v>694.8175</v>
      </c>
      <c r="AK138" s="95">
        <f t="shared" si="53"/>
        <v>24023.817500000001</v>
      </c>
    </row>
    <row r="139" spans="1:37" s="54" customFormat="1" ht="12.75" customHeight="1">
      <c r="A139" s="47">
        <v>132</v>
      </c>
      <c r="B139" s="42" t="s">
        <v>653</v>
      </c>
      <c r="C139" s="48" t="str">
        <f>VLOOKUP(B139,'Master '!B$4:AM$6300,3,0)</f>
        <v>Anand Chandra Patil</v>
      </c>
      <c r="D139" s="49">
        <f>VLOOKUP(B139,'Master '!B$4:AP$6300,28,0)</f>
        <v>40000</v>
      </c>
      <c r="E139" s="86" t="str">
        <f>VLOOKUP(B139,'Master '!B:F,5,0)</f>
        <v>F</v>
      </c>
      <c r="F139" s="86">
        <v>0</v>
      </c>
      <c r="G139" s="86">
        <v>0</v>
      </c>
      <c r="H139" s="86">
        <v>3</v>
      </c>
      <c r="I139" s="86">
        <v>0</v>
      </c>
      <c r="J139" s="86">
        <v>24</v>
      </c>
      <c r="K139" s="50">
        <f t="shared" si="36"/>
        <v>27</v>
      </c>
      <c r="L139" s="51">
        <f>VLOOKUP(B139,'Master '!B$4:AQ$13300,23,0)</f>
        <v>20000</v>
      </c>
      <c r="M139" s="51">
        <f>VLOOKUP(B139,'Master '!B$4:AS$13300,24,0)</f>
        <v>8000</v>
      </c>
      <c r="N139" s="51">
        <f>VLOOKUP(B139,'Master '!B$4:AT$13300,25,0)</f>
        <v>2083</v>
      </c>
      <c r="O139" s="51">
        <f>VLOOKUP(B139,'Master '!B$4:AV$1330,26,0)</f>
        <v>2083</v>
      </c>
      <c r="P139" s="51">
        <f>VLOOKUP(B139,'Master '!B$4:AW$1330,27,0)</f>
        <v>7834</v>
      </c>
      <c r="Q139" s="51">
        <f t="shared" si="37"/>
        <v>40000</v>
      </c>
      <c r="R139" s="52">
        <f t="shared" si="38"/>
        <v>17420</v>
      </c>
      <c r="S139" s="52">
        <f t="shared" si="39"/>
        <v>6968</v>
      </c>
      <c r="T139" s="52">
        <f t="shared" si="40"/>
        <v>1815</v>
      </c>
      <c r="U139" s="52">
        <f t="shared" si="41"/>
        <v>1815</v>
      </c>
      <c r="V139" s="52">
        <f t="shared" si="42"/>
        <v>1815</v>
      </c>
      <c r="W139" s="52">
        <f t="shared" si="43"/>
        <v>0</v>
      </c>
      <c r="X139" s="52">
        <f t="shared" si="44"/>
        <v>29833</v>
      </c>
      <c r="Y139" s="52">
        <f t="shared" si="45"/>
        <v>22865</v>
      </c>
      <c r="Z139" s="52">
        <f t="shared" si="46"/>
        <v>15000</v>
      </c>
      <c r="AA139" s="52">
        <f>ROUND(IF((VLOOKUP(B139,'Master '!B$4:W$29000,22,0))&lt;21001,X139,0),0)</f>
        <v>0</v>
      </c>
      <c r="AB139" s="52">
        <f t="shared" si="47"/>
        <v>1800</v>
      </c>
      <c r="AC139" s="52">
        <f t="shared" si="48"/>
        <v>0</v>
      </c>
      <c r="AD139" s="52">
        <v>200</v>
      </c>
      <c r="AE139" s="53"/>
      <c r="AF139" s="104"/>
      <c r="AG139" s="95">
        <f t="shared" si="49"/>
        <v>2000</v>
      </c>
      <c r="AH139" s="95">
        <f t="shared" si="50"/>
        <v>27833</v>
      </c>
      <c r="AI139" s="95">
        <f t="shared" si="51"/>
        <v>1950</v>
      </c>
      <c r="AJ139" s="95">
        <f t="shared" si="52"/>
        <v>0</v>
      </c>
      <c r="AK139" s="95">
        <f t="shared" si="53"/>
        <v>31783</v>
      </c>
    </row>
    <row r="140" spans="1:37" s="54" customFormat="1" ht="12.75" customHeight="1">
      <c r="A140" s="47">
        <v>133</v>
      </c>
      <c r="B140" s="42" t="s">
        <v>656</v>
      </c>
      <c r="C140" s="48" t="str">
        <f>VLOOKUP(B140,'Master '!B$4:AM$6300,3,0)</f>
        <v>Pratiksha Jayavant Pundir</v>
      </c>
      <c r="D140" s="49">
        <f>VLOOKUP(B140,'Master '!B$4:AP$6300,28,0)</f>
        <v>30000</v>
      </c>
      <c r="E140" s="86" t="str">
        <f>VLOOKUP(B140,'Master '!B:F,5,0)</f>
        <v>F</v>
      </c>
      <c r="F140" s="86">
        <v>0</v>
      </c>
      <c r="G140" s="86">
        <v>1</v>
      </c>
      <c r="H140" s="86">
        <v>4</v>
      </c>
      <c r="I140" s="86">
        <v>0</v>
      </c>
      <c r="J140" s="86">
        <v>26</v>
      </c>
      <c r="K140" s="50">
        <f t="shared" si="36"/>
        <v>31</v>
      </c>
      <c r="L140" s="51">
        <f>VLOOKUP(B140,'Master '!B$4:AQ$13300,23,0)</f>
        <v>15000</v>
      </c>
      <c r="M140" s="51">
        <f>VLOOKUP(B140,'Master '!B$4:AS$13300,24,0)</f>
        <v>6000</v>
      </c>
      <c r="N140" s="51">
        <f>VLOOKUP(B140,'Master '!B$4:AT$13300,25,0)</f>
        <v>2083</v>
      </c>
      <c r="O140" s="51">
        <f>VLOOKUP(B140,'Master '!B$4:AV$1330,26,0)</f>
        <v>2083</v>
      </c>
      <c r="P140" s="51">
        <f>VLOOKUP(B140,'Master '!B$4:AW$1330,27,0)</f>
        <v>4834</v>
      </c>
      <c r="Q140" s="51">
        <f t="shared" si="37"/>
        <v>30000</v>
      </c>
      <c r="R140" s="52">
        <f t="shared" si="38"/>
        <v>15000</v>
      </c>
      <c r="S140" s="52">
        <f t="shared" si="39"/>
        <v>6000</v>
      </c>
      <c r="T140" s="52">
        <f t="shared" si="40"/>
        <v>2083</v>
      </c>
      <c r="U140" s="52">
        <f t="shared" si="41"/>
        <v>2083</v>
      </c>
      <c r="V140" s="52">
        <f t="shared" si="42"/>
        <v>2083</v>
      </c>
      <c r="W140" s="52">
        <f t="shared" si="43"/>
        <v>0</v>
      </c>
      <c r="X140" s="52">
        <f t="shared" si="44"/>
        <v>27249</v>
      </c>
      <c r="Y140" s="52">
        <f t="shared" si="45"/>
        <v>21249</v>
      </c>
      <c r="Z140" s="52">
        <f t="shared" si="46"/>
        <v>15000</v>
      </c>
      <c r="AA140" s="52">
        <f>ROUND(IF((VLOOKUP(B140,'Master '!B$4:W$29000,22,0))&lt;21001,X140,0),0)</f>
        <v>0</v>
      </c>
      <c r="AB140" s="52">
        <f t="shared" si="47"/>
        <v>1800</v>
      </c>
      <c r="AC140" s="52">
        <f t="shared" si="48"/>
        <v>0</v>
      </c>
      <c r="AD140" s="52">
        <v>200</v>
      </c>
      <c r="AE140" s="53"/>
      <c r="AF140" s="104"/>
      <c r="AG140" s="95">
        <f t="shared" si="49"/>
        <v>2000</v>
      </c>
      <c r="AH140" s="95">
        <f t="shared" si="50"/>
        <v>25249</v>
      </c>
      <c r="AI140" s="95">
        <f t="shared" si="51"/>
        <v>1950</v>
      </c>
      <c r="AJ140" s="95">
        <f t="shared" si="52"/>
        <v>0</v>
      </c>
      <c r="AK140" s="95">
        <f t="shared" si="53"/>
        <v>29199</v>
      </c>
    </row>
    <row r="141" spans="1:37" s="54" customFormat="1" ht="12.75" customHeight="1">
      <c r="A141" s="47">
        <v>134</v>
      </c>
      <c r="B141" s="42" t="s">
        <v>660</v>
      </c>
      <c r="C141" s="48" t="str">
        <f>VLOOKUP(B141,'Master '!B$4:AM$6300,3,0)</f>
        <v>Sachin  Ansari</v>
      </c>
      <c r="D141" s="49">
        <f>VLOOKUP(B141,'Master '!B$4:AP$6300,28,0)</f>
        <v>16000</v>
      </c>
      <c r="E141" s="86" t="str">
        <f>VLOOKUP(B141,'Master '!B:F,5,0)</f>
        <v>M</v>
      </c>
      <c r="F141" s="86">
        <v>10</v>
      </c>
      <c r="G141" s="86">
        <v>0</v>
      </c>
      <c r="H141" s="86">
        <v>4</v>
      </c>
      <c r="I141" s="86">
        <v>0</v>
      </c>
      <c r="J141" s="86">
        <v>25</v>
      </c>
      <c r="K141" s="50">
        <f t="shared" si="36"/>
        <v>29</v>
      </c>
      <c r="L141" s="51">
        <f>VLOOKUP(B141,'Master '!B$4:AQ$13300,23,0)</f>
        <v>8000</v>
      </c>
      <c r="M141" s="51">
        <f>VLOOKUP(B141,'Master '!B$4:AS$13300,24,0)</f>
        <v>3200</v>
      </c>
      <c r="N141" s="51">
        <f>VLOOKUP(B141,'Master '!B$4:AT$13300,25,0)</f>
        <v>2083</v>
      </c>
      <c r="O141" s="51">
        <f>VLOOKUP(B141,'Master '!B$4:AV$1330,26,0)</f>
        <v>2083</v>
      </c>
      <c r="P141" s="51">
        <f>VLOOKUP(B141,'Master '!B$4:AW$1330,27,0)</f>
        <v>634</v>
      </c>
      <c r="Q141" s="51">
        <f t="shared" si="37"/>
        <v>16000</v>
      </c>
      <c r="R141" s="52">
        <f t="shared" si="38"/>
        <v>7484</v>
      </c>
      <c r="S141" s="52">
        <f t="shared" si="39"/>
        <v>2994</v>
      </c>
      <c r="T141" s="52">
        <f t="shared" si="40"/>
        <v>1949</v>
      </c>
      <c r="U141" s="52">
        <f t="shared" si="41"/>
        <v>1949</v>
      </c>
      <c r="V141" s="52">
        <f t="shared" si="42"/>
        <v>1949</v>
      </c>
      <c r="W141" s="52">
        <f t="shared" si="43"/>
        <v>903.22580645161293</v>
      </c>
      <c r="X141" s="52">
        <f t="shared" si="44"/>
        <v>17229</v>
      </c>
      <c r="Y141" s="52">
        <f t="shared" si="45"/>
        <v>13331</v>
      </c>
      <c r="Z141" s="52">
        <f t="shared" si="46"/>
        <v>13331</v>
      </c>
      <c r="AA141" s="52">
        <f>ROUND(IF((VLOOKUP(B141,'Master '!B$4:W$29000,22,0))&lt;21001,X141,0),0)</f>
        <v>17229</v>
      </c>
      <c r="AB141" s="52">
        <f t="shared" si="47"/>
        <v>1599.72</v>
      </c>
      <c r="AC141" s="52">
        <f t="shared" si="48"/>
        <v>130</v>
      </c>
      <c r="AD141" s="52">
        <v>200</v>
      </c>
      <c r="AE141" s="53"/>
      <c r="AF141" s="104"/>
      <c r="AG141" s="95">
        <f t="shared" si="49"/>
        <v>1929.72</v>
      </c>
      <c r="AH141" s="95">
        <f t="shared" si="50"/>
        <v>15299.28</v>
      </c>
      <c r="AI141" s="95">
        <f t="shared" si="51"/>
        <v>1733.03</v>
      </c>
      <c r="AJ141" s="95">
        <f t="shared" si="52"/>
        <v>559.9425</v>
      </c>
      <c r="AK141" s="95">
        <f t="shared" si="53"/>
        <v>19521.9725</v>
      </c>
    </row>
    <row r="142" spans="1:37" s="54" customFormat="1" ht="12.75" customHeight="1">
      <c r="A142" s="47">
        <v>135</v>
      </c>
      <c r="B142" s="42" t="s">
        <v>665</v>
      </c>
      <c r="C142" s="48" t="str">
        <f>VLOOKUP(B142,'Master '!B$4:AM$6300,3,0)</f>
        <v>Abhay Ali Abak</v>
      </c>
      <c r="D142" s="49">
        <f>VLOOKUP(B142,'Master '!B$4:AP$6300,28,0)</f>
        <v>25000</v>
      </c>
      <c r="E142" s="86" t="str">
        <f>VLOOKUP(B142,'Master '!B:F,5,0)</f>
        <v>M</v>
      </c>
      <c r="F142" s="86">
        <v>0</v>
      </c>
      <c r="G142" s="86">
        <v>1</v>
      </c>
      <c r="H142" s="86">
        <v>2</v>
      </c>
      <c r="I142" s="86">
        <v>0</v>
      </c>
      <c r="J142" s="86">
        <v>26</v>
      </c>
      <c r="K142" s="50">
        <f t="shared" si="36"/>
        <v>29</v>
      </c>
      <c r="L142" s="51">
        <f>VLOOKUP(B142,'Master '!B$4:AQ$13300,23,0)</f>
        <v>12500</v>
      </c>
      <c r="M142" s="51">
        <f>VLOOKUP(B142,'Master '!B$4:AS$13300,24,0)</f>
        <v>5000</v>
      </c>
      <c r="N142" s="51">
        <f>VLOOKUP(B142,'Master '!B$4:AT$13300,25,0)</f>
        <v>2083</v>
      </c>
      <c r="O142" s="51">
        <f>VLOOKUP(B142,'Master '!B$4:AV$1330,26,0)</f>
        <v>2083</v>
      </c>
      <c r="P142" s="51">
        <f>VLOOKUP(B142,'Master '!B$4:AW$1330,27,0)</f>
        <v>3334</v>
      </c>
      <c r="Q142" s="51">
        <f t="shared" si="37"/>
        <v>25000</v>
      </c>
      <c r="R142" s="52">
        <f t="shared" si="38"/>
        <v>11694</v>
      </c>
      <c r="S142" s="52">
        <f t="shared" si="39"/>
        <v>4678</v>
      </c>
      <c r="T142" s="52">
        <f t="shared" si="40"/>
        <v>1949</v>
      </c>
      <c r="U142" s="52">
        <f t="shared" si="41"/>
        <v>1949</v>
      </c>
      <c r="V142" s="52">
        <f t="shared" si="42"/>
        <v>1949</v>
      </c>
      <c r="W142" s="52">
        <f t="shared" si="43"/>
        <v>0</v>
      </c>
      <c r="X142" s="52">
        <f t="shared" si="44"/>
        <v>22219</v>
      </c>
      <c r="Y142" s="52">
        <f t="shared" si="45"/>
        <v>17541</v>
      </c>
      <c r="Z142" s="52">
        <f t="shared" si="46"/>
        <v>15000</v>
      </c>
      <c r="AA142" s="52">
        <f>ROUND(IF((VLOOKUP(B142,'Master '!B$4:W$29000,22,0))&lt;21001,X142,0),0)</f>
        <v>0</v>
      </c>
      <c r="AB142" s="52">
        <f t="shared" si="47"/>
        <v>1800</v>
      </c>
      <c r="AC142" s="52">
        <f t="shared" si="48"/>
        <v>0</v>
      </c>
      <c r="AD142" s="52">
        <v>200</v>
      </c>
      <c r="AE142" s="53"/>
      <c r="AF142" s="104"/>
      <c r="AG142" s="95">
        <f t="shared" si="49"/>
        <v>2000</v>
      </c>
      <c r="AH142" s="95">
        <f t="shared" si="50"/>
        <v>20219</v>
      </c>
      <c r="AI142" s="95">
        <f t="shared" si="51"/>
        <v>1950</v>
      </c>
      <c r="AJ142" s="95">
        <f t="shared" si="52"/>
        <v>0</v>
      </c>
      <c r="AK142" s="95">
        <f t="shared" si="53"/>
        <v>24169</v>
      </c>
    </row>
    <row r="143" spans="1:37" s="54" customFormat="1" ht="12.75" customHeight="1">
      <c r="A143" s="47">
        <v>136</v>
      </c>
      <c r="B143" s="42" t="s">
        <v>669</v>
      </c>
      <c r="C143" s="48" t="str">
        <f>VLOOKUP(B143,'Master '!B$4:AM$6300,3,0)</f>
        <v>Suraj Krishna Gajbhe</v>
      </c>
      <c r="D143" s="49">
        <f>VLOOKUP(B143,'Master '!B$4:AP$6300,28,0)</f>
        <v>27000</v>
      </c>
      <c r="E143" s="86" t="str">
        <f>VLOOKUP(B143,'Master '!B:F,5,0)</f>
        <v>M</v>
      </c>
      <c r="F143" s="86">
        <v>0</v>
      </c>
      <c r="G143" s="86">
        <v>1</v>
      </c>
      <c r="H143" s="86">
        <v>4</v>
      </c>
      <c r="I143" s="86">
        <v>0</v>
      </c>
      <c r="J143" s="86">
        <v>26</v>
      </c>
      <c r="K143" s="50">
        <f t="shared" si="36"/>
        <v>31</v>
      </c>
      <c r="L143" s="51">
        <f>VLOOKUP(B143,'Master '!B$4:AQ$13300,23,0)</f>
        <v>13500</v>
      </c>
      <c r="M143" s="51">
        <f>VLOOKUP(B143,'Master '!B$4:AS$13300,24,0)</f>
        <v>5400</v>
      </c>
      <c r="N143" s="51">
        <f>VLOOKUP(B143,'Master '!B$4:AT$13300,25,0)</f>
        <v>2083</v>
      </c>
      <c r="O143" s="51">
        <f>VLOOKUP(B143,'Master '!B$4:AV$1330,26,0)</f>
        <v>2083</v>
      </c>
      <c r="P143" s="51">
        <f>VLOOKUP(B143,'Master '!B$4:AW$1330,27,0)</f>
        <v>3934</v>
      </c>
      <c r="Q143" s="51">
        <f t="shared" si="37"/>
        <v>27000</v>
      </c>
      <c r="R143" s="52">
        <f t="shared" si="38"/>
        <v>13500</v>
      </c>
      <c r="S143" s="52">
        <f t="shared" si="39"/>
        <v>5400</v>
      </c>
      <c r="T143" s="52">
        <f t="shared" si="40"/>
        <v>2083</v>
      </c>
      <c r="U143" s="52">
        <f t="shared" si="41"/>
        <v>2083</v>
      </c>
      <c r="V143" s="52">
        <f t="shared" si="42"/>
        <v>2083</v>
      </c>
      <c r="W143" s="52">
        <f t="shared" si="43"/>
        <v>0</v>
      </c>
      <c r="X143" s="52">
        <f t="shared" si="44"/>
        <v>25149</v>
      </c>
      <c r="Y143" s="52">
        <f t="shared" si="45"/>
        <v>19749</v>
      </c>
      <c r="Z143" s="52">
        <f t="shared" si="46"/>
        <v>15000</v>
      </c>
      <c r="AA143" s="52">
        <f>ROUND(IF((VLOOKUP(B143,'Master '!B$4:W$29000,22,0))&lt;21001,X143,0),0)</f>
        <v>0</v>
      </c>
      <c r="AB143" s="52">
        <f t="shared" si="47"/>
        <v>1800</v>
      </c>
      <c r="AC143" s="52">
        <f t="shared" si="48"/>
        <v>0</v>
      </c>
      <c r="AD143" s="52">
        <v>200</v>
      </c>
      <c r="AE143" s="53"/>
      <c r="AF143" s="104"/>
      <c r="AG143" s="95">
        <f t="shared" si="49"/>
        <v>2000</v>
      </c>
      <c r="AH143" s="95">
        <f t="shared" si="50"/>
        <v>23149</v>
      </c>
      <c r="AI143" s="95">
        <f t="shared" si="51"/>
        <v>1950</v>
      </c>
      <c r="AJ143" s="95">
        <f t="shared" si="52"/>
        <v>0</v>
      </c>
      <c r="AK143" s="95">
        <f t="shared" si="53"/>
        <v>27099</v>
      </c>
    </row>
    <row r="144" spans="1:37" s="54" customFormat="1" ht="12.75" customHeight="1">
      <c r="A144" s="47">
        <v>137</v>
      </c>
      <c r="B144" s="42" t="s">
        <v>672</v>
      </c>
      <c r="C144" s="48" t="str">
        <f>VLOOKUP(B144,'Master '!B$4:AM$6300,3,0)</f>
        <v>Siddhanshu Devidas Chandole</v>
      </c>
      <c r="D144" s="49">
        <f>VLOOKUP(B144,'Master '!B$4:AP$6300,28,0)</f>
        <v>43000</v>
      </c>
      <c r="E144" s="86" t="str">
        <f>VLOOKUP(B144,'Master '!B:F,5,0)</f>
        <v>M</v>
      </c>
      <c r="F144" s="86">
        <v>0</v>
      </c>
      <c r="G144" s="86">
        <v>0</v>
      </c>
      <c r="H144" s="86">
        <v>3</v>
      </c>
      <c r="I144" s="86">
        <v>0</v>
      </c>
      <c r="J144" s="86">
        <v>24</v>
      </c>
      <c r="K144" s="50">
        <f t="shared" si="36"/>
        <v>27</v>
      </c>
      <c r="L144" s="51">
        <f>VLOOKUP(B144,'Master '!B$4:AQ$13300,23,0)</f>
        <v>21500</v>
      </c>
      <c r="M144" s="51">
        <f>VLOOKUP(B144,'Master '!B$4:AS$13300,24,0)</f>
        <v>8600</v>
      </c>
      <c r="N144" s="51">
        <f>VLOOKUP(B144,'Master '!B$4:AT$13300,25,0)</f>
        <v>2083</v>
      </c>
      <c r="O144" s="51">
        <f>VLOOKUP(B144,'Master '!B$4:AV$1330,26,0)</f>
        <v>2083</v>
      </c>
      <c r="P144" s="51">
        <f>VLOOKUP(B144,'Master '!B$4:AW$1330,27,0)</f>
        <v>8734</v>
      </c>
      <c r="Q144" s="51">
        <f t="shared" si="37"/>
        <v>43000</v>
      </c>
      <c r="R144" s="52">
        <f t="shared" si="38"/>
        <v>18726</v>
      </c>
      <c r="S144" s="52">
        <f t="shared" si="39"/>
        <v>7491</v>
      </c>
      <c r="T144" s="52">
        <f t="shared" si="40"/>
        <v>1815</v>
      </c>
      <c r="U144" s="52">
        <f t="shared" si="41"/>
        <v>1815</v>
      </c>
      <c r="V144" s="52">
        <f t="shared" si="42"/>
        <v>1815</v>
      </c>
      <c r="W144" s="52">
        <f t="shared" si="43"/>
        <v>0</v>
      </c>
      <c r="X144" s="52">
        <f t="shared" si="44"/>
        <v>31662</v>
      </c>
      <c r="Y144" s="52">
        <f t="shared" si="45"/>
        <v>24171</v>
      </c>
      <c r="Z144" s="52">
        <f t="shared" si="46"/>
        <v>15000</v>
      </c>
      <c r="AA144" s="52">
        <f>ROUND(IF((VLOOKUP(B144,'Master '!B$4:W$29000,22,0))&lt;21001,X144,0),0)</f>
        <v>0</v>
      </c>
      <c r="AB144" s="52">
        <f t="shared" si="47"/>
        <v>1800</v>
      </c>
      <c r="AC144" s="52">
        <f t="shared" si="48"/>
        <v>0</v>
      </c>
      <c r="AD144" s="52">
        <v>200</v>
      </c>
      <c r="AE144" s="53"/>
      <c r="AF144" s="104"/>
      <c r="AG144" s="95">
        <f t="shared" si="49"/>
        <v>2000</v>
      </c>
      <c r="AH144" s="95">
        <f t="shared" si="50"/>
        <v>29662</v>
      </c>
      <c r="AI144" s="95">
        <f t="shared" si="51"/>
        <v>1950</v>
      </c>
      <c r="AJ144" s="95">
        <f t="shared" si="52"/>
        <v>0</v>
      </c>
      <c r="AK144" s="95">
        <f t="shared" si="53"/>
        <v>33612</v>
      </c>
    </row>
    <row r="145" spans="1:37" s="54" customFormat="1" ht="12.75" customHeight="1">
      <c r="A145" s="47">
        <v>138</v>
      </c>
      <c r="B145" s="42" t="s">
        <v>677</v>
      </c>
      <c r="C145" s="48" t="str">
        <f>VLOOKUP(B145,'Master '!B$4:AM$6300,3,0)</f>
        <v>Mohammad Santosh Borule</v>
      </c>
      <c r="D145" s="49">
        <f>VLOOKUP(B145,'Master '!B$4:AP$6300,28,0)</f>
        <v>32000</v>
      </c>
      <c r="E145" s="86" t="str">
        <f>VLOOKUP(B145,'Master '!B:F,5,0)</f>
        <v>M</v>
      </c>
      <c r="F145" s="86">
        <v>0</v>
      </c>
      <c r="G145" s="86">
        <v>1</v>
      </c>
      <c r="H145" s="86">
        <v>4</v>
      </c>
      <c r="I145" s="86">
        <v>0</v>
      </c>
      <c r="J145" s="86">
        <v>26</v>
      </c>
      <c r="K145" s="50">
        <f t="shared" si="36"/>
        <v>31</v>
      </c>
      <c r="L145" s="51">
        <f>VLOOKUP(B145,'Master '!B$4:AQ$13300,23,0)</f>
        <v>16000</v>
      </c>
      <c r="M145" s="51">
        <f>VLOOKUP(B145,'Master '!B$4:AS$13300,24,0)</f>
        <v>6400</v>
      </c>
      <c r="N145" s="51">
        <f>VLOOKUP(B145,'Master '!B$4:AT$13300,25,0)</f>
        <v>2083</v>
      </c>
      <c r="O145" s="51">
        <f>VLOOKUP(B145,'Master '!B$4:AV$1330,26,0)</f>
        <v>2083</v>
      </c>
      <c r="P145" s="51">
        <f>VLOOKUP(B145,'Master '!B$4:AW$1330,27,0)</f>
        <v>5434</v>
      </c>
      <c r="Q145" s="51">
        <f t="shared" si="37"/>
        <v>32000</v>
      </c>
      <c r="R145" s="52">
        <f t="shared" si="38"/>
        <v>16000</v>
      </c>
      <c r="S145" s="52">
        <f t="shared" si="39"/>
        <v>6400</v>
      </c>
      <c r="T145" s="52">
        <f t="shared" si="40"/>
        <v>2083</v>
      </c>
      <c r="U145" s="52">
        <f t="shared" si="41"/>
        <v>2083</v>
      </c>
      <c r="V145" s="52">
        <f t="shared" si="42"/>
        <v>2083</v>
      </c>
      <c r="W145" s="52">
        <f t="shared" si="43"/>
        <v>0</v>
      </c>
      <c r="X145" s="52">
        <f t="shared" si="44"/>
        <v>28649</v>
      </c>
      <c r="Y145" s="52">
        <f t="shared" si="45"/>
        <v>22249</v>
      </c>
      <c r="Z145" s="52">
        <f t="shared" si="46"/>
        <v>15000</v>
      </c>
      <c r="AA145" s="52">
        <f>ROUND(IF((VLOOKUP(B145,'Master '!B$4:W$29000,22,0))&lt;21001,X145,0),0)</f>
        <v>0</v>
      </c>
      <c r="AB145" s="52">
        <f t="shared" si="47"/>
        <v>1800</v>
      </c>
      <c r="AC145" s="52">
        <f t="shared" si="48"/>
        <v>0</v>
      </c>
      <c r="AD145" s="52">
        <v>200</v>
      </c>
      <c r="AE145" s="53"/>
      <c r="AF145" s="104"/>
      <c r="AG145" s="95">
        <f t="shared" si="49"/>
        <v>2000</v>
      </c>
      <c r="AH145" s="95">
        <f t="shared" si="50"/>
        <v>26649</v>
      </c>
      <c r="AI145" s="95">
        <f t="shared" si="51"/>
        <v>1950</v>
      </c>
      <c r="AJ145" s="95">
        <f t="shared" si="52"/>
        <v>0</v>
      </c>
      <c r="AK145" s="95">
        <f t="shared" si="53"/>
        <v>30599</v>
      </c>
    </row>
    <row r="146" spans="1:37" s="54" customFormat="1" ht="12.75" customHeight="1">
      <c r="A146" s="47">
        <v>139</v>
      </c>
      <c r="B146" s="42" t="s">
        <v>681</v>
      </c>
      <c r="C146" s="48" t="str">
        <f>VLOOKUP(B146,'Master '!B$4:AM$6300,3,0)</f>
        <v>Ashish Ramchandra Pisal</v>
      </c>
      <c r="D146" s="49">
        <f>VLOOKUP(B146,'Master '!B$4:AP$6300,28,0)</f>
        <v>16000</v>
      </c>
      <c r="E146" s="86" t="str">
        <f>VLOOKUP(B146,'Master '!B:F,5,0)</f>
        <v>M</v>
      </c>
      <c r="F146" s="86">
        <v>10</v>
      </c>
      <c r="G146" s="86">
        <v>1</v>
      </c>
      <c r="H146" s="86">
        <v>4</v>
      </c>
      <c r="I146" s="86">
        <v>0</v>
      </c>
      <c r="J146" s="86">
        <v>26</v>
      </c>
      <c r="K146" s="50">
        <f t="shared" si="36"/>
        <v>31</v>
      </c>
      <c r="L146" s="51">
        <f>VLOOKUP(B146,'Master '!B$4:AQ$13300,23,0)</f>
        <v>8000</v>
      </c>
      <c r="M146" s="51">
        <f>VLOOKUP(B146,'Master '!B$4:AS$13300,24,0)</f>
        <v>3200</v>
      </c>
      <c r="N146" s="51">
        <f>VLOOKUP(B146,'Master '!B$4:AT$13300,25,0)</f>
        <v>2083</v>
      </c>
      <c r="O146" s="51">
        <f>VLOOKUP(B146,'Master '!B$4:AV$1330,26,0)</f>
        <v>2083</v>
      </c>
      <c r="P146" s="51">
        <f>VLOOKUP(B146,'Master '!B$4:AW$1330,27,0)</f>
        <v>634</v>
      </c>
      <c r="Q146" s="51">
        <f t="shared" si="37"/>
        <v>16000</v>
      </c>
      <c r="R146" s="52">
        <f t="shared" si="38"/>
        <v>8000</v>
      </c>
      <c r="S146" s="52">
        <f t="shared" si="39"/>
        <v>3200</v>
      </c>
      <c r="T146" s="52">
        <f t="shared" si="40"/>
        <v>2083</v>
      </c>
      <c r="U146" s="52">
        <f t="shared" si="41"/>
        <v>2083</v>
      </c>
      <c r="V146" s="52">
        <f t="shared" si="42"/>
        <v>2083</v>
      </c>
      <c r="W146" s="52">
        <f t="shared" si="43"/>
        <v>903.22580645161293</v>
      </c>
      <c r="X146" s="52">
        <f t="shared" si="44"/>
        <v>18353</v>
      </c>
      <c r="Y146" s="52">
        <f t="shared" si="45"/>
        <v>14249</v>
      </c>
      <c r="Z146" s="52">
        <f t="shared" si="46"/>
        <v>14249</v>
      </c>
      <c r="AA146" s="52">
        <f>ROUND(IF((VLOOKUP(B146,'Master '!B$4:W$29000,22,0))&lt;21001,X146,0),0)</f>
        <v>18353</v>
      </c>
      <c r="AB146" s="52">
        <f t="shared" si="47"/>
        <v>1709.8799999999999</v>
      </c>
      <c r="AC146" s="52">
        <f t="shared" si="48"/>
        <v>138</v>
      </c>
      <c r="AD146" s="52">
        <v>200</v>
      </c>
      <c r="AE146" s="53"/>
      <c r="AF146" s="104"/>
      <c r="AG146" s="95">
        <f t="shared" si="49"/>
        <v>2047.8799999999999</v>
      </c>
      <c r="AH146" s="95">
        <f t="shared" si="50"/>
        <v>16305.12</v>
      </c>
      <c r="AI146" s="95">
        <f t="shared" si="51"/>
        <v>1852.3700000000001</v>
      </c>
      <c r="AJ146" s="95">
        <f t="shared" si="52"/>
        <v>596.47249999999997</v>
      </c>
      <c r="AK146" s="95">
        <f t="shared" si="53"/>
        <v>20801.842499999999</v>
      </c>
    </row>
    <row r="147" spans="1:37" s="54" customFormat="1" ht="12.75" customHeight="1">
      <c r="A147" s="47">
        <v>140</v>
      </c>
      <c r="B147" s="42" t="s">
        <v>685</v>
      </c>
      <c r="C147" s="48" t="str">
        <f>VLOOKUP(B147,'Master '!B$4:AM$6300,3,0)</f>
        <v>Yogendra Sambhaji Ambule</v>
      </c>
      <c r="D147" s="49">
        <f>VLOOKUP(B147,'Master '!B$4:AP$6300,28,0)</f>
        <v>31000</v>
      </c>
      <c r="E147" s="86" t="str">
        <f>VLOOKUP(B147,'Master '!B:F,5,0)</f>
        <v>M</v>
      </c>
      <c r="F147" s="86">
        <v>0</v>
      </c>
      <c r="G147" s="86">
        <v>1</v>
      </c>
      <c r="H147" s="86">
        <v>2</v>
      </c>
      <c r="I147" s="86">
        <v>0</v>
      </c>
      <c r="J147" s="86">
        <v>24</v>
      </c>
      <c r="K147" s="50">
        <f t="shared" si="36"/>
        <v>27</v>
      </c>
      <c r="L147" s="51">
        <f>VLOOKUP(B147,'Master '!B$4:AQ$13300,23,0)</f>
        <v>15500</v>
      </c>
      <c r="M147" s="51">
        <f>VLOOKUP(B147,'Master '!B$4:AS$13300,24,0)</f>
        <v>6200</v>
      </c>
      <c r="N147" s="51">
        <f>VLOOKUP(B147,'Master '!B$4:AT$13300,25,0)</f>
        <v>2083</v>
      </c>
      <c r="O147" s="51">
        <f>VLOOKUP(B147,'Master '!B$4:AV$1330,26,0)</f>
        <v>2083</v>
      </c>
      <c r="P147" s="51">
        <f>VLOOKUP(B147,'Master '!B$4:AW$1330,27,0)</f>
        <v>5134</v>
      </c>
      <c r="Q147" s="51">
        <f t="shared" si="37"/>
        <v>31000</v>
      </c>
      <c r="R147" s="52">
        <f t="shared" si="38"/>
        <v>13500</v>
      </c>
      <c r="S147" s="52">
        <f t="shared" si="39"/>
        <v>5400</v>
      </c>
      <c r="T147" s="52">
        <f t="shared" si="40"/>
        <v>1815</v>
      </c>
      <c r="U147" s="52">
        <f t="shared" si="41"/>
        <v>1815</v>
      </c>
      <c r="V147" s="52">
        <f t="shared" si="42"/>
        <v>1815</v>
      </c>
      <c r="W147" s="52">
        <f t="shared" si="43"/>
        <v>0</v>
      </c>
      <c r="X147" s="52">
        <f t="shared" si="44"/>
        <v>24345</v>
      </c>
      <c r="Y147" s="52">
        <f t="shared" si="45"/>
        <v>18945</v>
      </c>
      <c r="Z147" s="52">
        <f t="shared" si="46"/>
        <v>15000</v>
      </c>
      <c r="AA147" s="52">
        <f>ROUND(IF((VLOOKUP(B147,'Master '!B$4:W$29000,22,0))&lt;21001,X147,0),0)</f>
        <v>0</v>
      </c>
      <c r="AB147" s="52">
        <f t="shared" si="47"/>
        <v>1800</v>
      </c>
      <c r="AC147" s="52">
        <f t="shared" si="48"/>
        <v>0</v>
      </c>
      <c r="AD147" s="52">
        <v>200</v>
      </c>
      <c r="AE147" s="53"/>
      <c r="AF147" s="104"/>
      <c r="AG147" s="95">
        <f t="shared" si="49"/>
        <v>2000</v>
      </c>
      <c r="AH147" s="95">
        <f t="shared" si="50"/>
        <v>22345</v>
      </c>
      <c r="AI147" s="95">
        <f t="shared" si="51"/>
        <v>1950</v>
      </c>
      <c r="AJ147" s="95">
        <f t="shared" si="52"/>
        <v>0</v>
      </c>
      <c r="AK147" s="95">
        <f t="shared" si="53"/>
        <v>26295</v>
      </c>
    </row>
    <row r="148" spans="1:37" s="54" customFormat="1" ht="12.75" customHeight="1">
      <c r="A148" s="47">
        <v>141</v>
      </c>
      <c r="B148" s="42" t="s">
        <v>690</v>
      </c>
      <c r="C148" s="48" t="str">
        <f>VLOOKUP(B148,'Master '!B$4:AM$6300,3,0)</f>
        <v>Girish Gajanan Singh</v>
      </c>
      <c r="D148" s="49">
        <f>VLOOKUP(B148,'Master '!B$4:AP$6300,28,0)</f>
        <v>24000</v>
      </c>
      <c r="E148" s="86" t="str">
        <f>VLOOKUP(B148,'Master '!B:F,5,0)</f>
        <v>M</v>
      </c>
      <c r="F148" s="86">
        <v>0</v>
      </c>
      <c r="G148" s="86">
        <v>0</v>
      </c>
      <c r="H148" s="86">
        <v>3</v>
      </c>
      <c r="I148" s="86">
        <v>0</v>
      </c>
      <c r="J148" s="86">
        <v>24</v>
      </c>
      <c r="K148" s="50">
        <f t="shared" si="36"/>
        <v>27</v>
      </c>
      <c r="L148" s="51">
        <f>VLOOKUP(B148,'Master '!B$4:AQ$13300,23,0)</f>
        <v>12000</v>
      </c>
      <c r="M148" s="51">
        <f>VLOOKUP(B148,'Master '!B$4:AS$13300,24,0)</f>
        <v>4800</v>
      </c>
      <c r="N148" s="51">
        <f>VLOOKUP(B148,'Master '!B$4:AT$13300,25,0)</f>
        <v>2083</v>
      </c>
      <c r="O148" s="51">
        <f>VLOOKUP(B148,'Master '!B$4:AV$1330,26,0)</f>
        <v>2083</v>
      </c>
      <c r="P148" s="51">
        <f>VLOOKUP(B148,'Master '!B$4:AW$1330,27,0)</f>
        <v>3034</v>
      </c>
      <c r="Q148" s="51">
        <f t="shared" si="37"/>
        <v>24000</v>
      </c>
      <c r="R148" s="52">
        <f t="shared" si="38"/>
        <v>10452</v>
      </c>
      <c r="S148" s="52">
        <f t="shared" si="39"/>
        <v>4181</v>
      </c>
      <c r="T148" s="52">
        <f t="shared" si="40"/>
        <v>1815</v>
      </c>
      <c r="U148" s="52">
        <f t="shared" si="41"/>
        <v>1815</v>
      </c>
      <c r="V148" s="52">
        <f t="shared" si="42"/>
        <v>1815</v>
      </c>
      <c r="W148" s="52">
        <f t="shared" si="43"/>
        <v>0</v>
      </c>
      <c r="X148" s="52">
        <f t="shared" si="44"/>
        <v>20078</v>
      </c>
      <c r="Y148" s="52">
        <f t="shared" si="45"/>
        <v>15897</v>
      </c>
      <c r="Z148" s="52">
        <f t="shared" si="46"/>
        <v>15000</v>
      </c>
      <c r="AA148" s="52">
        <f>ROUND(IF((VLOOKUP(B148,'Master '!B$4:W$29000,22,0))&lt;21001,X148,0),0)</f>
        <v>0</v>
      </c>
      <c r="AB148" s="52">
        <f t="shared" si="47"/>
        <v>1800</v>
      </c>
      <c r="AC148" s="52">
        <f t="shared" si="48"/>
        <v>0</v>
      </c>
      <c r="AD148" s="52">
        <v>200</v>
      </c>
      <c r="AE148" s="53"/>
      <c r="AF148" s="104"/>
      <c r="AG148" s="95">
        <f t="shared" si="49"/>
        <v>2000</v>
      </c>
      <c r="AH148" s="95">
        <f t="shared" si="50"/>
        <v>18078</v>
      </c>
      <c r="AI148" s="95">
        <f t="shared" si="51"/>
        <v>1950</v>
      </c>
      <c r="AJ148" s="95">
        <f t="shared" si="52"/>
        <v>0</v>
      </c>
      <c r="AK148" s="95">
        <f t="shared" si="53"/>
        <v>22028</v>
      </c>
    </row>
    <row r="149" spans="1:37" s="54" customFormat="1" ht="12.75" customHeight="1">
      <c r="A149" s="47">
        <v>142</v>
      </c>
      <c r="B149" s="42" t="s">
        <v>695</v>
      </c>
      <c r="C149" s="48" t="str">
        <f>VLOOKUP(B149,'Master '!B$4:AM$6300,3,0)</f>
        <v>Nikhil  Kushawaha</v>
      </c>
      <c r="D149" s="49">
        <f>VLOOKUP(B149,'Master '!B$4:AP$6300,28,0)</f>
        <v>31000</v>
      </c>
      <c r="E149" s="86" t="str">
        <f>VLOOKUP(B149,'Master '!B:F,5,0)</f>
        <v>M</v>
      </c>
      <c r="F149" s="86">
        <v>0</v>
      </c>
      <c r="G149" s="86">
        <v>1</v>
      </c>
      <c r="H149" s="86">
        <v>4</v>
      </c>
      <c r="I149" s="86">
        <v>0</v>
      </c>
      <c r="J149" s="86">
        <v>26</v>
      </c>
      <c r="K149" s="50">
        <f t="shared" si="36"/>
        <v>31</v>
      </c>
      <c r="L149" s="51">
        <f>VLOOKUP(B149,'Master '!B$4:AQ$13300,23,0)</f>
        <v>15500</v>
      </c>
      <c r="M149" s="51">
        <f>VLOOKUP(B149,'Master '!B$4:AS$13300,24,0)</f>
        <v>6200</v>
      </c>
      <c r="N149" s="51">
        <f>VLOOKUP(B149,'Master '!B$4:AT$13300,25,0)</f>
        <v>2083</v>
      </c>
      <c r="O149" s="51">
        <f>VLOOKUP(B149,'Master '!B$4:AV$1330,26,0)</f>
        <v>2083</v>
      </c>
      <c r="P149" s="51">
        <f>VLOOKUP(B149,'Master '!B$4:AW$1330,27,0)</f>
        <v>5134</v>
      </c>
      <c r="Q149" s="51">
        <f t="shared" si="37"/>
        <v>31000</v>
      </c>
      <c r="R149" s="52">
        <f t="shared" si="38"/>
        <v>15500</v>
      </c>
      <c r="S149" s="52">
        <f t="shared" si="39"/>
        <v>6200</v>
      </c>
      <c r="T149" s="52">
        <f t="shared" si="40"/>
        <v>2083</v>
      </c>
      <c r="U149" s="52">
        <f t="shared" si="41"/>
        <v>2083</v>
      </c>
      <c r="V149" s="52">
        <f t="shared" si="42"/>
        <v>2083</v>
      </c>
      <c r="W149" s="52">
        <f t="shared" si="43"/>
        <v>0</v>
      </c>
      <c r="X149" s="52">
        <f t="shared" si="44"/>
        <v>27949</v>
      </c>
      <c r="Y149" s="52">
        <f t="shared" si="45"/>
        <v>21749</v>
      </c>
      <c r="Z149" s="52">
        <f t="shared" si="46"/>
        <v>15000</v>
      </c>
      <c r="AA149" s="52">
        <f>ROUND(IF((VLOOKUP(B149,'Master '!B$4:W$29000,22,0))&lt;21001,X149,0),0)</f>
        <v>0</v>
      </c>
      <c r="AB149" s="52">
        <f t="shared" si="47"/>
        <v>1800</v>
      </c>
      <c r="AC149" s="52">
        <f t="shared" si="48"/>
        <v>0</v>
      </c>
      <c r="AD149" s="52">
        <v>200</v>
      </c>
      <c r="AE149" s="53"/>
      <c r="AF149" s="104"/>
      <c r="AG149" s="95">
        <f t="shared" si="49"/>
        <v>2000</v>
      </c>
      <c r="AH149" s="95">
        <f t="shared" si="50"/>
        <v>25949</v>
      </c>
      <c r="AI149" s="95">
        <f t="shared" si="51"/>
        <v>1950</v>
      </c>
      <c r="AJ149" s="95">
        <f t="shared" si="52"/>
        <v>0</v>
      </c>
      <c r="AK149" s="95">
        <f t="shared" si="53"/>
        <v>29899</v>
      </c>
    </row>
    <row r="150" spans="1:37" s="54" customFormat="1" ht="12.75" customHeight="1">
      <c r="A150" s="47">
        <v>143</v>
      </c>
      <c r="B150" s="42" t="s">
        <v>698</v>
      </c>
      <c r="C150" s="48" t="str">
        <f>VLOOKUP(B150,'Master '!B$4:AM$6300,3,0)</f>
        <v>Pravin  Chavan</v>
      </c>
      <c r="D150" s="49">
        <f>VLOOKUP(B150,'Master '!B$4:AP$6300,28,0)</f>
        <v>16000</v>
      </c>
      <c r="E150" s="86" t="str">
        <f>VLOOKUP(B150,'Master '!B:F,5,0)</f>
        <v>M</v>
      </c>
      <c r="F150" s="86">
        <v>10</v>
      </c>
      <c r="G150" s="86">
        <v>1</v>
      </c>
      <c r="H150" s="86">
        <v>4</v>
      </c>
      <c r="I150" s="86">
        <v>0</v>
      </c>
      <c r="J150" s="86">
        <v>26</v>
      </c>
      <c r="K150" s="50">
        <f t="shared" si="36"/>
        <v>31</v>
      </c>
      <c r="L150" s="51">
        <f>VLOOKUP(B150,'Master '!B$4:AQ$13300,23,0)</f>
        <v>8000</v>
      </c>
      <c r="M150" s="51">
        <f>VLOOKUP(B150,'Master '!B$4:AS$13300,24,0)</f>
        <v>3200</v>
      </c>
      <c r="N150" s="51">
        <f>VLOOKUP(B150,'Master '!B$4:AT$13300,25,0)</f>
        <v>2083</v>
      </c>
      <c r="O150" s="51">
        <f>VLOOKUP(B150,'Master '!B$4:AV$1330,26,0)</f>
        <v>2083</v>
      </c>
      <c r="P150" s="51">
        <f>VLOOKUP(B150,'Master '!B$4:AW$1330,27,0)</f>
        <v>634</v>
      </c>
      <c r="Q150" s="51">
        <f t="shared" si="37"/>
        <v>16000</v>
      </c>
      <c r="R150" s="52">
        <f t="shared" si="38"/>
        <v>8000</v>
      </c>
      <c r="S150" s="52">
        <f t="shared" si="39"/>
        <v>3200</v>
      </c>
      <c r="T150" s="52">
        <f t="shared" si="40"/>
        <v>2083</v>
      </c>
      <c r="U150" s="52">
        <f t="shared" si="41"/>
        <v>2083</v>
      </c>
      <c r="V150" s="52">
        <f t="shared" si="42"/>
        <v>2083</v>
      </c>
      <c r="W150" s="52">
        <f t="shared" si="43"/>
        <v>903.22580645161293</v>
      </c>
      <c r="X150" s="52">
        <f t="shared" si="44"/>
        <v>18353</v>
      </c>
      <c r="Y150" s="52">
        <f t="shared" si="45"/>
        <v>14249</v>
      </c>
      <c r="Z150" s="52">
        <f t="shared" si="46"/>
        <v>14249</v>
      </c>
      <c r="AA150" s="52">
        <f>ROUND(IF((VLOOKUP(B150,'Master '!B$4:W$29000,22,0))&lt;21001,X150,0),0)</f>
        <v>18353</v>
      </c>
      <c r="AB150" s="52">
        <f t="shared" si="47"/>
        <v>1709.8799999999999</v>
      </c>
      <c r="AC150" s="52">
        <f t="shared" si="48"/>
        <v>138</v>
      </c>
      <c r="AD150" s="52">
        <v>200</v>
      </c>
      <c r="AE150" s="53"/>
      <c r="AF150" s="104"/>
      <c r="AG150" s="95">
        <f t="shared" si="49"/>
        <v>2047.8799999999999</v>
      </c>
      <c r="AH150" s="95">
        <f t="shared" si="50"/>
        <v>16305.12</v>
      </c>
      <c r="AI150" s="95">
        <f t="shared" si="51"/>
        <v>1852.3700000000001</v>
      </c>
      <c r="AJ150" s="95">
        <f t="shared" si="52"/>
        <v>596.47249999999997</v>
      </c>
      <c r="AK150" s="95">
        <f t="shared" si="53"/>
        <v>20801.842499999999</v>
      </c>
    </row>
    <row r="151" spans="1:37" s="54" customFormat="1" ht="12.75" customHeight="1">
      <c r="A151" s="47">
        <v>144</v>
      </c>
      <c r="B151" s="42" t="s">
        <v>701</v>
      </c>
      <c r="C151" s="48" t="str">
        <f>VLOOKUP(B151,'Master '!B$4:AM$6300,3,0)</f>
        <v>Vishal Sheshrao Gaikwad</v>
      </c>
      <c r="D151" s="49">
        <f>VLOOKUP(B151,'Master '!B$4:AP$6300,28,0)</f>
        <v>40000</v>
      </c>
      <c r="E151" s="86" t="str">
        <f>VLOOKUP(B151,'Master '!B:F,5,0)</f>
        <v>M</v>
      </c>
      <c r="F151" s="86">
        <v>0</v>
      </c>
      <c r="G151" s="86">
        <v>0</v>
      </c>
      <c r="H151" s="86">
        <v>2</v>
      </c>
      <c r="I151" s="86">
        <v>0</v>
      </c>
      <c r="J151" s="86">
        <v>23</v>
      </c>
      <c r="K151" s="50">
        <f t="shared" si="36"/>
        <v>25</v>
      </c>
      <c r="L151" s="51">
        <f>VLOOKUP(B151,'Master '!B$4:AQ$13300,23,0)</f>
        <v>20000</v>
      </c>
      <c r="M151" s="51">
        <f>VLOOKUP(B151,'Master '!B$4:AS$13300,24,0)</f>
        <v>8000</v>
      </c>
      <c r="N151" s="51">
        <f>VLOOKUP(B151,'Master '!B$4:AT$13300,25,0)</f>
        <v>2083</v>
      </c>
      <c r="O151" s="51">
        <f>VLOOKUP(B151,'Master '!B$4:AV$1330,26,0)</f>
        <v>2083</v>
      </c>
      <c r="P151" s="51">
        <f>VLOOKUP(B151,'Master '!B$4:AW$1330,27,0)</f>
        <v>7834</v>
      </c>
      <c r="Q151" s="51">
        <f t="shared" si="37"/>
        <v>40000</v>
      </c>
      <c r="R151" s="52">
        <f t="shared" si="38"/>
        <v>16130</v>
      </c>
      <c r="S151" s="52">
        <f t="shared" si="39"/>
        <v>6452</v>
      </c>
      <c r="T151" s="52">
        <f t="shared" si="40"/>
        <v>1680</v>
      </c>
      <c r="U151" s="52">
        <f t="shared" si="41"/>
        <v>1680</v>
      </c>
      <c r="V151" s="52">
        <f t="shared" si="42"/>
        <v>1680</v>
      </c>
      <c r="W151" s="52">
        <f t="shared" si="43"/>
        <v>0</v>
      </c>
      <c r="X151" s="52">
        <f t="shared" si="44"/>
        <v>27622</v>
      </c>
      <c r="Y151" s="52">
        <f t="shared" si="45"/>
        <v>21170</v>
      </c>
      <c r="Z151" s="52">
        <f t="shared" si="46"/>
        <v>15000</v>
      </c>
      <c r="AA151" s="52">
        <f>ROUND(IF((VLOOKUP(B151,'Master '!B$4:W$29000,22,0))&lt;21001,X151,0),0)</f>
        <v>0</v>
      </c>
      <c r="AB151" s="52">
        <f t="shared" si="47"/>
        <v>1800</v>
      </c>
      <c r="AC151" s="52">
        <f t="shared" si="48"/>
        <v>0</v>
      </c>
      <c r="AD151" s="52">
        <v>200</v>
      </c>
      <c r="AE151" s="53"/>
      <c r="AF151" s="104"/>
      <c r="AG151" s="95">
        <f t="shared" si="49"/>
        <v>2000</v>
      </c>
      <c r="AH151" s="95">
        <f t="shared" si="50"/>
        <v>25622</v>
      </c>
      <c r="AI151" s="95">
        <f t="shared" si="51"/>
        <v>1950</v>
      </c>
      <c r="AJ151" s="95">
        <f t="shared" si="52"/>
        <v>0</v>
      </c>
      <c r="AK151" s="95">
        <f t="shared" si="53"/>
        <v>29572</v>
      </c>
    </row>
    <row r="152" spans="1:37" s="54" customFormat="1" ht="12.75" customHeight="1">
      <c r="A152" s="47">
        <v>145</v>
      </c>
      <c r="B152" s="42" t="s">
        <v>704</v>
      </c>
      <c r="C152" s="48" t="str">
        <f>VLOOKUP(B152,'Master '!B$4:AM$6300,3,0)</f>
        <v>Ayush Angad Zore</v>
      </c>
      <c r="D152" s="49">
        <f>VLOOKUP(B152,'Master '!B$4:AP$6300,28,0)</f>
        <v>20000</v>
      </c>
      <c r="E152" s="86" t="str">
        <f>VLOOKUP(B152,'Master '!B:F,5,0)</f>
        <v>M</v>
      </c>
      <c r="F152" s="86">
        <v>10</v>
      </c>
      <c r="G152" s="86">
        <v>1</v>
      </c>
      <c r="H152" s="86">
        <v>3</v>
      </c>
      <c r="I152" s="86">
        <v>0</v>
      </c>
      <c r="J152" s="86">
        <v>26</v>
      </c>
      <c r="K152" s="50">
        <f t="shared" si="36"/>
        <v>30</v>
      </c>
      <c r="L152" s="51">
        <f>VLOOKUP(B152,'Master '!B$4:AQ$13300,23,0)</f>
        <v>10000</v>
      </c>
      <c r="M152" s="51">
        <f>VLOOKUP(B152,'Master '!B$4:AS$13300,24,0)</f>
        <v>4000</v>
      </c>
      <c r="N152" s="51">
        <f>VLOOKUP(B152,'Master '!B$4:AT$13300,25,0)</f>
        <v>2083</v>
      </c>
      <c r="O152" s="51">
        <f>VLOOKUP(B152,'Master '!B$4:AV$1330,26,0)</f>
        <v>2083</v>
      </c>
      <c r="P152" s="51">
        <f>VLOOKUP(B152,'Master '!B$4:AW$1330,27,0)</f>
        <v>1834</v>
      </c>
      <c r="Q152" s="51">
        <f t="shared" si="37"/>
        <v>20000</v>
      </c>
      <c r="R152" s="52">
        <f t="shared" si="38"/>
        <v>9678</v>
      </c>
      <c r="S152" s="52">
        <f t="shared" si="39"/>
        <v>3871</v>
      </c>
      <c r="T152" s="52">
        <f t="shared" si="40"/>
        <v>2016</v>
      </c>
      <c r="U152" s="52">
        <f t="shared" si="41"/>
        <v>2016</v>
      </c>
      <c r="V152" s="52">
        <f t="shared" si="42"/>
        <v>2016</v>
      </c>
      <c r="W152" s="52">
        <f t="shared" si="43"/>
        <v>1129.0322580645161</v>
      </c>
      <c r="X152" s="52">
        <f t="shared" si="44"/>
        <v>20727</v>
      </c>
      <c r="Y152" s="52">
        <f t="shared" si="45"/>
        <v>15726</v>
      </c>
      <c r="Z152" s="52">
        <f t="shared" si="46"/>
        <v>15000</v>
      </c>
      <c r="AA152" s="52">
        <f>ROUND(IF((VLOOKUP(B152,'Master '!B$4:W$29000,22,0))&lt;21001,X152,0),0)</f>
        <v>20727</v>
      </c>
      <c r="AB152" s="52">
        <f t="shared" si="47"/>
        <v>1800</v>
      </c>
      <c r="AC152" s="52">
        <f t="shared" si="48"/>
        <v>156</v>
      </c>
      <c r="AD152" s="52">
        <v>200</v>
      </c>
      <c r="AE152" s="53"/>
      <c r="AF152" s="104"/>
      <c r="AG152" s="95">
        <f t="shared" si="49"/>
        <v>2156</v>
      </c>
      <c r="AH152" s="95">
        <f t="shared" si="50"/>
        <v>18571</v>
      </c>
      <c r="AI152" s="95">
        <f t="shared" si="51"/>
        <v>1950</v>
      </c>
      <c r="AJ152" s="95">
        <f t="shared" si="52"/>
        <v>673.62750000000005</v>
      </c>
      <c r="AK152" s="95">
        <f t="shared" si="53"/>
        <v>23350.627499999999</v>
      </c>
    </row>
    <row r="153" spans="1:37" s="54" customFormat="1" ht="12.75" customHeight="1">
      <c r="A153" s="47">
        <v>146</v>
      </c>
      <c r="B153" s="42" t="s">
        <v>708</v>
      </c>
      <c r="C153" s="48" t="str">
        <f>VLOOKUP(B153,'Master '!B$4:AM$6300,3,0)</f>
        <v>Chandramani Vyankat Tupe</v>
      </c>
      <c r="D153" s="49">
        <f>VLOOKUP(B153,'Master '!B$4:AP$6300,28,0)</f>
        <v>50000</v>
      </c>
      <c r="E153" s="86" t="str">
        <f>VLOOKUP(B153,'Master '!B:F,5,0)</f>
        <v>M</v>
      </c>
      <c r="F153" s="86">
        <v>0</v>
      </c>
      <c r="G153" s="86">
        <v>1</v>
      </c>
      <c r="H153" s="86">
        <v>4</v>
      </c>
      <c r="I153" s="86">
        <v>0</v>
      </c>
      <c r="J153" s="86">
        <v>26</v>
      </c>
      <c r="K153" s="50">
        <f t="shared" si="36"/>
        <v>31</v>
      </c>
      <c r="L153" s="51">
        <f>VLOOKUP(B153,'Master '!B$4:AQ$13300,23,0)</f>
        <v>25000</v>
      </c>
      <c r="M153" s="51">
        <f>VLOOKUP(B153,'Master '!B$4:AS$13300,24,0)</f>
        <v>10000</v>
      </c>
      <c r="N153" s="51">
        <f>VLOOKUP(B153,'Master '!B$4:AT$13300,25,0)</f>
        <v>2083</v>
      </c>
      <c r="O153" s="51">
        <f>VLOOKUP(B153,'Master '!B$4:AV$1330,26,0)</f>
        <v>2083</v>
      </c>
      <c r="P153" s="51">
        <f>VLOOKUP(B153,'Master '!B$4:AW$1330,27,0)</f>
        <v>10834</v>
      </c>
      <c r="Q153" s="51">
        <f t="shared" si="37"/>
        <v>50000</v>
      </c>
      <c r="R153" s="52">
        <f t="shared" si="38"/>
        <v>25000</v>
      </c>
      <c r="S153" s="52">
        <f t="shared" si="39"/>
        <v>10000</v>
      </c>
      <c r="T153" s="52">
        <f t="shared" si="40"/>
        <v>2083</v>
      </c>
      <c r="U153" s="52">
        <f t="shared" si="41"/>
        <v>2083</v>
      </c>
      <c r="V153" s="52">
        <f t="shared" si="42"/>
        <v>2083</v>
      </c>
      <c r="W153" s="52">
        <f t="shared" si="43"/>
        <v>0</v>
      </c>
      <c r="X153" s="52">
        <f t="shared" si="44"/>
        <v>41249</v>
      </c>
      <c r="Y153" s="52">
        <f t="shared" si="45"/>
        <v>31249</v>
      </c>
      <c r="Z153" s="52">
        <f t="shared" si="46"/>
        <v>15000</v>
      </c>
      <c r="AA153" s="52">
        <f>ROUND(IF((VLOOKUP(B153,'Master '!B$4:W$29000,22,0))&lt;21001,X153,0),0)</f>
        <v>0</v>
      </c>
      <c r="AB153" s="52">
        <f t="shared" si="47"/>
        <v>1800</v>
      </c>
      <c r="AC153" s="52">
        <f t="shared" si="48"/>
        <v>0</v>
      </c>
      <c r="AD153" s="52">
        <v>200</v>
      </c>
      <c r="AE153" s="53"/>
      <c r="AF153" s="104"/>
      <c r="AG153" s="95">
        <f t="shared" si="49"/>
        <v>2000</v>
      </c>
      <c r="AH153" s="95">
        <f t="shared" si="50"/>
        <v>39249</v>
      </c>
      <c r="AI153" s="95">
        <f t="shared" si="51"/>
        <v>1950</v>
      </c>
      <c r="AJ153" s="95">
        <f t="shared" si="52"/>
        <v>0</v>
      </c>
      <c r="AK153" s="95">
        <f t="shared" si="53"/>
        <v>43199</v>
      </c>
    </row>
    <row r="154" spans="1:37" s="54" customFormat="1" ht="12.75" customHeight="1">
      <c r="A154" s="47">
        <v>147</v>
      </c>
      <c r="B154" s="42" t="s">
        <v>712</v>
      </c>
      <c r="C154" s="48" t="str">
        <f>VLOOKUP(B154,'Master '!B$4:AM$6300,3,0)</f>
        <v>Dipak Bhimraj Hivrale</v>
      </c>
      <c r="D154" s="49">
        <f>VLOOKUP(B154,'Master '!B$4:AP$6300,28,0)</f>
        <v>40000</v>
      </c>
      <c r="E154" s="86" t="str">
        <f>VLOOKUP(B154,'Master '!B:F,5,0)</f>
        <v>M</v>
      </c>
      <c r="F154" s="86">
        <v>0</v>
      </c>
      <c r="G154" s="86">
        <v>1</v>
      </c>
      <c r="H154" s="86">
        <v>3</v>
      </c>
      <c r="I154" s="86">
        <v>0</v>
      </c>
      <c r="J154" s="86">
        <v>25</v>
      </c>
      <c r="K154" s="50">
        <f t="shared" si="36"/>
        <v>29</v>
      </c>
      <c r="L154" s="51">
        <f>VLOOKUP(B154,'Master '!B$4:AQ$13300,23,0)</f>
        <v>20000</v>
      </c>
      <c r="M154" s="51">
        <f>VLOOKUP(B154,'Master '!B$4:AS$13300,24,0)</f>
        <v>8000</v>
      </c>
      <c r="N154" s="51">
        <f>VLOOKUP(B154,'Master '!B$4:AT$13300,25,0)</f>
        <v>2083</v>
      </c>
      <c r="O154" s="51">
        <f>VLOOKUP(B154,'Master '!B$4:AV$1330,26,0)</f>
        <v>2083</v>
      </c>
      <c r="P154" s="51">
        <f>VLOOKUP(B154,'Master '!B$4:AW$1330,27,0)</f>
        <v>7834</v>
      </c>
      <c r="Q154" s="51">
        <f t="shared" si="37"/>
        <v>40000</v>
      </c>
      <c r="R154" s="52">
        <f t="shared" si="38"/>
        <v>18710</v>
      </c>
      <c r="S154" s="52">
        <f t="shared" si="39"/>
        <v>7484</v>
      </c>
      <c r="T154" s="52">
        <f t="shared" si="40"/>
        <v>1949</v>
      </c>
      <c r="U154" s="52">
        <f t="shared" si="41"/>
        <v>1949</v>
      </c>
      <c r="V154" s="52">
        <f t="shared" si="42"/>
        <v>1949</v>
      </c>
      <c r="W154" s="52">
        <f t="shared" si="43"/>
        <v>0</v>
      </c>
      <c r="X154" s="52">
        <f t="shared" si="44"/>
        <v>32041</v>
      </c>
      <c r="Y154" s="52">
        <f t="shared" si="45"/>
        <v>24557</v>
      </c>
      <c r="Z154" s="52">
        <f t="shared" si="46"/>
        <v>15000</v>
      </c>
      <c r="AA154" s="52">
        <f>ROUND(IF((VLOOKUP(B154,'Master '!B$4:W$29000,22,0))&lt;21001,X154,0),0)</f>
        <v>0</v>
      </c>
      <c r="AB154" s="52">
        <f t="shared" si="47"/>
        <v>1800</v>
      </c>
      <c r="AC154" s="52">
        <f t="shared" si="48"/>
        <v>0</v>
      </c>
      <c r="AD154" s="52">
        <v>200</v>
      </c>
      <c r="AE154" s="53"/>
      <c r="AF154" s="104"/>
      <c r="AG154" s="95">
        <f t="shared" si="49"/>
        <v>2000</v>
      </c>
      <c r="AH154" s="95">
        <f t="shared" si="50"/>
        <v>30041</v>
      </c>
      <c r="AI154" s="95">
        <f t="shared" si="51"/>
        <v>1950</v>
      </c>
      <c r="AJ154" s="95">
        <f t="shared" si="52"/>
        <v>0</v>
      </c>
      <c r="AK154" s="95">
        <f t="shared" si="53"/>
        <v>33991</v>
      </c>
    </row>
    <row r="155" spans="1:37" s="54" customFormat="1" ht="12.75" customHeight="1">
      <c r="A155" s="47">
        <v>148</v>
      </c>
      <c r="B155" s="42" t="s">
        <v>716</v>
      </c>
      <c r="C155" s="48" t="str">
        <f>VLOOKUP(B155,'Master '!B$4:AM$6300,3,0)</f>
        <v>Avinash Baliram Gharapankar</v>
      </c>
      <c r="D155" s="49">
        <f>VLOOKUP(B155,'Master '!B$4:AP$6300,28,0)</f>
        <v>15000</v>
      </c>
      <c r="E155" s="86" t="str">
        <f>VLOOKUP(B155,'Master '!B:F,5,0)</f>
        <v>M</v>
      </c>
      <c r="F155" s="86">
        <v>10</v>
      </c>
      <c r="G155" s="86">
        <v>0</v>
      </c>
      <c r="H155" s="86">
        <v>4</v>
      </c>
      <c r="I155" s="86">
        <v>0</v>
      </c>
      <c r="J155" s="86">
        <v>25</v>
      </c>
      <c r="K155" s="50">
        <f t="shared" si="36"/>
        <v>29</v>
      </c>
      <c r="L155" s="51">
        <f>VLOOKUP(B155,'Master '!B$4:AQ$13300,23,0)</f>
        <v>7500</v>
      </c>
      <c r="M155" s="51">
        <f>VLOOKUP(B155,'Master '!B$4:AS$13300,24,0)</f>
        <v>3000</v>
      </c>
      <c r="N155" s="51">
        <f>VLOOKUP(B155,'Master '!B$4:AT$13300,25,0)</f>
        <v>2083</v>
      </c>
      <c r="O155" s="51">
        <f>VLOOKUP(B155,'Master '!B$4:AV$1330,26,0)</f>
        <v>2083</v>
      </c>
      <c r="P155" s="51">
        <f>VLOOKUP(B155,'Master '!B$4:AW$1330,27,0)</f>
        <v>334</v>
      </c>
      <c r="Q155" s="51">
        <f t="shared" si="37"/>
        <v>15000</v>
      </c>
      <c r="R155" s="52">
        <f t="shared" si="38"/>
        <v>7017</v>
      </c>
      <c r="S155" s="52">
        <f t="shared" si="39"/>
        <v>2807</v>
      </c>
      <c r="T155" s="52">
        <f t="shared" si="40"/>
        <v>1949</v>
      </c>
      <c r="U155" s="52">
        <f t="shared" si="41"/>
        <v>1949</v>
      </c>
      <c r="V155" s="52">
        <f t="shared" si="42"/>
        <v>1949</v>
      </c>
      <c r="W155" s="52">
        <f t="shared" si="43"/>
        <v>846.77419354838707</v>
      </c>
      <c r="X155" s="52">
        <f t="shared" si="44"/>
        <v>16518</v>
      </c>
      <c r="Y155" s="52">
        <f t="shared" si="45"/>
        <v>12864</v>
      </c>
      <c r="Z155" s="52">
        <f t="shared" si="46"/>
        <v>12864</v>
      </c>
      <c r="AA155" s="52">
        <f>ROUND(IF((VLOOKUP(B155,'Master '!B$4:W$29000,22,0))&lt;21001,X155,0),0)</f>
        <v>16518</v>
      </c>
      <c r="AB155" s="52">
        <f t="shared" si="47"/>
        <v>1543.6799999999998</v>
      </c>
      <c r="AC155" s="52">
        <f t="shared" si="48"/>
        <v>124</v>
      </c>
      <c r="AD155" s="52">
        <v>200</v>
      </c>
      <c r="AE155" s="53"/>
      <c r="AF155" s="104"/>
      <c r="AG155" s="95">
        <f t="shared" si="49"/>
        <v>1867.6799999999998</v>
      </c>
      <c r="AH155" s="95">
        <f t="shared" si="50"/>
        <v>14650.32</v>
      </c>
      <c r="AI155" s="95">
        <f t="shared" si="51"/>
        <v>1672.3200000000002</v>
      </c>
      <c r="AJ155" s="95">
        <f t="shared" si="52"/>
        <v>536.83500000000004</v>
      </c>
      <c r="AK155" s="95">
        <f t="shared" si="53"/>
        <v>18727.154999999999</v>
      </c>
    </row>
    <row r="156" spans="1:37" s="54" customFormat="1" ht="12.75" customHeight="1">
      <c r="A156" s="47">
        <v>149</v>
      </c>
      <c r="B156" s="42" t="s">
        <v>721</v>
      </c>
      <c r="C156" s="48" t="str">
        <f>VLOOKUP(B156,'Master '!B$4:AM$6300,3,0)</f>
        <v>Dattatraya Balaso Thakre</v>
      </c>
      <c r="D156" s="49">
        <f>VLOOKUP(B156,'Master '!B$4:AP$6300,28,0)</f>
        <v>18000</v>
      </c>
      <c r="E156" s="86" t="str">
        <f>VLOOKUP(B156,'Master '!B:F,5,0)</f>
        <v>M</v>
      </c>
      <c r="F156" s="86">
        <v>10</v>
      </c>
      <c r="G156" s="86">
        <v>1</v>
      </c>
      <c r="H156" s="86">
        <v>2</v>
      </c>
      <c r="I156" s="86">
        <v>0</v>
      </c>
      <c r="J156" s="86">
        <v>26</v>
      </c>
      <c r="K156" s="50">
        <f t="shared" si="36"/>
        <v>29</v>
      </c>
      <c r="L156" s="51">
        <f>VLOOKUP(B156,'Master '!B$4:AQ$13300,23,0)</f>
        <v>9000</v>
      </c>
      <c r="M156" s="51">
        <f>VLOOKUP(B156,'Master '!B$4:AS$13300,24,0)</f>
        <v>3600</v>
      </c>
      <c r="N156" s="51">
        <f>VLOOKUP(B156,'Master '!B$4:AT$13300,25,0)</f>
        <v>2083</v>
      </c>
      <c r="O156" s="51">
        <f>VLOOKUP(B156,'Master '!B$4:AV$1330,26,0)</f>
        <v>2083</v>
      </c>
      <c r="P156" s="51">
        <f>VLOOKUP(B156,'Master '!B$4:AW$1330,27,0)</f>
        <v>1234</v>
      </c>
      <c r="Q156" s="51">
        <f t="shared" si="37"/>
        <v>18000</v>
      </c>
      <c r="R156" s="52">
        <f t="shared" si="38"/>
        <v>8420</v>
      </c>
      <c r="S156" s="52">
        <f t="shared" si="39"/>
        <v>3368</v>
      </c>
      <c r="T156" s="52">
        <f t="shared" si="40"/>
        <v>1949</v>
      </c>
      <c r="U156" s="52">
        <f t="shared" si="41"/>
        <v>1949</v>
      </c>
      <c r="V156" s="52">
        <f t="shared" si="42"/>
        <v>1949</v>
      </c>
      <c r="W156" s="52">
        <f t="shared" si="43"/>
        <v>1016.1290322580645</v>
      </c>
      <c r="X156" s="52">
        <f t="shared" si="44"/>
        <v>18652</v>
      </c>
      <c r="Y156" s="52">
        <f t="shared" si="45"/>
        <v>14267</v>
      </c>
      <c r="Z156" s="52">
        <f t="shared" si="46"/>
        <v>14267</v>
      </c>
      <c r="AA156" s="52">
        <f>ROUND(IF((VLOOKUP(B156,'Master '!B$4:W$29000,22,0))&lt;21001,X156,0),0)</f>
        <v>18652</v>
      </c>
      <c r="AB156" s="52">
        <f t="shared" si="47"/>
        <v>1712.04</v>
      </c>
      <c r="AC156" s="52">
        <f t="shared" si="48"/>
        <v>140</v>
      </c>
      <c r="AD156" s="52">
        <v>200</v>
      </c>
      <c r="AE156" s="53"/>
      <c r="AF156" s="104"/>
      <c r="AG156" s="95">
        <f t="shared" si="49"/>
        <v>2052.04</v>
      </c>
      <c r="AH156" s="95">
        <f t="shared" si="50"/>
        <v>16599.96</v>
      </c>
      <c r="AI156" s="95">
        <f t="shared" si="51"/>
        <v>1854.71</v>
      </c>
      <c r="AJ156" s="95">
        <f t="shared" si="52"/>
        <v>606.19000000000005</v>
      </c>
      <c r="AK156" s="95">
        <f t="shared" si="53"/>
        <v>21112.899999999998</v>
      </c>
    </row>
    <row r="157" spans="1:37" s="54" customFormat="1" ht="12.75" customHeight="1">
      <c r="A157" s="47">
        <v>150</v>
      </c>
      <c r="B157" s="42" t="s">
        <v>725</v>
      </c>
      <c r="C157" s="48" t="str">
        <f>VLOOKUP(B157,'Master '!B$4:AM$6300,3,0)</f>
        <v>Avinash Arun Ananda</v>
      </c>
      <c r="D157" s="49">
        <f>VLOOKUP(B157,'Master '!B$4:AP$6300,28,0)</f>
        <v>19000</v>
      </c>
      <c r="E157" s="86" t="str">
        <f>VLOOKUP(B157,'Master '!B:F,5,0)</f>
        <v>M</v>
      </c>
      <c r="F157" s="86">
        <v>10</v>
      </c>
      <c r="G157" s="86">
        <v>1</v>
      </c>
      <c r="H157" s="86">
        <v>4</v>
      </c>
      <c r="I157" s="86">
        <v>0</v>
      </c>
      <c r="J157" s="86">
        <v>26</v>
      </c>
      <c r="K157" s="50">
        <f t="shared" si="36"/>
        <v>31</v>
      </c>
      <c r="L157" s="51">
        <f>VLOOKUP(B157,'Master '!B$4:AQ$13300,23,0)</f>
        <v>9500</v>
      </c>
      <c r="M157" s="51">
        <f>VLOOKUP(B157,'Master '!B$4:AS$13300,24,0)</f>
        <v>3800</v>
      </c>
      <c r="N157" s="51">
        <f>VLOOKUP(B157,'Master '!B$4:AT$13300,25,0)</f>
        <v>2083</v>
      </c>
      <c r="O157" s="51">
        <f>VLOOKUP(B157,'Master '!B$4:AV$1330,26,0)</f>
        <v>2083</v>
      </c>
      <c r="P157" s="51">
        <f>VLOOKUP(B157,'Master '!B$4:AW$1330,27,0)</f>
        <v>1534</v>
      </c>
      <c r="Q157" s="51">
        <f t="shared" si="37"/>
        <v>19000</v>
      </c>
      <c r="R157" s="52">
        <f t="shared" si="38"/>
        <v>9500</v>
      </c>
      <c r="S157" s="52">
        <f t="shared" si="39"/>
        <v>3800</v>
      </c>
      <c r="T157" s="52">
        <f t="shared" si="40"/>
        <v>2083</v>
      </c>
      <c r="U157" s="52">
        <f t="shared" si="41"/>
        <v>2083</v>
      </c>
      <c r="V157" s="52">
        <f t="shared" si="42"/>
        <v>2083</v>
      </c>
      <c r="W157" s="52">
        <f t="shared" si="43"/>
        <v>1072.5806451612905</v>
      </c>
      <c r="X157" s="52">
        <f t="shared" si="44"/>
        <v>20622</v>
      </c>
      <c r="Y157" s="52">
        <f t="shared" si="45"/>
        <v>15749</v>
      </c>
      <c r="Z157" s="52">
        <f t="shared" si="46"/>
        <v>15000</v>
      </c>
      <c r="AA157" s="52">
        <f>ROUND(IF((VLOOKUP(B157,'Master '!B$4:W$29000,22,0))&lt;21001,X157,0),0)</f>
        <v>20622</v>
      </c>
      <c r="AB157" s="52">
        <f t="shared" si="47"/>
        <v>1800</v>
      </c>
      <c r="AC157" s="52">
        <f t="shared" si="48"/>
        <v>155</v>
      </c>
      <c r="AD157" s="52">
        <v>200</v>
      </c>
      <c r="AE157" s="53"/>
      <c r="AF157" s="104"/>
      <c r="AG157" s="95">
        <f t="shared" si="49"/>
        <v>2155</v>
      </c>
      <c r="AH157" s="95">
        <f t="shared" si="50"/>
        <v>18467</v>
      </c>
      <c r="AI157" s="95">
        <f t="shared" si="51"/>
        <v>1950</v>
      </c>
      <c r="AJ157" s="95">
        <f t="shared" si="52"/>
        <v>670.21500000000003</v>
      </c>
      <c r="AK157" s="95">
        <f t="shared" si="53"/>
        <v>23242.215</v>
      </c>
    </row>
    <row r="158" spans="1:37" s="54" customFormat="1" ht="12.75" customHeight="1">
      <c r="A158" s="47">
        <v>151</v>
      </c>
      <c r="B158" s="42" t="s">
        <v>730</v>
      </c>
      <c r="C158" s="48" t="str">
        <f>VLOOKUP(B158,'Master '!B$4:AM$6300,3,0)</f>
        <v>Shankar Ananda Mirashi</v>
      </c>
      <c r="D158" s="49">
        <f>VLOOKUP(B158,'Master '!B$4:AP$6300,28,0)</f>
        <v>21000</v>
      </c>
      <c r="E158" s="86" t="str">
        <f>VLOOKUP(B158,'Master '!B:F,5,0)</f>
        <v>M</v>
      </c>
      <c r="F158" s="86">
        <v>0</v>
      </c>
      <c r="G158" s="86">
        <v>0</v>
      </c>
      <c r="H158" s="86">
        <v>3</v>
      </c>
      <c r="I158" s="86">
        <v>0</v>
      </c>
      <c r="J158" s="86">
        <v>24</v>
      </c>
      <c r="K158" s="50">
        <f t="shared" si="36"/>
        <v>27</v>
      </c>
      <c r="L158" s="51">
        <f>VLOOKUP(B158,'Master '!B$4:AQ$13300,23,0)</f>
        <v>10500</v>
      </c>
      <c r="M158" s="51">
        <f>VLOOKUP(B158,'Master '!B$4:AS$13300,24,0)</f>
        <v>4200</v>
      </c>
      <c r="N158" s="51">
        <f>VLOOKUP(B158,'Master '!B$4:AT$13300,25,0)</f>
        <v>2083</v>
      </c>
      <c r="O158" s="51">
        <f>VLOOKUP(B158,'Master '!B$4:AV$1330,26,0)</f>
        <v>2083</v>
      </c>
      <c r="P158" s="51">
        <f>VLOOKUP(B158,'Master '!B$4:AW$1330,27,0)</f>
        <v>2134</v>
      </c>
      <c r="Q158" s="51">
        <f t="shared" si="37"/>
        <v>21000</v>
      </c>
      <c r="R158" s="52">
        <f t="shared" si="38"/>
        <v>9146</v>
      </c>
      <c r="S158" s="52">
        <f t="shared" si="39"/>
        <v>3659</v>
      </c>
      <c r="T158" s="52">
        <f t="shared" si="40"/>
        <v>1815</v>
      </c>
      <c r="U158" s="52">
        <f t="shared" si="41"/>
        <v>1815</v>
      </c>
      <c r="V158" s="52">
        <f t="shared" si="42"/>
        <v>1815</v>
      </c>
      <c r="W158" s="52">
        <f t="shared" si="43"/>
        <v>0</v>
      </c>
      <c r="X158" s="52">
        <f t="shared" si="44"/>
        <v>18250</v>
      </c>
      <c r="Y158" s="52">
        <f t="shared" si="45"/>
        <v>14591</v>
      </c>
      <c r="Z158" s="52">
        <f t="shared" si="46"/>
        <v>14591</v>
      </c>
      <c r="AA158" s="52">
        <f>ROUND(IF((VLOOKUP(B158,'Master '!B$4:W$29000,22,0))&lt;21001,X158,0),0)</f>
        <v>18250</v>
      </c>
      <c r="AB158" s="52">
        <f t="shared" si="47"/>
        <v>1750.9199999999998</v>
      </c>
      <c r="AC158" s="52">
        <f t="shared" si="48"/>
        <v>137</v>
      </c>
      <c r="AD158" s="52">
        <v>200</v>
      </c>
      <c r="AE158" s="53"/>
      <c r="AF158" s="104"/>
      <c r="AG158" s="95">
        <f t="shared" si="49"/>
        <v>2087.92</v>
      </c>
      <c r="AH158" s="95">
        <f t="shared" si="50"/>
        <v>16162.08</v>
      </c>
      <c r="AI158" s="95">
        <f t="shared" si="51"/>
        <v>1896.8300000000002</v>
      </c>
      <c r="AJ158" s="95">
        <f t="shared" si="52"/>
        <v>593.125</v>
      </c>
      <c r="AK158" s="95">
        <f t="shared" si="53"/>
        <v>20739.955000000002</v>
      </c>
    </row>
    <row r="159" spans="1:37" s="54" customFormat="1" ht="12.75" customHeight="1">
      <c r="A159" s="47">
        <v>152</v>
      </c>
      <c r="B159" s="42" t="s">
        <v>734</v>
      </c>
      <c r="C159" s="48" t="str">
        <f>VLOOKUP(B159,'Master '!B$4:AM$6300,3,0)</f>
        <v>Swapnil  Kumar</v>
      </c>
      <c r="D159" s="49">
        <f>VLOOKUP(B159,'Master '!B$4:AP$6300,28,0)</f>
        <v>20000</v>
      </c>
      <c r="E159" s="86" t="str">
        <f>VLOOKUP(B159,'Master '!B:F,5,0)</f>
        <v>M</v>
      </c>
      <c r="F159" s="86">
        <v>10</v>
      </c>
      <c r="G159" s="86">
        <v>1</v>
      </c>
      <c r="H159" s="86">
        <v>4</v>
      </c>
      <c r="I159" s="86">
        <v>0</v>
      </c>
      <c r="J159" s="86">
        <v>26</v>
      </c>
      <c r="K159" s="50">
        <f t="shared" si="36"/>
        <v>31</v>
      </c>
      <c r="L159" s="51">
        <f>VLOOKUP(B159,'Master '!B$4:AQ$13300,23,0)</f>
        <v>10000</v>
      </c>
      <c r="M159" s="51">
        <f>VLOOKUP(B159,'Master '!B$4:AS$13300,24,0)</f>
        <v>4000</v>
      </c>
      <c r="N159" s="51">
        <f>VLOOKUP(B159,'Master '!B$4:AT$13300,25,0)</f>
        <v>2083</v>
      </c>
      <c r="O159" s="51">
        <f>VLOOKUP(B159,'Master '!B$4:AV$1330,26,0)</f>
        <v>2083</v>
      </c>
      <c r="P159" s="51">
        <f>VLOOKUP(B159,'Master '!B$4:AW$1330,27,0)</f>
        <v>1834</v>
      </c>
      <c r="Q159" s="51">
        <f t="shared" si="37"/>
        <v>20000</v>
      </c>
      <c r="R159" s="52">
        <f t="shared" si="38"/>
        <v>10000</v>
      </c>
      <c r="S159" s="52">
        <f t="shared" si="39"/>
        <v>4000</v>
      </c>
      <c r="T159" s="52">
        <f t="shared" si="40"/>
        <v>2083</v>
      </c>
      <c r="U159" s="52">
        <f t="shared" si="41"/>
        <v>2083</v>
      </c>
      <c r="V159" s="52">
        <f t="shared" si="42"/>
        <v>2083</v>
      </c>
      <c r="W159" s="52">
        <f t="shared" si="43"/>
        <v>1129.0322580645161</v>
      </c>
      <c r="X159" s="52">
        <f t="shared" si="44"/>
        <v>21379</v>
      </c>
      <c r="Y159" s="52">
        <f t="shared" si="45"/>
        <v>16249</v>
      </c>
      <c r="Z159" s="52">
        <f t="shared" si="46"/>
        <v>15000</v>
      </c>
      <c r="AA159" s="52">
        <f>ROUND(IF((VLOOKUP(B159,'Master '!B$4:W$29000,22,0))&lt;21001,X159,0),0)</f>
        <v>21379</v>
      </c>
      <c r="AB159" s="52">
        <f t="shared" si="47"/>
        <v>1800</v>
      </c>
      <c r="AC159" s="52">
        <f t="shared" si="48"/>
        <v>161</v>
      </c>
      <c r="AD159" s="52">
        <v>200</v>
      </c>
      <c r="AE159" s="53"/>
      <c r="AF159" s="104"/>
      <c r="AG159" s="95">
        <f t="shared" si="49"/>
        <v>2161</v>
      </c>
      <c r="AH159" s="95">
        <f t="shared" si="50"/>
        <v>19218</v>
      </c>
      <c r="AI159" s="95">
        <f t="shared" si="51"/>
        <v>1950</v>
      </c>
      <c r="AJ159" s="95">
        <f t="shared" si="52"/>
        <v>694.8175</v>
      </c>
      <c r="AK159" s="95">
        <f t="shared" si="53"/>
        <v>24023.817500000001</v>
      </c>
    </row>
    <row r="160" spans="1:37" s="54" customFormat="1" ht="12.75" customHeight="1">
      <c r="A160" s="47">
        <v>153</v>
      </c>
      <c r="B160" s="42" t="s">
        <v>738</v>
      </c>
      <c r="C160" s="48" t="str">
        <f>VLOOKUP(B160,'Master '!B$4:AM$6300,3,0)</f>
        <v>Rutuja  Khunte</v>
      </c>
      <c r="D160" s="49">
        <f>VLOOKUP(B160,'Master '!B$4:AP$6300,28,0)</f>
        <v>20000</v>
      </c>
      <c r="E160" s="86" t="str">
        <f>VLOOKUP(B160,'Master '!B:F,5,0)</f>
        <v>F</v>
      </c>
      <c r="F160" s="86">
        <v>10</v>
      </c>
      <c r="G160" s="86">
        <v>0</v>
      </c>
      <c r="H160" s="86">
        <v>4</v>
      </c>
      <c r="I160" s="86">
        <v>0</v>
      </c>
      <c r="J160" s="86">
        <v>25</v>
      </c>
      <c r="K160" s="50">
        <f t="shared" si="36"/>
        <v>29</v>
      </c>
      <c r="L160" s="51">
        <f>VLOOKUP(B160,'Master '!B$4:AQ$13300,23,0)</f>
        <v>10000</v>
      </c>
      <c r="M160" s="51">
        <f>VLOOKUP(B160,'Master '!B$4:AS$13300,24,0)</f>
        <v>4000</v>
      </c>
      <c r="N160" s="51">
        <f>VLOOKUP(B160,'Master '!B$4:AT$13300,25,0)</f>
        <v>2083</v>
      </c>
      <c r="O160" s="51">
        <f>VLOOKUP(B160,'Master '!B$4:AV$1330,26,0)</f>
        <v>2083</v>
      </c>
      <c r="P160" s="51">
        <f>VLOOKUP(B160,'Master '!B$4:AW$1330,27,0)</f>
        <v>1834</v>
      </c>
      <c r="Q160" s="51">
        <f t="shared" si="37"/>
        <v>20000</v>
      </c>
      <c r="R160" s="52">
        <f t="shared" si="38"/>
        <v>9355</v>
      </c>
      <c r="S160" s="52">
        <f t="shared" si="39"/>
        <v>3742</v>
      </c>
      <c r="T160" s="52">
        <f t="shared" si="40"/>
        <v>1949</v>
      </c>
      <c r="U160" s="52">
        <f t="shared" si="41"/>
        <v>1949</v>
      </c>
      <c r="V160" s="52">
        <f t="shared" si="42"/>
        <v>1949</v>
      </c>
      <c r="W160" s="52">
        <f t="shared" si="43"/>
        <v>1129.0322580645161</v>
      </c>
      <c r="X160" s="52">
        <f t="shared" si="44"/>
        <v>20074</v>
      </c>
      <c r="Y160" s="52">
        <f t="shared" si="45"/>
        <v>15202</v>
      </c>
      <c r="Z160" s="52">
        <f t="shared" si="46"/>
        <v>15000</v>
      </c>
      <c r="AA160" s="52">
        <f>ROUND(IF((VLOOKUP(B160,'Master '!B$4:W$29000,22,0))&lt;21001,X160,0),0)</f>
        <v>20074</v>
      </c>
      <c r="AB160" s="52">
        <f t="shared" si="47"/>
        <v>1800</v>
      </c>
      <c r="AC160" s="52">
        <f t="shared" si="48"/>
        <v>151</v>
      </c>
      <c r="AD160" s="52">
        <v>200</v>
      </c>
      <c r="AE160" s="53"/>
      <c r="AF160" s="104"/>
      <c r="AG160" s="95">
        <f t="shared" si="49"/>
        <v>2151</v>
      </c>
      <c r="AH160" s="95">
        <f t="shared" si="50"/>
        <v>17923</v>
      </c>
      <c r="AI160" s="95">
        <f t="shared" si="51"/>
        <v>1950</v>
      </c>
      <c r="AJ160" s="95">
        <f t="shared" si="52"/>
        <v>652.40499999999997</v>
      </c>
      <c r="AK160" s="95">
        <f t="shared" si="53"/>
        <v>22676.404999999999</v>
      </c>
    </row>
    <row r="161" spans="1:37" s="54" customFormat="1" ht="12.75" customHeight="1">
      <c r="A161" s="47">
        <v>154</v>
      </c>
      <c r="B161" s="42" t="s">
        <v>742</v>
      </c>
      <c r="C161" s="48" t="str">
        <f>VLOOKUP(B161,'Master '!B$4:AM$6300,3,0)</f>
        <v>Shobha Shivaji Kumar</v>
      </c>
      <c r="D161" s="49">
        <f>VLOOKUP(B161,'Master '!B$4:AP$6300,28,0)</f>
        <v>20000</v>
      </c>
      <c r="E161" s="86" t="str">
        <f>VLOOKUP(B161,'Master '!B:F,5,0)</f>
        <v>F</v>
      </c>
      <c r="F161" s="86">
        <v>10</v>
      </c>
      <c r="G161" s="86">
        <v>1</v>
      </c>
      <c r="H161" s="86">
        <v>2</v>
      </c>
      <c r="I161" s="86">
        <v>0</v>
      </c>
      <c r="J161" s="86">
        <v>26</v>
      </c>
      <c r="K161" s="50">
        <f t="shared" si="36"/>
        <v>29</v>
      </c>
      <c r="L161" s="51">
        <f>VLOOKUP(B161,'Master '!B$4:AQ$13300,23,0)</f>
        <v>10000</v>
      </c>
      <c r="M161" s="51">
        <f>VLOOKUP(B161,'Master '!B$4:AS$13300,24,0)</f>
        <v>4000</v>
      </c>
      <c r="N161" s="51">
        <f>VLOOKUP(B161,'Master '!B$4:AT$13300,25,0)</f>
        <v>2083</v>
      </c>
      <c r="O161" s="51">
        <f>VLOOKUP(B161,'Master '!B$4:AV$1330,26,0)</f>
        <v>2083</v>
      </c>
      <c r="P161" s="51">
        <f>VLOOKUP(B161,'Master '!B$4:AW$1330,27,0)</f>
        <v>1834</v>
      </c>
      <c r="Q161" s="51">
        <f t="shared" si="37"/>
        <v>20000</v>
      </c>
      <c r="R161" s="52">
        <f t="shared" si="38"/>
        <v>9355</v>
      </c>
      <c r="S161" s="52">
        <f t="shared" si="39"/>
        <v>3742</v>
      </c>
      <c r="T161" s="52">
        <f t="shared" si="40"/>
        <v>1949</v>
      </c>
      <c r="U161" s="52">
        <f t="shared" si="41"/>
        <v>1949</v>
      </c>
      <c r="V161" s="52">
        <f t="shared" si="42"/>
        <v>1949</v>
      </c>
      <c r="W161" s="52">
        <f t="shared" si="43"/>
        <v>1129.0322580645161</v>
      </c>
      <c r="X161" s="52">
        <f t="shared" si="44"/>
        <v>20074</v>
      </c>
      <c r="Y161" s="52">
        <f t="shared" si="45"/>
        <v>15202</v>
      </c>
      <c r="Z161" s="52">
        <f t="shared" si="46"/>
        <v>15000</v>
      </c>
      <c r="AA161" s="52">
        <f>ROUND(IF((VLOOKUP(B161,'Master '!B$4:W$29000,22,0))&lt;21001,X161,0),0)</f>
        <v>20074</v>
      </c>
      <c r="AB161" s="52">
        <f t="shared" si="47"/>
        <v>1800</v>
      </c>
      <c r="AC161" s="52">
        <f t="shared" si="48"/>
        <v>151</v>
      </c>
      <c r="AD161" s="52">
        <v>200</v>
      </c>
      <c r="AE161" s="53"/>
      <c r="AF161" s="104"/>
      <c r="AG161" s="95">
        <f t="shared" si="49"/>
        <v>2151</v>
      </c>
      <c r="AH161" s="95">
        <f t="shared" si="50"/>
        <v>17923</v>
      </c>
      <c r="AI161" s="95">
        <f t="shared" si="51"/>
        <v>1950</v>
      </c>
      <c r="AJ161" s="95">
        <f t="shared" si="52"/>
        <v>652.40499999999997</v>
      </c>
      <c r="AK161" s="95">
        <f t="shared" si="53"/>
        <v>22676.404999999999</v>
      </c>
    </row>
    <row r="162" spans="1:37" s="54" customFormat="1" ht="12.75" customHeight="1">
      <c r="A162" s="47">
        <v>155</v>
      </c>
      <c r="B162" s="42" t="s">
        <v>746</v>
      </c>
      <c r="C162" s="48" t="str">
        <f>VLOOKUP(B162,'Master '!B$4:AM$6300,3,0)</f>
        <v>Vivekanand  Saji</v>
      </c>
      <c r="D162" s="49">
        <f>VLOOKUP(B162,'Master '!B$4:AP$6300,28,0)</f>
        <v>20000</v>
      </c>
      <c r="E162" s="86" t="str">
        <f>VLOOKUP(B162,'Master '!B:F,5,0)</f>
        <v>M</v>
      </c>
      <c r="F162" s="86">
        <v>10</v>
      </c>
      <c r="G162" s="86">
        <v>1</v>
      </c>
      <c r="H162" s="86">
        <v>4</v>
      </c>
      <c r="I162" s="86">
        <v>0</v>
      </c>
      <c r="J162" s="86">
        <v>26</v>
      </c>
      <c r="K162" s="50">
        <f t="shared" si="36"/>
        <v>31</v>
      </c>
      <c r="L162" s="51">
        <f>VLOOKUP(B162,'Master '!B$4:AQ$13300,23,0)</f>
        <v>10000</v>
      </c>
      <c r="M162" s="51">
        <f>VLOOKUP(B162,'Master '!B$4:AS$13300,24,0)</f>
        <v>4000</v>
      </c>
      <c r="N162" s="51">
        <f>VLOOKUP(B162,'Master '!B$4:AT$13300,25,0)</f>
        <v>2083</v>
      </c>
      <c r="O162" s="51">
        <f>VLOOKUP(B162,'Master '!B$4:AV$1330,26,0)</f>
        <v>2083</v>
      </c>
      <c r="P162" s="51">
        <f>VLOOKUP(B162,'Master '!B$4:AW$1330,27,0)</f>
        <v>1834</v>
      </c>
      <c r="Q162" s="51">
        <f t="shared" si="37"/>
        <v>20000</v>
      </c>
      <c r="R162" s="52">
        <f t="shared" si="38"/>
        <v>10000</v>
      </c>
      <c r="S162" s="52">
        <f t="shared" si="39"/>
        <v>4000</v>
      </c>
      <c r="T162" s="52">
        <f t="shared" si="40"/>
        <v>2083</v>
      </c>
      <c r="U162" s="52">
        <f t="shared" si="41"/>
        <v>2083</v>
      </c>
      <c r="V162" s="52">
        <f t="shared" si="42"/>
        <v>2083</v>
      </c>
      <c r="W162" s="52">
        <f t="shared" si="43"/>
        <v>1129.0322580645161</v>
      </c>
      <c r="X162" s="52">
        <f t="shared" si="44"/>
        <v>21379</v>
      </c>
      <c r="Y162" s="52">
        <f t="shared" si="45"/>
        <v>16249</v>
      </c>
      <c r="Z162" s="52">
        <f t="shared" si="46"/>
        <v>15000</v>
      </c>
      <c r="AA162" s="52">
        <f>ROUND(IF((VLOOKUP(B162,'Master '!B$4:W$29000,22,0))&lt;21001,X162,0),0)</f>
        <v>21379</v>
      </c>
      <c r="AB162" s="52">
        <f t="shared" si="47"/>
        <v>1800</v>
      </c>
      <c r="AC162" s="52">
        <f t="shared" si="48"/>
        <v>161</v>
      </c>
      <c r="AD162" s="52">
        <v>200</v>
      </c>
      <c r="AE162" s="53"/>
      <c r="AF162" s="104"/>
      <c r="AG162" s="95">
        <f t="shared" si="49"/>
        <v>2161</v>
      </c>
      <c r="AH162" s="95">
        <f t="shared" si="50"/>
        <v>19218</v>
      </c>
      <c r="AI162" s="95">
        <f t="shared" si="51"/>
        <v>1950</v>
      </c>
      <c r="AJ162" s="95">
        <f t="shared" si="52"/>
        <v>694.8175</v>
      </c>
      <c r="AK162" s="95">
        <f t="shared" si="53"/>
        <v>24023.817500000001</v>
      </c>
    </row>
    <row r="163" spans="1:37" s="54" customFormat="1" ht="12.75" customHeight="1">
      <c r="A163" s="47">
        <v>156</v>
      </c>
      <c r="B163" s="42" t="s">
        <v>749</v>
      </c>
      <c r="C163" s="48" t="str">
        <f>VLOOKUP(B163,'Master '!B$4:AM$6300,3,0)</f>
        <v>Piyush  Jambhale</v>
      </c>
      <c r="D163" s="49">
        <f>VLOOKUP(B163,'Master '!B$4:AP$6300,28,0)</f>
        <v>40000</v>
      </c>
      <c r="E163" s="86" t="str">
        <f>VLOOKUP(B163,'Master '!B:F,5,0)</f>
        <v>M</v>
      </c>
      <c r="F163" s="86">
        <v>0</v>
      </c>
      <c r="G163" s="86">
        <v>0</v>
      </c>
      <c r="H163" s="86">
        <v>3</v>
      </c>
      <c r="I163" s="86">
        <v>0</v>
      </c>
      <c r="J163" s="86">
        <v>24</v>
      </c>
      <c r="K163" s="50">
        <f t="shared" si="36"/>
        <v>27</v>
      </c>
      <c r="L163" s="51">
        <f>VLOOKUP(B163,'Master '!B$4:AQ$13300,23,0)</f>
        <v>20000</v>
      </c>
      <c r="M163" s="51">
        <f>VLOOKUP(B163,'Master '!B$4:AS$13300,24,0)</f>
        <v>8000</v>
      </c>
      <c r="N163" s="51">
        <f>VLOOKUP(B163,'Master '!B$4:AT$13300,25,0)</f>
        <v>2083</v>
      </c>
      <c r="O163" s="51">
        <f>VLOOKUP(B163,'Master '!B$4:AV$1330,26,0)</f>
        <v>2083</v>
      </c>
      <c r="P163" s="51">
        <f>VLOOKUP(B163,'Master '!B$4:AW$1330,27,0)</f>
        <v>7834</v>
      </c>
      <c r="Q163" s="51">
        <f t="shared" si="37"/>
        <v>40000</v>
      </c>
      <c r="R163" s="52">
        <f t="shared" si="38"/>
        <v>17420</v>
      </c>
      <c r="S163" s="52">
        <f t="shared" si="39"/>
        <v>6968</v>
      </c>
      <c r="T163" s="52">
        <f t="shared" si="40"/>
        <v>1815</v>
      </c>
      <c r="U163" s="52">
        <f t="shared" si="41"/>
        <v>1815</v>
      </c>
      <c r="V163" s="52">
        <f t="shared" si="42"/>
        <v>1815</v>
      </c>
      <c r="W163" s="52">
        <f t="shared" si="43"/>
        <v>0</v>
      </c>
      <c r="X163" s="52">
        <f t="shared" si="44"/>
        <v>29833</v>
      </c>
      <c r="Y163" s="52">
        <f t="shared" si="45"/>
        <v>22865</v>
      </c>
      <c r="Z163" s="52">
        <f t="shared" si="46"/>
        <v>15000</v>
      </c>
      <c r="AA163" s="52">
        <f>ROUND(IF((VLOOKUP(B163,'Master '!B$4:W$29000,22,0))&lt;21001,X163,0),0)</f>
        <v>0</v>
      </c>
      <c r="AB163" s="52">
        <f t="shared" si="47"/>
        <v>1800</v>
      </c>
      <c r="AC163" s="52">
        <f t="shared" si="48"/>
        <v>0</v>
      </c>
      <c r="AD163" s="52">
        <v>200</v>
      </c>
      <c r="AE163" s="53"/>
      <c r="AF163" s="104"/>
      <c r="AG163" s="95">
        <f t="shared" si="49"/>
        <v>2000</v>
      </c>
      <c r="AH163" s="95">
        <f t="shared" si="50"/>
        <v>27833</v>
      </c>
      <c r="AI163" s="95">
        <f t="shared" si="51"/>
        <v>1950</v>
      </c>
      <c r="AJ163" s="95">
        <f t="shared" si="52"/>
        <v>0</v>
      </c>
      <c r="AK163" s="95">
        <f t="shared" si="53"/>
        <v>31783</v>
      </c>
    </row>
    <row r="164" spans="1:37" s="54" customFormat="1" ht="12.75" customHeight="1">
      <c r="A164" s="47">
        <v>157</v>
      </c>
      <c r="B164" s="42" t="s">
        <v>752</v>
      </c>
      <c r="C164" s="48" t="str">
        <f>VLOOKUP(B164,'Master '!B$4:AM$6300,3,0)</f>
        <v>Ashutosh Satish Pande</v>
      </c>
      <c r="D164" s="49">
        <f>VLOOKUP(B164,'Master '!B$4:AP$6300,28,0)</f>
        <v>30000</v>
      </c>
      <c r="E164" s="86" t="str">
        <f>VLOOKUP(B164,'Master '!B:F,5,0)</f>
        <v>M</v>
      </c>
      <c r="F164" s="86">
        <v>0</v>
      </c>
      <c r="G164" s="86">
        <v>1</v>
      </c>
      <c r="H164" s="86">
        <v>4</v>
      </c>
      <c r="I164" s="86">
        <v>0</v>
      </c>
      <c r="J164" s="86">
        <v>26</v>
      </c>
      <c r="K164" s="50">
        <f t="shared" si="36"/>
        <v>31</v>
      </c>
      <c r="L164" s="51">
        <f>VLOOKUP(B164,'Master '!B$4:AQ$13300,23,0)</f>
        <v>15000</v>
      </c>
      <c r="M164" s="51">
        <f>VLOOKUP(B164,'Master '!B$4:AS$13300,24,0)</f>
        <v>6000</v>
      </c>
      <c r="N164" s="51">
        <f>VLOOKUP(B164,'Master '!B$4:AT$13300,25,0)</f>
        <v>2083</v>
      </c>
      <c r="O164" s="51">
        <f>VLOOKUP(B164,'Master '!B$4:AV$1330,26,0)</f>
        <v>2083</v>
      </c>
      <c r="P164" s="51">
        <f>VLOOKUP(B164,'Master '!B$4:AW$1330,27,0)</f>
        <v>4834</v>
      </c>
      <c r="Q164" s="51">
        <f t="shared" si="37"/>
        <v>30000</v>
      </c>
      <c r="R164" s="52">
        <f t="shared" si="38"/>
        <v>15000</v>
      </c>
      <c r="S164" s="52">
        <f t="shared" si="39"/>
        <v>6000</v>
      </c>
      <c r="T164" s="52">
        <f t="shared" si="40"/>
        <v>2083</v>
      </c>
      <c r="U164" s="52">
        <f t="shared" si="41"/>
        <v>2083</v>
      </c>
      <c r="V164" s="52">
        <f t="shared" si="42"/>
        <v>2083</v>
      </c>
      <c r="W164" s="52">
        <f t="shared" si="43"/>
        <v>0</v>
      </c>
      <c r="X164" s="52">
        <f t="shared" si="44"/>
        <v>27249</v>
      </c>
      <c r="Y164" s="52">
        <f t="shared" si="45"/>
        <v>21249</v>
      </c>
      <c r="Z164" s="52">
        <f t="shared" si="46"/>
        <v>15000</v>
      </c>
      <c r="AA164" s="52">
        <f>ROUND(IF((VLOOKUP(B164,'Master '!B$4:W$29000,22,0))&lt;21001,X164,0),0)</f>
        <v>0</v>
      </c>
      <c r="AB164" s="52">
        <f t="shared" si="47"/>
        <v>1800</v>
      </c>
      <c r="AC164" s="52">
        <f t="shared" si="48"/>
        <v>0</v>
      </c>
      <c r="AD164" s="52">
        <v>200</v>
      </c>
      <c r="AE164" s="53"/>
      <c r="AF164" s="104"/>
      <c r="AG164" s="95">
        <f t="shared" si="49"/>
        <v>2000</v>
      </c>
      <c r="AH164" s="95">
        <f t="shared" si="50"/>
        <v>25249</v>
      </c>
      <c r="AI164" s="95">
        <f t="shared" si="51"/>
        <v>1950</v>
      </c>
      <c r="AJ164" s="95">
        <f t="shared" si="52"/>
        <v>0</v>
      </c>
      <c r="AK164" s="95">
        <f t="shared" si="53"/>
        <v>29199</v>
      </c>
    </row>
    <row r="165" spans="1:37" s="54" customFormat="1" ht="12.75" customHeight="1">
      <c r="A165" s="47">
        <v>158</v>
      </c>
      <c r="B165" s="42" t="s">
        <v>756</v>
      </c>
      <c r="C165" s="48" t="str">
        <f>VLOOKUP(B165,'Master '!B$4:AM$6300,3,0)</f>
        <v>Prahlad Ishwarprasad Devkar</v>
      </c>
      <c r="D165" s="49">
        <f>VLOOKUP(B165,'Master '!B$4:AP$6300,28,0)</f>
        <v>16000</v>
      </c>
      <c r="E165" s="86" t="str">
        <f>VLOOKUP(B165,'Master '!B:F,5,0)</f>
        <v>M</v>
      </c>
      <c r="F165" s="86">
        <v>10</v>
      </c>
      <c r="G165" s="86">
        <v>1</v>
      </c>
      <c r="H165" s="86">
        <v>4</v>
      </c>
      <c r="I165" s="86">
        <v>0</v>
      </c>
      <c r="J165" s="86">
        <v>26</v>
      </c>
      <c r="K165" s="50">
        <f t="shared" si="36"/>
        <v>31</v>
      </c>
      <c r="L165" s="51">
        <f>VLOOKUP(B165,'Master '!B$4:AQ$13300,23,0)</f>
        <v>8000</v>
      </c>
      <c r="M165" s="51">
        <f>VLOOKUP(B165,'Master '!B$4:AS$13300,24,0)</f>
        <v>3200</v>
      </c>
      <c r="N165" s="51">
        <f>VLOOKUP(B165,'Master '!B$4:AT$13300,25,0)</f>
        <v>2083</v>
      </c>
      <c r="O165" s="51">
        <f>VLOOKUP(B165,'Master '!B$4:AV$1330,26,0)</f>
        <v>2083</v>
      </c>
      <c r="P165" s="51">
        <f>VLOOKUP(B165,'Master '!B$4:AW$1330,27,0)</f>
        <v>634</v>
      </c>
      <c r="Q165" s="51">
        <f t="shared" si="37"/>
        <v>16000</v>
      </c>
      <c r="R165" s="52">
        <f t="shared" si="38"/>
        <v>8000</v>
      </c>
      <c r="S165" s="52">
        <f t="shared" si="39"/>
        <v>3200</v>
      </c>
      <c r="T165" s="52">
        <f t="shared" si="40"/>
        <v>2083</v>
      </c>
      <c r="U165" s="52">
        <f t="shared" si="41"/>
        <v>2083</v>
      </c>
      <c r="V165" s="52">
        <f t="shared" si="42"/>
        <v>2083</v>
      </c>
      <c r="W165" s="52">
        <f t="shared" si="43"/>
        <v>903.22580645161293</v>
      </c>
      <c r="X165" s="52">
        <f t="shared" si="44"/>
        <v>18353</v>
      </c>
      <c r="Y165" s="52">
        <f t="shared" si="45"/>
        <v>14249</v>
      </c>
      <c r="Z165" s="52">
        <f t="shared" si="46"/>
        <v>14249</v>
      </c>
      <c r="AA165" s="52">
        <f>ROUND(IF((VLOOKUP(B165,'Master '!B$4:W$29000,22,0))&lt;21001,X165,0),0)</f>
        <v>18353</v>
      </c>
      <c r="AB165" s="52">
        <f t="shared" si="47"/>
        <v>1709.8799999999999</v>
      </c>
      <c r="AC165" s="52">
        <f t="shared" si="48"/>
        <v>138</v>
      </c>
      <c r="AD165" s="52">
        <v>200</v>
      </c>
      <c r="AE165" s="53"/>
      <c r="AF165" s="104"/>
      <c r="AG165" s="95">
        <f t="shared" si="49"/>
        <v>2047.8799999999999</v>
      </c>
      <c r="AH165" s="95">
        <f t="shared" si="50"/>
        <v>16305.12</v>
      </c>
      <c r="AI165" s="95">
        <f t="shared" si="51"/>
        <v>1852.3700000000001</v>
      </c>
      <c r="AJ165" s="95">
        <f t="shared" si="52"/>
        <v>596.47249999999997</v>
      </c>
      <c r="AK165" s="95">
        <f t="shared" si="53"/>
        <v>20801.842499999999</v>
      </c>
    </row>
    <row r="166" spans="1:37" s="54" customFormat="1" ht="12.75" customHeight="1">
      <c r="A166" s="47">
        <v>159</v>
      </c>
      <c r="B166" s="42" t="s">
        <v>760</v>
      </c>
      <c r="C166" s="48" t="str">
        <f>VLOOKUP(B166,'Master '!B$4:AM$6300,3,0)</f>
        <v>Abhishek Prabhakar Chougale</v>
      </c>
      <c r="D166" s="49">
        <f>VLOOKUP(B166,'Master '!B$4:AP$6300,28,0)</f>
        <v>25000</v>
      </c>
      <c r="E166" s="86" t="str">
        <f>VLOOKUP(B166,'Master '!B:F,5,0)</f>
        <v>M</v>
      </c>
      <c r="F166" s="86">
        <v>0</v>
      </c>
      <c r="G166" s="86">
        <v>1</v>
      </c>
      <c r="H166" s="86">
        <v>2</v>
      </c>
      <c r="I166" s="86">
        <v>0</v>
      </c>
      <c r="J166" s="86">
        <v>24</v>
      </c>
      <c r="K166" s="50">
        <f t="shared" si="36"/>
        <v>27</v>
      </c>
      <c r="L166" s="51">
        <f>VLOOKUP(B166,'Master '!B$4:AQ$13300,23,0)</f>
        <v>12500</v>
      </c>
      <c r="M166" s="51">
        <f>VLOOKUP(B166,'Master '!B$4:AS$13300,24,0)</f>
        <v>5000</v>
      </c>
      <c r="N166" s="51">
        <f>VLOOKUP(B166,'Master '!B$4:AT$13300,25,0)</f>
        <v>2083</v>
      </c>
      <c r="O166" s="51">
        <f>VLOOKUP(B166,'Master '!B$4:AV$1330,26,0)</f>
        <v>2083</v>
      </c>
      <c r="P166" s="51">
        <f>VLOOKUP(B166,'Master '!B$4:AW$1330,27,0)</f>
        <v>3334</v>
      </c>
      <c r="Q166" s="51">
        <f t="shared" si="37"/>
        <v>25000</v>
      </c>
      <c r="R166" s="52">
        <f t="shared" si="38"/>
        <v>10888</v>
      </c>
      <c r="S166" s="52">
        <f t="shared" si="39"/>
        <v>4355</v>
      </c>
      <c r="T166" s="52">
        <f t="shared" si="40"/>
        <v>1815</v>
      </c>
      <c r="U166" s="52">
        <f t="shared" si="41"/>
        <v>1815</v>
      </c>
      <c r="V166" s="52">
        <f t="shared" si="42"/>
        <v>1815</v>
      </c>
      <c r="W166" s="52">
        <f t="shared" si="43"/>
        <v>0</v>
      </c>
      <c r="X166" s="52">
        <f t="shared" si="44"/>
        <v>20688</v>
      </c>
      <c r="Y166" s="52">
        <f t="shared" si="45"/>
        <v>16333</v>
      </c>
      <c r="Z166" s="52">
        <f t="shared" si="46"/>
        <v>15000</v>
      </c>
      <c r="AA166" s="52">
        <f>ROUND(IF((VLOOKUP(B166,'Master '!B$4:W$29000,22,0))&lt;21001,X166,0),0)</f>
        <v>0</v>
      </c>
      <c r="AB166" s="52">
        <f t="shared" si="47"/>
        <v>1800</v>
      </c>
      <c r="AC166" s="52">
        <f t="shared" si="48"/>
        <v>0</v>
      </c>
      <c r="AD166" s="52">
        <v>200</v>
      </c>
      <c r="AE166" s="53"/>
      <c r="AF166" s="104"/>
      <c r="AG166" s="95">
        <f t="shared" si="49"/>
        <v>2000</v>
      </c>
      <c r="AH166" s="95">
        <f t="shared" si="50"/>
        <v>18688</v>
      </c>
      <c r="AI166" s="95">
        <f t="shared" si="51"/>
        <v>1950</v>
      </c>
      <c r="AJ166" s="95">
        <f t="shared" si="52"/>
        <v>0</v>
      </c>
      <c r="AK166" s="95">
        <f t="shared" si="53"/>
        <v>22638</v>
      </c>
    </row>
    <row r="167" spans="1:37" s="54" customFormat="1" ht="12.75" customHeight="1">
      <c r="A167" s="47">
        <v>160</v>
      </c>
      <c r="B167" s="42" t="s">
        <v>764</v>
      </c>
      <c r="C167" s="48" t="str">
        <f>VLOOKUP(B167,'Master '!B$4:AM$6300,3,0)</f>
        <v>Swapnil Pandurang Shankar</v>
      </c>
      <c r="D167" s="49">
        <f>VLOOKUP(B167,'Master '!B$4:AP$6300,28,0)</f>
        <v>27000</v>
      </c>
      <c r="E167" s="86" t="str">
        <f>VLOOKUP(B167,'Master '!B:F,5,0)</f>
        <v>M</v>
      </c>
      <c r="F167" s="86">
        <v>0</v>
      </c>
      <c r="G167" s="86">
        <v>0</v>
      </c>
      <c r="H167" s="86">
        <v>3</v>
      </c>
      <c r="I167" s="86">
        <v>0</v>
      </c>
      <c r="J167" s="86">
        <v>24</v>
      </c>
      <c r="K167" s="50">
        <f t="shared" si="36"/>
        <v>27</v>
      </c>
      <c r="L167" s="51">
        <f>VLOOKUP(B167,'Master '!B$4:AQ$13300,23,0)</f>
        <v>13500</v>
      </c>
      <c r="M167" s="51">
        <f>VLOOKUP(B167,'Master '!B$4:AS$13300,24,0)</f>
        <v>5400</v>
      </c>
      <c r="N167" s="51">
        <f>VLOOKUP(B167,'Master '!B$4:AT$13300,25,0)</f>
        <v>2083</v>
      </c>
      <c r="O167" s="51">
        <f>VLOOKUP(B167,'Master '!B$4:AV$1330,26,0)</f>
        <v>2083</v>
      </c>
      <c r="P167" s="51">
        <f>VLOOKUP(B167,'Master '!B$4:AW$1330,27,0)</f>
        <v>3934</v>
      </c>
      <c r="Q167" s="51">
        <f t="shared" si="37"/>
        <v>27000</v>
      </c>
      <c r="R167" s="52">
        <f t="shared" si="38"/>
        <v>11759</v>
      </c>
      <c r="S167" s="52">
        <f t="shared" si="39"/>
        <v>4704</v>
      </c>
      <c r="T167" s="52">
        <f t="shared" si="40"/>
        <v>1815</v>
      </c>
      <c r="U167" s="52">
        <f t="shared" si="41"/>
        <v>1815</v>
      </c>
      <c r="V167" s="52">
        <f t="shared" si="42"/>
        <v>1815</v>
      </c>
      <c r="W167" s="52">
        <f t="shared" si="43"/>
        <v>0</v>
      </c>
      <c r="X167" s="52">
        <f t="shared" si="44"/>
        <v>21908</v>
      </c>
      <c r="Y167" s="52">
        <f t="shared" si="45"/>
        <v>17204</v>
      </c>
      <c r="Z167" s="52">
        <f t="shared" si="46"/>
        <v>15000</v>
      </c>
      <c r="AA167" s="52">
        <f>ROUND(IF((VLOOKUP(B167,'Master '!B$4:W$29000,22,0))&lt;21001,X167,0),0)</f>
        <v>0</v>
      </c>
      <c r="AB167" s="52">
        <f t="shared" si="47"/>
        <v>1800</v>
      </c>
      <c r="AC167" s="52">
        <f t="shared" si="48"/>
        <v>0</v>
      </c>
      <c r="AD167" s="52">
        <v>200</v>
      </c>
      <c r="AE167" s="53"/>
      <c r="AF167" s="104"/>
      <c r="AG167" s="95">
        <f t="shared" si="49"/>
        <v>2000</v>
      </c>
      <c r="AH167" s="95">
        <f t="shared" si="50"/>
        <v>19908</v>
      </c>
      <c r="AI167" s="95">
        <f t="shared" si="51"/>
        <v>1950</v>
      </c>
      <c r="AJ167" s="95">
        <f t="shared" si="52"/>
        <v>0</v>
      </c>
      <c r="AK167" s="95">
        <f t="shared" si="53"/>
        <v>23858</v>
      </c>
    </row>
    <row r="168" spans="1:37" s="54" customFormat="1" ht="12.75" customHeight="1">
      <c r="A168" s="47">
        <v>161</v>
      </c>
      <c r="B168" s="42" t="s">
        <v>768</v>
      </c>
      <c r="C168" s="48" t="str">
        <f>VLOOKUP(B168,'Master '!B$4:AM$6300,3,0)</f>
        <v>Om Shankar Nikam</v>
      </c>
      <c r="D168" s="49">
        <f>VLOOKUP(B168,'Master '!B$4:AP$6300,28,0)</f>
        <v>43000</v>
      </c>
      <c r="E168" s="86" t="str">
        <f>VLOOKUP(B168,'Master '!B:F,5,0)</f>
        <v>M</v>
      </c>
      <c r="F168" s="86">
        <v>0</v>
      </c>
      <c r="G168" s="86">
        <v>1</v>
      </c>
      <c r="H168" s="86">
        <v>4</v>
      </c>
      <c r="I168" s="86">
        <v>0</v>
      </c>
      <c r="J168" s="86">
        <v>26</v>
      </c>
      <c r="K168" s="50">
        <f t="shared" si="36"/>
        <v>31</v>
      </c>
      <c r="L168" s="51">
        <f>VLOOKUP(B168,'Master '!B$4:AQ$13300,23,0)</f>
        <v>21500</v>
      </c>
      <c r="M168" s="51">
        <f>VLOOKUP(B168,'Master '!B$4:AS$13300,24,0)</f>
        <v>8600</v>
      </c>
      <c r="N168" s="51">
        <f>VLOOKUP(B168,'Master '!B$4:AT$13300,25,0)</f>
        <v>2083</v>
      </c>
      <c r="O168" s="51">
        <f>VLOOKUP(B168,'Master '!B$4:AV$1330,26,0)</f>
        <v>2083</v>
      </c>
      <c r="P168" s="51">
        <f>VLOOKUP(B168,'Master '!B$4:AW$1330,27,0)</f>
        <v>8734</v>
      </c>
      <c r="Q168" s="51">
        <f t="shared" si="37"/>
        <v>43000</v>
      </c>
      <c r="R168" s="52">
        <f t="shared" si="38"/>
        <v>21500</v>
      </c>
      <c r="S168" s="52">
        <f t="shared" si="39"/>
        <v>8600</v>
      </c>
      <c r="T168" s="52">
        <f t="shared" si="40"/>
        <v>2083</v>
      </c>
      <c r="U168" s="52">
        <f t="shared" si="41"/>
        <v>2083</v>
      </c>
      <c r="V168" s="52">
        <f t="shared" si="42"/>
        <v>2083</v>
      </c>
      <c r="W168" s="52">
        <f t="shared" si="43"/>
        <v>0</v>
      </c>
      <c r="X168" s="52">
        <f t="shared" si="44"/>
        <v>36349</v>
      </c>
      <c r="Y168" s="52">
        <f t="shared" si="45"/>
        <v>27749</v>
      </c>
      <c r="Z168" s="52">
        <f t="shared" si="46"/>
        <v>15000</v>
      </c>
      <c r="AA168" s="52">
        <f>ROUND(IF((VLOOKUP(B168,'Master '!B$4:W$29000,22,0))&lt;21001,X168,0),0)</f>
        <v>0</v>
      </c>
      <c r="AB168" s="52">
        <f t="shared" si="47"/>
        <v>1800</v>
      </c>
      <c r="AC168" s="52">
        <f t="shared" si="48"/>
        <v>0</v>
      </c>
      <c r="AD168" s="52">
        <v>200</v>
      </c>
      <c r="AE168" s="53"/>
      <c r="AF168" s="104"/>
      <c r="AG168" s="95">
        <f t="shared" si="49"/>
        <v>2000</v>
      </c>
      <c r="AH168" s="95">
        <f t="shared" si="50"/>
        <v>34349</v>
      </c>
      <c r="AI168" s="95">
        <f t="shared" si="51"/>
        <v>1950</v>
      </c>
      <c r="AJ168" s="95">
        <f t="shared" si="52"/>
        <v>0</v>
      </c>
      <c r="AK168" s="95">
        <f t="shared" si="53"/>
        <v>38299</v>
      </c>
    </row>
    <row r="169" spans="1:37" s="54" customFormat="1" ht="12.75" customHeight="1">
      <c r="A169" s="47">
        <v>162</v>
      </c>
      <c r="B169" s="42" t="s">
        <v>771</v>
      </c>
      <c r="C169" s="48" t="str">
        <f>VLOOKUP(B169,'Master '!B$4:AM$6300,3,0)</f>
        <v>Kiran Arunrao Bhosale</v>
      </c>
      <c r="D169" s="49">
        <f>VLOOKUP(B169,'Master '!B$4:AP$6300,28,0)</f>
        <v>32000</v>
      </c>
      <c r="E169" s="86" t="str">
        <f>VLOOKUP(B169,'Master '!B:F,5,0)</f>
        <v>M</v>
      </c>
      <c r="F169" s="86">
        <v>0</v>
      </c>
      <c r="G169" s="86">
        <v>1</v>
      </c>
      <c r="H169" s="86">
        <v>4</v>
      </c>
      <c r="I169" s="86">
        <v>0</v>
      </c>
      <c r="J169" s="86">
        <v>26</v>
      </c>
      <c r="K169" s="50">
        <f t="shared" si="36"/>
        <v>31</v>
      </c>
      <c r="L169" s="51">
        <f>VLOOKUP(B169,'Master '!B$4:AQ$13300,23,0)</f>
        <v>16000</v>
      </c>
      <c r="M169" s="51">
        <f>VLOOKUP(B169,'Master '!B$4:AS$13300,24,0)</f>
        <v>6400</v>
      </c>
      <c r="N169" s="51">
        <f>VLOOKUP(B169,'Master '!B$4:AT$13300,25,0)</f>
        <v>2083</v>
      </c>
      <c r="O169" s="51">
        <f>VLOOKUP(B169,'Master '!B$4:AV$1330,26,0)</f>
        <v>2083</v>
      </c>
      <c r="P169" s="51">
        <f>VLOOKUP(B169,'Master '!B$4:AW$1330,27,0)</f>
        <v>5434</v>
      </c>
      <c r="Q169" s="51">
        <f t="shared" si="37"/>
        <v>32000</v>
      </c>
      <c r="R169" s="52">
        <f t="shared" si="38"/>
        <v>16000</v>
      </c>
      <c r="S169" s="52">
        <f t="shared" si="39"/>
        <v>6400</v>
      </c>
      <c r="T169" s="52">
        <f t="shared" si="40"/>
        <v>2083</v>
      </c>
      <c r="U169" s="52">
        <f t="shared" si="41"/>
        <v>2083</v>
      </c>
      <c r="V169" s="52">
        <f t="shared" si="42"/>
        <v>2083</v>
      </c>
      <c r="W169" s="52">
        <f t="shared" si="43"/>
        <v>0</v>
      </c>
      <c r="X169" s="52">
        <f t="shared" si="44"/>
        <v>28649</v>
      </c>
      <c r="Y169" s="52">
        <f t="shared" si="45"/>
        <v>22249</v>
      </c>
      <c r="Z169" s="52">
        <f t="shared" si="46"/>
        <v>15000</v>
      </c>
      <c r="AA169" s="52">
        <f>ROUND(IF((VLOOKUP(B169,'Master '!B$4:W$29000,22,0))&lt;21001,X169,0),0)</f>
        <v>0</v>
      </c>
      <c r="AB169" s="52">
        <f t="shared" si="47"/>
        <v>1800</v>
      </c>
      <c r="AC169" s="52">
        <f t="shared" si="48"/>
        <v>0</v>
      </c>
      <c r="AD169" s="52">
        <v>200</v>
      </c>
      <c r="AE169" s="53"/>
      <c r="AF169" s="104"/>
      <c r="AG169" s="95">
        <f t="shared" si="49"/>
        <v>2000</v>
      </c>
      <c r="AH169" s="95">
        <f t="shared" si="50"/>
        <v>26649</v>
      </c>
      <c r="AI169" s="95">
        <f t="shared" si="51"/>
        <v>1950</v>
      </c>
      <c r="AJ169" s="95">
        <f t="shared" si="52"/>
        <v>0</v>
      </c>
      <c r="AK169" s="95">
        <f t="shared" si="53"/>
        <v>30599</v>
      </c>
    </row>
    <row r="170" spans="1:37" s="54" customFormat="1" ht="12.75" customHeight="1">
      <c r="A170" s="47">
        <v>163</v>
      </c>
      <c r="B170" s="42" t="s">
        <v>773</v>
      </c>
      <c r="C170" s="48" t="str">
        <f>VLOOKUP(B170,'Master '!B$4:AM$6300,3,0)</f>
        <v>Pradip Sunil Dubey</v>
      </c>
      <c r="D170" s="49">
        <f>VLOOKUP(B170,'Master '!B$4:AP$6300,28,0)</f>
        <v>16000</v>
      </c>
      <c r="E170" s="86" t="str">
        <f>VLOOKUP(B170,'Master '!B:F,5,0)</f>
        <v>M</v>
      </c>
      <c r="F170" s="86">
        <v>10</v>
      </c>
      <c r="G170" s="86">
        <v>0</v>
      </c>
      <c r="H170" s="86">
        <v>2</v>
      </c>
      <c r="I170" s="86">
        <v>0</v>
      </c>
      <c r="J170" s="86">
        <v>23</v>
      </c>
      <c r="K170" s="50">
        <f t="shared" si="36"/>
        <v>25</v>
      </c>
      <c r="L170" s="51">
        <f>VLOOKUP(B170,'Master '!B$4:AQ$13300,23,0)</f>
        <v>8000</v>
      </c>
      <c r="M170" s="51">
        <f>VLOOKUP(B170,'Master '!B$4:AS$13300,24,0)</f>
        <v>3200</v>
      </c>
      <c r="N170" s="51">
        <f>VLOOKUP(B170,'Master '!B$4:AT$13300,25,0)</f>
        <v>2083</v>
      </c>
      <c r="O170" s="51">
        <f>VLOOKUP(B170,'Master '!B$4:AV$1330,26,0)</f>
        <v>2083</v>
      </c>
      <c r="P170" s="51">
        <f>VLOOKUP(B170,'Master '!B$4:AW$1330,27,0)</f>
        <v>634</v>
      </c>
      <c r="Q170" s="51">
        <f t="shared" si="37"/>
        <v>16000</v>
      </c>
      <c r="R170" s="52">
        <f t="shared" si="38"/>
        <v>6452</v>
      </c>
      <c r="S170" s="52">
        <f t="shared" si="39"/>
        <v>2581</v>
      </c>
      <c r="T170" s="52">
        <f t="shared" si="40"/>
        <v>1680</v>
      </c>
      <c r="U170" s="52">
        <f t="shared" si="41"/>
        <v>1680</v>
      </c>
      <c r="V170" s="52">
        <f t="shared" si="42"/>
        <v>1680</v>
      </c>
      <c r="W170" s="52">
        <f t="shared" si="43"/>
        <v>903.22580645161293</v>
      </c>
      <c r="X170" s="52">
        <f t="shared" si="44"/>
        <v>14977</v>
      </c>
      <c r="Y170" s="52">
        <f t="shared" si="45"/>
        <v>11492</v>
      </c>
      <c r="Z170" s="52">
        <f t="shared" si="46"/>
        <v>11492</v>
      </c>
      <c r="AA170" s="52">
        <f>ROUND(IF((VLOOKUP(B170,'Master '!B$4:W$29000,22,0))&lt;21001,X170,0),0)</f>
        <v>14977</v>
      </c>
      <c r="AB170" s="52">
        <f t="shared" si="47"/>
        <v>1379.04</v>
      </c>
      <c r="AC170" s="52">
        <f t="shared" si="48"/>
        <v>113</v>
      </c>
      <c r="AD170" s="52">
        <v>200</v>
      </c>
      <c r="AE170" s="53"/>
      <c r="AF170" s="104"/>
      <c r="AG170" s="95">
        <f t="shared" si="49"/>
        <v>1692.04</v>
      </c>
      <c r="AH170" s="95">
        <f t="shared" si="50"/>
        <v>13284.96</v>
      </c>
      <c r="AI170" s="95">
        <f t="shared" si="51"/>
        <v>1493.96</v>
      </c>
      <c r="AJ170" s="95">
        <f t="shared" si="52"/>
        <v>486.7525</v>
      </c>
      <c r="AK170" s="95">
        <f t="shared" si="53"/>
        <v>16957.712499999998</v>
      </c>
    </row>
    <row r="171" spans="1:37" s="54" customFormat="1" ht="12.75" customHeight="1">
      <c r="A171" s="47">
        <v>164</v>
      </c>
      <c r="B171" s="42" t="s">
        <v>776</v>
      </c>
      <c r="C171" s="48" t="str">
        <f>VLOOKUP(B171,'Master '!B$4:AM$6300,3,0)</f>
        <v>Sagar Laxmikant Singh</v>
      </c>
      <c r="D171" s="49">
        <f>VLOOKUP(B171,'Master '!B$4:AP$6300,28,0)</f>
        <v>31000</v>
      </c>
      <c r="E171" s="86" t="str">
        <f>VLOOKUP(B171,'Master '!B:F,5,0)</f>
        <v>M</v>
      </c>
      <c r="F171" s="86">
        <v>0</v>
      </c>
      <c r="G171" s="86">
        <v>0</v>
      </c>
      <c r="H171" s="86">
        <v>4</v>
      </c>
      <c r="I171" s="86">
        <v>0</v>
      </c>
      <c r="J171" s="86">
        <v>25</v>
      </c>
      <c r="K171" s="50">
        <f t="shared" si="36"/>
        <v>29</v>
      </c>
      <c r="L171" s="51">
        <f>VLOOKUP(B171,'Master '!B$4:AQ$13300,23,0)</f>
        <v>15500</v>
      </c>
      <c r="M171" s="51">
        <f>VLOOKUP(B171,'Master '!B$4:AS$13300,24,0)</f>
        <v>6200</v>
      </c>
      <c r="N171" s="51">
        <f>VLOOKUP(B171,'Master '!B$4:AT$13300,25,0)</f>
        <v>2083</v>
      </c>
      <c r="O171" s="51">
        <f>VLOOKUP(B171,'Master '!B$4:AV$1330,26,0)</f>
        <v>2083</v>
      </c>
      <c r="P171" s="51">
        <f>VLOOKUP(B171,'Master '!B$4:AW$1330,27,0)</f>
        <v>5134</v>
      </c>
      <c r="Q171" s="51">
        <f t="shared" si="37"/>
        <v>31000</v>
      </c>
      <c r="R171" s="52">
        <f t="shared" si="38"/>
        <v>14500</v>
      </c>
      <c r="S171" s="52">
        <f t="shared" si="39"/>
        <v>5800</v>
      </c>
      <c r="T171" s="52">
        <f t="shared" si="40"/>
        <v>1949</v>
      </c>
      <c r="U171" s="52">
        <f t="shared" si="41"/>
        <v>1949</v>
      </c>
      <c r="V171" s="52">
        <f t="shared" si="42"/>
        <v>1949</v>
      </c>
      <c r="W171" s="52">
        <f t="shared" si="43"/>
        <v>0</v>
      </c>
      <c r="X171" s="52">
        <f t="shared" si="44"/>
        <v>26147</v>
      </c>
      <c r="Y171" s="52">
        <f t="shared" si="45"/>
        <v>20347</v>
      </c>
      <c r="Z171" s="52">
        <f t="shared" si="46"/>
        <v>15000</v>
      </c>
      <c r="AA171" s="52">
        <f>ROUND(IF((VLOOKUP(B171,'Master '!B$4:W$29000,22,0))&lt;21001,X171,0),0)</f>
        <v>0</v>
      </c>
      <c r="AB171" s="52">
        <f t="shared" si="47"/>
        <v>1800</v>
      </c>
      <c r="AC171" s="52">
        <f t="shared" si="48"/>
        <v>0</v>
      </c>
      <c r="AD171" s="52">
        <v>200</v>
      </c>
      <c r="AE171" s="53"/>
      <c r="AF171" s="104"/>
      <c r="AG171" s="95">
        <f t="shared" si="49"/>
        <v>2000</v>
      </c>
      <c r="AH171" s="95">
        <f t="shared" si="50"/>
        <v>24147</v>
      </c>
      <c r="AI171" s="95">
        <f t="shared" si="51"/>
        <v>1950</v>
      </c>
      <c r="AJ171" s="95">
        <f t="shared" si="52"/>
        <v>0</v>
      </c>
      <c r="AK171" s="95">
        <f t="shared" si="53"/>
        <v>28097</v>
      </c>
    </row>
    <row r="172" spans="1:37" s="54" customFormat="1" ht="12.75" customHeight="1">
      <c r="A172" s="47">
        <v>165</v>
      </c>
      <c r="B172" s="42" t="s">
        <v>781</v>
      </c>
      <c r="C172" s="48" t="str">
        <f>VLOOKUP(B172,'Master '!B$4:AM$6300,3,0)</f>
        <v>Tushar  Chikte</v>
      </c>
      <c r="D172" s="49">
        <f>VLOOKUP(B172,'Master '!B$4:AP$6300,28,0)</f>
        <v>24000</v>
      </c>
      <c r="E172" s="86" t="str">
        <f>VLOOKUP(B172,'Master '!B:F,5,0)</f>
        <v>M</v>
      </c>
      <c r="F172" s="86">
        <v>0</v>
      </c>
      <c r="G172" s="86">
        <v>1</v>
      </c>
      <c r="H172" s="86">
        <v>2</v>
      </c>
      <c r="I172" s="86">
        <v>0</v>
      </c>
      <c r="J172" s="86">
        <v>26</v>
      </c>
      <c r="K172" s="50">
        <f t="shared" si="36"/>
        <v>29</v>
      </c>
      <c r="L172" s="51">
        <f>VLOOKUP(B172,'Master '!B$4:AQ$13300,23,0)</f>
        <v>12000</v>
      </c>
      <c r="M172" s="51">
        <f>VLOOKUP(B172,'Master '!B$4:AS$13300,24,0)</f>
        <v>4800</v>
      </c>
      <c r="N172" s="51">
        <f>VLOOKUP(B172,'Master '!B$4:AT$13300,25,0)</f>
        <v>2083</v>
      </c>
      <c r="O172" s="51">
        <f>VLOOKUP(B172,'Master '!B$4:AV$1330,26,0)</f>
        <v>2083</v>
      </c>
      <c r="P172" s="51">
        <f>VLOOKUP(B172,'Master '!B$4:AW$1330,27,0)</f>
        <v>3034</v>
      </c>
      <c r="Q172" s="51">
        <f t="shared" si="37"/>
        <v>24000</v>
      </c>
      <c r="R172" s="52">
        <f t="shared" si="38"/>
        <v>11226</v>
      </c>
      <c r="S172" s="52">
        <f t="shared" si="39"/>
        <v>4491</v>
      </c>
      <c r="T172" s="52">
        <f t="shared" si="40"/>
        <v>1949</v>
      </c>
      <c r="U172" s="52">
        <f t="shared" si="41"/>
        <v>1949</v>
      </c>
      <c r="V172" s="52">
        <f t="shared" si="42"/>
        <v>1949</v>
      </c>
      <c r="W172" s="52">
        <f t="shared" si="43"/>
        <v>0</v>
      </c>
      <c r="X172" s="52">
        <f t="shared" si="44"/>
        <v>21564</v>
      </c>
      <c r="Y172" s="52">
        <f t="shared" si="45"/>
        <v>17073</v>
      </c>
      <c r="Z172" s="52">
        <f t="shared" si="46"/>
        <v>15000</v>
      </c>
      <c r="AA172" s="52">
        <f>ROUND(IF((VLOOKUP(B172,'Master '!B$4:W$29000,22,0))&lt;21001,X172,0),0)</f>
        <v>0</v>
      </c>
      <c r="AB172" s="52">
        <f t="shared" si="47"/>
        <v>1800</v>
      </c>
      <c r="AC172" s="52">
        <f t="shared" si="48"/>
        <v>0</v>
      </c>
      <c r="AD172" s="52">
        <v>200</v>
      </c>
      <c r="AE172" s="53"/>
      <c r="AF172" s="104"/>
      <c r="AG172" s="95">
        <f t="shared" si="49"/>
        <v>2000</v>
      </c>
      <c r="AH172" s="95">
        <f t="shared" si="50"/>
        <v>19564</v>
      </c>
      <c r="AI172" s="95">
        <f t="shared" si="51"/>
        <v>1950</v>
      </c>
      <c r="AJ172" s="95">
        <f t="shared" si="52"/>
        <v>0</v>
      </c>
      <c r="AK172" s="95">
        <f t="shared" si="53"/>
        <v>23514</v>
      </c>
    </row>
    <row r="173" spans="1:37" s="54" customFormat="1" ht="12.75" customHeight="1">
      <c r="A173" s="47">
        <v>166</v>
      </c>
      <c r="B173" s="42" t="s">
        <v>785</v>
      </c>
      <c r="C173" s="48" t="str">
        <f>VLOOKUP(B173,'Master '!B$4:AM$6300,3,0)</f>
        <v>Abhishek Arunrao Bhalerao</v>
      </c>
      <c r="D173" s="49">
        <f>VLOOKUP(B173,'Master '!B$4:AP$6300,28,0)</f>
        <v>31000</v>
      </c>
      <c r="E173" s="86" t="str">
        <f>VLOOKUP(B173,'Master '!B:F,5,0)</f>
        <v>M</v>
      </c>
      <c r="F173" s="86">
        <v>0</v>
      </c>
      <c r="G173" s="86">
        <v>1</v>
      </c>
      <c r="H173" s="86">
        <v>4</v>
      </c>
      <c r="I173" s="86">
        <v>0</v>
      </c>
      <c r="J173" s="86">
        <v>26</v>
      </c>
      <c r="K173" s="50">
        <f t="shared" si="36"/>
        <v>31</v>
      </c>
      <c r="L173" s="51">
        <f>VLOOKUP(B173,'Master '!B$4:AQ$13300,23,0)</f>
        <v>15500</v>
      </c>
      <c r="M173" s="51">
        <f>VLOOKUP(B173,'Master '!B$4:AS$13300,24,0)</f>
        <v>6200</v>
      </c>
      <c r="N173" s="51">
        <f>VLOOKUP(B173,'Master '!B$4:AT$13300,25,0)</f>
        <v>2083</v>
      </c>
      <c r="O173" s="51">
        <f>VLOOKUP(B173,'Master '!B$4:AV$1330,26,0)</f>
        <v>2083</v>
      </c>
      <c r="P173" s="51">
        <f>VLOOKUP(B173,'Master '!B$4:AW$1330,27,0)</f>
        <v>5134</v>
      </c>
      <c r="Q173" s="51">
        <f t="shared" si="37"/>
        <v>31000</v>
      </c>
      <c r="R173" s="52">
        <f t="shared" si="38"/>
        <v>15500</v>
      </c>
      <c r="S173" s="52">
        <f t="shared" si="39"/>
        <v>6200</v>
      </c>
      <c r="T173" s="52">
        <f t="shared" si="40"/>
        <v>2083</v>
      </c>
      <c r="U173" s="52">
        <f t="shared" si="41"/>
        <v>2083</v>
      </c>
      <c r="V173" s="52">
        <f t="shared" si="42"/>
        <v>2083</v>
      </c>
      <c r="W173" s="52">
        <f t="shared" si="43"/>
        <v>0</v>
      </c>
      <c r="X173" s="52">
        <f t="shared" si="44"/>
        <v>27949</v>
      </c>
      <c r="Y173" s="52">
        <f t="shared" si="45"/>
        <v>21749</v>
      </c>
      <c r="Z173" s="52">
        <f t="shared" si="46"/>
        <v>15000</v>
      </c>
      <c r="AA173" s="52">
        <f>ROUND(IF((VLOOKUP(B173,'Master '!B$4:W$29000,22,0))&lt;21001,X173,0),0)</f>
        <v>0</v>
      </c>
      <c r="AB173" s="52">
        <f t="shared" si="47"/>
        <v>1800</v>
      </c>
      <c r="AC173" s="52">
        <f t="shared" si="48"/>
        <v>0</v>
      </c>
      <c r="AD173" s="52">
        <v>200</v>
      </c>
      <c r="AE173" s="53"/>
      <c r="AF173" s="104"/>
      <c r="AG173" s="95">
        <f t="shared" si="49"/>
        <v>2000</v>
      </c>
      <c r="AH173" s="95">
        <f t="shared" si="50"/>
        <v>25949</v>
      </c>
      <c r="AI173" s="95">
        <f t="shared" si="51"/>
        <v>1950</v>
      </c>
      <c r="AJ173" s="95">
        <f t="shared" si="52"/>
        <v>0</v>
      </c>
      <c r="AK173" s="95">
        <f t="shared" si="53"/>
        <v>29899</v>
      </c>
    </row>
    <row r="174" spans="1:37" s="54" customFormat="1" ht="12.75" customHeight="1">
      <c r="A174" s="47">
        <v>167</v>
      </c>
      <c r="B174" s="42" t="s">
        <v>790</v>
      </c>
      <c r="C174" s="48" t="str">
        <f>VLOOKUP(B174,'Master '!B$4:AM$6300,3,0)</f>
        <v>Ruchi Himmatrao Waghmare</v>
      </c>
      <c r="D174" s="49">
        <f>VLOOKUP(B174,'Master '!B$4:AP$6300,28,0)</f>
        <v>16000</v>
      </c>
      <c r="E174" s="86" t="str">
        <f>VLOOKUP(B174,'Master '!B:F,5,0)</f>
        <v>F</v>
      </c>
      <c r="F174" s="86">
        <v>10</v>
      </c>
      <c r="G174" s="86">
        <v>0</v>
      </c>
      <c r="H174" s="86">
        <v>3</v>
      </c>
      <c r="I174" s="86">
        <v>0</v>
      </c>
      <c r="J174" s="86">
        <v>24</v>
      </c>
      <c r="K174" s="50">
        <f t="shared" si="36"/>
        <v>27</v>
      </c>
      <c r="L174" s="51">
        <f>VLOOKUP(B174,'Master '!B$4:AQ$13300,23,0)</f>
        <v>8000</v>
      </c>
      <c r="M174" s="51">
        <f>VLOOKUP(B174,'Master '!B$4:AS$13300,24,0)</f>
        <v>3200</v>
      </c>
      <c r="N174" s="51">
        <f>VLOOKUP(B174,'Master '!B$4:AT$13300,25,0)</f>
        <v>2083</v>
      </c>
      <c r="O174" s="51">
        <f>VLOOKUP(B174,'Master '!B$4:AV$1330,26,0)</f>
        <v>2083</v>
      </c>
      <c r="P174" s="51">
        <f>VLOOKUP(B174,'Master '!B$4:AW$1330,27,0)</f>
        <v>634</v>
      </c>
      <c r="Q174" s="51">
        <f t="shared" si="37"/>
        <v>16000</v>
      </c>
      <c r="R174" s="52">
        <f t="shared" si="38"/>
        <v>6968</v>
      </c>
      <c r="S174" s="52">
        <f t="shared" si="39"/>
        <v>2788</v>
      </c>
      <c r="T174" s="52">
        <f t="shared" si="40"/>
        <v>1815</v>
      </c>
      <c r="U174" s="52">
        <f t="shared" si="41"/>
        <v>1815</v>
      </c>
      <c r="V174" s="52">
        <f t="shared" si="42"/>
        <v>1815</v>
      </c>
      <c r="W174" s="52">
        <f t="shared" si="43"/>
        <v>903.22580645161293</v>
      </c>
      <c r="X174" s="52">
        <f t="shared" si="44"/>
        <v>16105</v>
      </c>
      <c r="Y174" s="52">
        <f t="shared" si="45"/>
        <v>12413</v>
      </c>
      <c r="Z174" s="52">
        <f t="shared" si="46"/>
        <v>12413</v>
      </c>
      <c r="AA174" s="52">
        <f>ROUND(IF((VLOOKUP(B174,'Master '!B$4:W$29000,22,0))&lt;21001,X174,0),0)</f>
        <v>16105</v>
      </c>
      <c r="AB174" s="52">
        <f t="shared" si="47"/>
        <v>1489.56</v>
      </c>
      <c r="AC174" s="52">
        <f t="shared" si="48"/>
        <v>121</v>
      </c>
      <c r="AD174" s="52">
        <v>200</v>
      </c>
      <c r="AE174" s="53"/>
      <c r="AF174" s="104"/>
      <c r="AG174" s="95">
        <f t="shared" si="49"/>
        <v>1810.56</v>
      </c>
      <c r="AH174" s="95">
        <f t="shared" si="50"/>
        <v>14294.44</v>
      </c>
      <c r="AI174" s="95">
        <f t="shared" si="51"/>
        <v>1613.69</v>
      </c>
      <c r="AJ174" s="95">
        <f t="shared" si="52"/>
        <v>523.41250000000002</v>
      </c>
      <c r="AK174" s="95">
        <f t="shared" si="53"/>
        <v>18242.102499999997</v>
      </c>
    </row>
    <row r="175" spans="1:37" s="54" customFormat="1" ht="12.75" customHeight="1">
      <c r="A175" s="47">
        <v>168</v>
      </c>
      <c r="B175" s="42" t="s">
        <v>793</v>
      </c>
      <c r="C175" s="48" t="str">
        <f>VLOOKUP(B175,'Master '!B$4:AM$6300,3,0)</f>
        <v>Himanshu Sudarshan Wagh</v>
      </c>
      <c r="D175" s="49">
        <f>VLOOKUP(B175,'Master '!B$4:AP$6300,28,0)</f>
        <v>40000</v>
      </c>
      <c r="E175" s="86" t="str">
        <f>VLOOKUP(B175,'Master '!B:F,5,0)</f>
        <v>M</v>
      </c>
      <c r="F175" s="86">
        <v>0</v>
      </c>
      <c r="G175" s="86">
        <v>1</v>
      </c>
      <c r="H175" s="86">
        <v>4</v>
      </c>
      <c r="I175" s="86">
        <v>0</v>
      </c>
      <c r="J175" s="86">
        <v>26</v>
      </c>
      <c r="K175" s="50">
        <f t="shared" si="36"/>
        <v>31</v>
      </c>
      <c r="L175" s="51">
        <f>VLOOKUP(B175,'Master '!B$4:AQ$13300,23,0)</f>
        <v>20000</v>
      </c>
      <c r="M175" s="51">
        <f>VLOOKUP(B175,'Master '!B$4:AS$13300,24,0)</f>
        <v>8000</v>
      </c>
      <c r="N175" s="51">
        <f>VLOOKUP(B175,'Master '!B$4:AT$13300,25,0)</f>
        <v>2083</v>
      </c>
      <c r="O175" s="51">
        <f>VLOOKUP(B175,'Master '!B$4:AV$1330,26,0)</f>
        <v>2083</v>
      </c>
      <c r="P175" s="51">
        <f>VLOOKUP(B175,'Master '!B$4:AW$1330,27,0)</f>
        <v>7834</v>
      </c>
      <c r="Q175" s="51">
        <f t="shared" si="37"/>
        <v>40000</v>
      </c>
      <c r="R175" s="52">
        <f t="shared" si="38"/>
        <v>20000</v>
      </c>
      <c r="S175" s="52">
        <f t="shared" si="39"/>
        <v>8000</v>
      </c>
      <c r="T175" s="52">
        <f t="shared" si="40"/>
        <v>2083</v>
      </c>
      <c r="U175" s="52">
        <f t="shared" si="41"/>
        <v>2083</v>
      </c>
      <c r="V175" s="52">
        <f t="shared" si="42"/>
        <v>2083</v>
      </c>
      <c r="W175" s="52">
        <f t="shared" si="43"/>
        <v>0</v>
      </c>
      <c r="X175" s="52">
        <f t="shared" si="44"/>
        <v>34249</v>
      </c>
      <c r="Y175" s="52">
        <f t="shared" si="45"/>
        <v>26249</v>
      </c>
      <c r="Z175" s="52">
        <f t="shared" si="46"/>
        <v>15000</v>
      </c>
      <c r="AA175" s="52">
        <f>ROUND(IF((VLOOKUP(B175,'Master '!B$4:W$29000,22,0))&lt;21001,X175,0),0)</f>
        <v>0</v>
      </c>
      <c r="AB175" s="52">
        <f t="shared" si="47"/>
        <v>1800</v>
      </c>
      <c r="AC175" s="52">
        <f t="shared" si="48"/>
        <v>0</v>
      </c>
      <c r="AD175" s="52">
        <v>200</v>
      </c>
      <c r="AE175" s="53"/>
      <c r="AF175" s="104"/>
      <c r="AG175" s="95">
        <f t="shared" si="49"/>
        <v>2000</v>
      </c>
      <c r="AH175" s="95">
        <f t="shared" si="50"/>
        <v>32249</v>
      </c>
      <c r="AI175" s="95">
        <f t="shared" si="51"/>
        <v>1950</v>
      </c>
      <c r="AJ175" s="95">
        <f t="shared" si="52"/>
        <v>0</v>
      </c>
      <c r="AK175" s="95">
        <f t="shared" si="53"/>
        <v>36199</v>
      </c>
    </row>
    <row r="176" spans="1:37" s="54" customFormat="1" ht="12.75" customHeight="1">
      <c r="A176" s="47">
        <v>169</v>
      </c>
      <c r="B176" s="42" t="s">
        <v>796</v>
      </c>
      <c r="C176" s="48" t="str">
        <f>VLOOKUP(B176,'Master '!B$4:AM$6300,3,0)</f>
        <v>Rahul Gulab Jadhav</v>
      </c>
      <c r="D176" s="49">
        <f>VLOOKUP(B176,'Master '!B$4:AP$6300,28,0)</f>
        <v>20000</v>
      </c>
      <c r="E176" s="86" t="str">
        <f>VLOOKUP(B176,'Master '!B:F,5,0)</f>
        <v>M</v>
      </c>
      <c r="F176" s="86">
        <v>10</v>
      </c>
      <c r="G176" s="86">
        <v>0</v>
      </c>
      <c r="H176" s="86">
        <v>4</v>
      </c>
      <c r="I176" s="86">
        <v>0</v>
      </c>
      <c r="J176" s="86">
        <v>25</v>
      </c>
      <c r="K176" s="50">
        <f t="shared" si="36"/>
        <v>29</v>
      </c>
      <c r="L176" s="51">
        <f>VLOOKUP(B176,'Master '!B$4:AQ$13300,23,0)</f>
        <v>10000</v>
      </c>
      <c r="M176" s="51">
        <f>VLOOKUP(B176,'Master '!B$4:AS$13300,24,0)</f>
        <v>4000</v>
      </c>
      <c r="N176" s="51">
        <f>VLOOKUP(B176,'Master '!B$4:AT$13300,25,0)</f>
        <v>2083</v>
      </c>
      <c r="O176" s="51">
        <f>VLOOKUP(B176,'Master '!B$4:AV$1330,26,0)</f>
        <v>2083</v>
      </c>
      <c r="P176" s="51">
        <f>VLOOKUP(B176,'Master '!B$4:AW$1330,27,0)</f>
        <v>1834</v>
      </c>
      <c r="Q176" s="51">
        <f t="shared" si="37"/>
        <v>20000</v>
      </c>
      <c r="R176" s="52">
        <f t="shared" si="38"/>
        <v>9355</v>
      </c>
      <c r="S176" s="52">
        <f t="shared" si="39"/>
        <v>3742</v>
      </c>
      <c r="T176" s="52">
        <f t="shared" si="40"/>
        <v>1949</v>
      </c>
      <c r="U176" s="52">
        <f t="shared" si="41"/>
        <v>1949</v>
      </c>
      <c r="V176" s="52">
        <f t="shared" si="42"/>
        <v>1949</v>
      </c>
      <c r="W176" s="52">
        <f t="shared" si="43"/>
        <v>1129.0322580645161</v>
      </c>
      <c r="X176" s="52">
        <f t="shared" si="44"/>
        <v>20074</v>
      </c>
      <c r="Y176" s="52">
        <f t="shared" si="45"/>
        <v>15202</v>
      </c>
      <c r="Z176" s="52">
        <f t="shared" si="46"/>
        <v>15000</v>
      </c>
      <c r="AA176" s="52">
        <f>ROUND(IF((VLOOKUP(B176,'Master '!B$4:W$29000,22,0))&lt;21001,X176,0),0)</f>
        <v>20074</v>
      </c>
      <c r="AB176" s="52">
        <f t="shared" si="47"/>
        <v>1800</v>
      </c>
      <c r="AC176" s="52">
        <f t="shared" si="48"/>
        <v>151</v>
      </c>
      <c r="AD176" s="52">
        <v>200</v>
      </c>
      <c r="AE176" s="53"/>
      <c r="AF176" s="104"/>
      <c r="AG176" s="95">
        <f t="shared" si="49"/>
        <v>2151</v>
      </c>
      <c r="AH176" s="95">
        <f t="shared" si="50"/>
        <v>17923</v>
      </c>
      <c r="AI176" s="95">
        <f t="shared" si="51"/>
        <v>1950</v>
      </c>
      <c r="AJ176" s="95">
        <f t="shared" si="52"/>
        <v>652.40499999999997</v>
      </c>
      <c r="AK176" s="95">
        <f t="shared" si="53"/>
        <v>22676.404999999999</v>
      </c>
    </row>
    <row r="177" spans="1:37" s="54" customFormat="1" ht="12.75" customHeight="1">
      <c r="A177" s="47">
        <v>170</v>
      </c>
      <c r="B177" s="42" t="s">
        <v>800</v>
      </c>
      <c r="C177" s="48" t="str">
        <f>VLOOKUP(B177,'Master '!B$4:AM$6300,3,0)</f>
        <v>Siddhant Balasaheb Bodkhe</v>
      </c>
      <c r="D177" s="49">
        <f>VLOOKUP(B177,'Master '!B$4:AP$6300,28,0)</f>
        <v>50000</v>
      </c>
      <c r="E177" s="86" t="str">
        <f>VLOOKUP(B177,'Master '!B:F,5,0)</f>
        <v>M</v>
      </c>
      <c r="F177" s="86">
        <v>0</v>
      </c>
      <c r="G177" s="86">
        <v>1</v>
      </c>
      <c r="H177" s="86">
        <v>2</v>
      </c>
      <c r="I177" s="86">
        <v>0</v>
      </c>
      <c r="J177" s="86">
        <v>26</v>
      </c>
      <c r="K177" s="50">
        <f t="shared" si="36"/>
        <v>29</v>
      </c>
      <c r="L177" s="51">
        <f>VLOOKUP(B177,'Master '!B$4:AQ$13300,23,0)</f>
        <v>25000</v>
      </c>
      <c r="M177" s="51">
        <f>VLOOKUP(B177,'Master '!B$4:AS$13300,24,0)</f>
        <v>10000</v>
      </c>
      <c r="N177" s="51">
        <f>VLOOKUP(B177,'Master '!B$4:AT$13300,25,0)</f>
        <v>2083</v>
      </c>
      <c r="O177" s="51">
        <f>VLOOKUP(B177,'Master '!B$4:AV$1330,26,0)</f>
        <v>2083</v>
      </c>
      <c r="P177" s="51">
        <f>VLOOKUP(B177,'Master '!B$4:AW$1330,27,0)</f>
        <v>10834</v>
      </c>
      <c r="Q177" s="51">
        <f t="shared" si="37"/>
        <v>50000</v>
      </c>
      <c r="R177" s="52">
        <f t="shared" si="38"/>
        <v>23388</v>
      </c>
      <c r="S177" s="52">
        <f t="shared" si="39"/>
        <v>9355</v>
      </c>
      <c r="T177" s="52">
        <f t="shared" si="40"/>
        <v>1949</v>
      </c>
      <c r="U177" s="52">
        <f t="shared" si="41"/>
        <v>1949</v>
      </c>
      <c r="V177" s="52">
        <f t="shared" si="42"/>
        <v>1949</v>
      </c>
      <c r="W177" s="52">
        <f t="shared" si="43"/>
        <v>0</v>
      </c>
      <c r="X177" s="52">
        <f t="shared" si="44"/>
        <v>38590</v>
      </c>
      <c r="Y177" s="52">
        <f t="shared" si="45"/>
        <v>29235</v>
      </c>
      <c r="Z177" s="52">
        <f t="shared" si="46"/>
        <v>15000</v>
      </c>
      <c r="AA177" s="52">
        <f>ROUND(IF((VLOOKUP(B177,'Master '!B$4:W$29000,22,0))&lt;21001,X177,0),0)</f>
        <v>0</v>
      </c>
      <c r="AB177" s="52">
        <f t="shared" si="47"/>
        <v>1800</v>
      </c>
      <c r="AC177" s="52">
        <f t="shared" si="48"/>
        <v>0</v>
      </c>
      <c r="AD177" s="52">
        <v>200</v>
      </c>
      <c r="AE177" s="53"/>
      <c r="AF177" s="104"/>
      <c r="AG177" s="95">
        <f t="shared" si="49"/>
        <v>2000</v>
      </c>
      <c r="AH177" s="95">
        <f t="shared" si="50"/>
        <v>36590</v>
      </c>
      <c r="AI177" s="95">
        <f t="shared" si="51"/>
        <v>1950</v>
      </c>
      <c r="AJ177" s="95">
        <f t="shared" si="52"/>
        <v>0</v>
      </c>
      <c r="AK177" s="95">
        <f t="shared" si="53"/>
        <v>40540</v>
      </c>
    </row>
    <row r="178" spans="1:37" s="54" customFormat="1" ht="12.75" customHeight="1">
      <c r="A178" s="47">
        <v>171</v>
      </c>
      <c r="B178" s="42" t="s">
        <v>804</v>
      </c>
      <c r="C178" s="48" t="str">
        <f>VLOOKUP(B178,'Master '!B$4:AM$6300,3,0)</f>
        <v>Tushar Balu Ragde</v>
      </c>
      <c r="D178" s="49">
        <f>VLOOKUP(B178,'Master '!B$4:AP$6300,28,0)</f>
        <v>40000</v>
      </c>
      <c r="E178" s="86" t="str">
        <f>VLOOKUP(B178,'Master '!B:F,5,0)</f>
        <v>M</v>
      </c>
      <c r="F178" s="86">
        <v>0</v>
      </c>
      <c r="G178" s="86">
        <v>1</v>
      </c>
      <c r="H178" s="86">
        <v>4</v>
      </c>
      <c r="I178" s="86">
        <v>0</v>
      </c>
      <c r="J178" s="86">
        <v>26</v>
      </c>
      <c r="K178" s="50">
        <f t="shared" si="36"/>
        <v>31</v>
      </c>
      <c r="L178" s="51">
        <f>VLOOKUP(B178,'Master '!B$4:AQ$13300,23,0)</f>
        <v>20000</v>
      </c>
      <c r="M178" s="51">
        <f>VLOOKUP(B178,'Master '!B$4:AS$13300,24,0)</f>
        <v>8000</v>
      </c>
      <c r="N178" s="51">
        <f>VLOOKUP(B178,'Master '!B$4:AT$13300,25,0)</f>
        <v>2083</v>
      </c>
      <c r="O178" s="51">
        <f>VLOOKUP(B178,'Master '!B$4:AV$1330,26,0)</f>
        <v>2083</v>
      </c>
      <c r="P178" s="51">
        <f>VLOOKUP(B178,'Master '!B$4:AW$1330,27,0)</f>
        <v>7834</v>
      </c>
      <c r="Q178" s="51">
        <f t="shared" si="37"/>
        <v>40000</v>
      </c>
      <c r="R178" s="52">
        <f t="shared" si="38"/>
        <v>20000</v>
      </c>
      <c r="S178" s="52">
        <f t="shared" si="39"/>
        <v>8000</v>
      </c>
      <c r="T178" s="52">
        <f t="shared" si="40"/>
        <v>2083</v>
      </c>
      <c r="U178" s="52">
        <f t="shared" si="41"/>
        <v>2083</v>
      </c>
      <c r="V178" s="52">
        <f t="shared" si="42"/>
        <v>2083</v>
      </c>
      <c r="W178" s="52">
        <f t="shared" si="43"/>
        <v>0</v>
      </c>
      <c r="X178" s="52">
        <f t="shared" si="44"/>
        <v>34249</v>
      </c>
      <c r="Y178" s="52">
        <f t="shared" si="45"/>
        <v>26249</v>
      </c>
      <c r="Z178" s="52">
        <f t="shared" si="46"/>
        <v>15000</v>
      </c>
      <c r="AA178" s="52">
        <f>ROUND(IF((VLOOKUP(B178,'Master '!B$4:W$29000,22,0))&lt;21001,X178,0),0)</f>
        <v>0</v>
      </c>
      <c r="AB178" s="52">
        <f t="shared" si="47"/>
        <v>1800</v>
      </c>
      <c r="AC178" s="52">
        <f t="shared" si="48"/>
        <v>0</v>
      </c>
      <c r="AD178" s="52">
        <v>200</v>
      </c>
      <c r="AE178" s="53"/>
      <c r="AF178" s="104"/>
      <c r="AG178" s="95">
        <f t="shared" si="49"/>
        <v>2000</v>
      </c>
      <c r="AH178" s="95">
        <f t="shared" si="50"/>
        <v>32249</v>
      </c>
      <c r="AI178" s="95">
        <f t="shared" si="51"/>
        <v>1950</v>
      </c>
      <c r="AJ178" s="95">
        <f t="shared" si="52"/>
        <v>0</v>
      </c>
      <c r="AK178" s="95">
        <f t="shared" si="53"/>
        <v>36199</v>
      </c>
    </row>
    <row r="179" spans="1:37" s="54" customFormat="1" ht="12.75" customHeight="1">
      <c r="A179" s="47">
        <v>172</v>
      </c>
      <c r="B179" s="42" t="s">
        <v>809</v>
      </c>
      <c r="C179" s="48" t="str">
        <f>VLOOKUP(B179,'Master '!B$4:AM$6300,3,0)</f>
        <v>Pravin Limbaji Tayde</v>
      </c>
      <c r="D179" s="49">
        <f>VLOOKUP(B179,'Master '!B$4:AP$6300,28,0)</f>
        <v>15000</v>
      </c>
      <c r="E179" s="86" t="str">
        <f>VLOOKUP(B179,'Master '!B:F,5,0)</f>
        <v>M</v>
      </c>
      <c r="F179" s="86">
        <v>10</v>
      </c>
      <c r="G179" s="86">
        <v>0</v>
      </c>
      <c r="H179" s="86">
        <v>3</v>
      </c>
      <c r="I179" s="86">
        <v>0</v>
      </c>
      <c r="J179" s="86">
        <v>24</v>
      </c>
      <c r="K179" s="50">
        <f t="shared" si="36"/>
        <v>27</v>
      </c>
      <c r="L179" s="51">
        <f>VLOOKUP(B179,'Master '!B$4:AQ$13300,23,0)</f>
        <v>7500</v>
      </c>
      <c r="M179" s="51">
        <f>VLOOKUP(B179,'Master '!B$4:AS$13300,24,0)</f>
        <v>3000</v>
      </c>
      <c r="N179" s="51">
        <f>VLOOKUP(B179,'Master '!B$4:AT$13300,25,0)</f>
        <v>2083</v>
      </c>
      <c r="O179" s="51">
        <f>VLOOKUP(B179,'Master '!B$4:AV$1330,26,0)</f>
        <v>2083</v>
      </c>
      <c r="P179" s="51">
        <f>VLOOKUP(B179,'Master '!B$4:AW$1330,27,0)</f>
        <v>334</v>
      </c>
      <c r="Q179" s="51">
        <f t="shared" si="37"/>
        <v>15000</v>
      </c>
      <c r="R179" s="52">
        <f t="shared" si="38"/>
        <v>6533</v>
      </c>
      <c r="S179" s="52">
        <f t="shared" si="39"/>
        <v>2613</v>
      </c>
      <c r="T179" s="52">
        <f t="shared" si="40"/>
        <v>1815</v>
      </c>
      <c r="U179" s="52">
        <f t="shared" si="41"/>
        <v>1815</v>
      </c>
      <c r="V179" s="52">
        <f t="shared" si="42"/>
        <v>1815</v>
      </c>
      <c r="W179" s="52">
        <f t="shared" si="43"/>
        <v>846.77419354838707</v>
      </c>
      <c r="X179" s="52">
        <f t="shared" si="44"/>
        <v>15438</v>
      </c>
      <c r="Y179" s="52">
        <f t="shared" si="45"/>
        <v>11978</v>
      </c>
      <c r="Z179" s="52">
        <f t="shared" si="46"/>
        <v>11978</v>
      </c>
      <c r="AA179" s="52">
        <f>ROUND(IF((VLOOKUP(B179,'Master '!B$4:W$29000,22,0))&lt;21001,X179,0),0)</f>
        <v>15438</v>
      </c>
      <c r="AB179" s="52">
        <f t="shared" si="47"/>
        <v>1437.36</v>
      </c>
      <c r="AC179" s="52">
        <f t="shared" si="48"/>
        <v>116</v>
      </c>
      <c r="AD179" s="52">
        <v>200</v>
      </c>
      <c r="AE179" s="53"/>
      <c r="AF179" s="104"/>
      <c r="AG179" s="95">
        <f t="shared" si="49"/>
        <v>1753.36</v>
      </c>
      <c r="AH179" s="95">
        <f t="shared" si="50"/>
        <v>13684.64</v>
      </c>
      <c r="AI179" s="95">
        <f t="shared" si="51"/>
        <v>1557.14</v>
      </c>
      <c r="AJ179" s="95">
        <f t="shared" si="52"/>
        <v>501.73500000000001</v>
      </c>
      <c r="AK179" s="95">
        <f t="shared" si="53"/>
        <v>17496.875</v>
      </c>
    </row>
    <row r="180" spans="1:37" s="54" customFormat="1" ht="12.75" customHeight="1">
      <c r="A180" s="47">
        <v>173</v>
      </c>
      <c r="B180" s="42" t="s">
        <v>813</v>
      </c>
      <c r="C180" s="48" t="str">
        <f>VLOOKUP(B180,'Master '!B$4:AM$6300,3,0)</f>
        <v>Mahesh Sanjay Mind</v>
      </c>
      <c r="D180" s="49">
        <f>VLOOKUP(B180,'Master '!B$4:AP$6300,28,0)</f>
        <v>18000</v>
      </c>
      <c r="E180" s="86" t="str">
        <f>VLOOKUP(B180,'Master '!B:F,5,0)</f>
        <v>M</v>
      </c>
      <c r="F180" s="86">
        <v>10</v>
      </c>
      <c r="G180" s="86">
        <v>1</v>
      </c>
      <c r="H180" s="86">
        <v>4</v>
      </c>
      <c r="I180" s="86">
        <v>0</v>
      </c>
      <c r="J180" s="86">
        <v>26</v>
      </c>
      <c r="K180" s="50">
        <f t="shared" si="36"/>
        <v>31</v>
      </c>
      <c r="L180" s="51">
        <f>VLOOKUP(B180,'Master '!B$4:AQ$13300,23,0)</f>
        <v>9000</v>
      </c>
      <c r="M180" s="51">
        <f>VLOOKUP(B180,'Master '!B$4:AS$13300,24,0)</f>
        <v>3600</v>
      </c>
      <c r="N180" s="51">
        <f>VLOOKUP(B180,'Master '!B$4:AT$13300,25,0)</f>
        <v>2083</v>
      </c>
      <c r="O180" s="51">
        <f>VLOOKUP(B180,'Master '!B$4:AV$1330,26,0)</f>
        <v>2083</v>
      </c>
      <c r="P180" s="51">
        <f>VLOOKUP(B180,'Master '!B$4:AW$1330,27,0)</f>
        <v>1234</v>
      </c>
      <c r="Q180" s="51">
        <f t="shared" si="37"/>
        <v>18000</v>
      </c>
      <c r="R180" s="52">
        <f t="shared" si="38"/>
        <v>9000</v>
      </c>
      <c r="S180" s="52">
        <f t="shared" si="39"/>
        <v>3600</v>
      </c>
      <c r="T180" s="52">
        <f t="shared" si="40"/>
        <v>2083</v>
      </c>
      <c r="U180" s="52">
        <f t="shared" si="41"/>
        <v>2083</v>
      </c>
      <c r="V180" s="52">
        <f t="shared" si="42"/>
        <v>2083</v>
      </c>
      <c r="W180" s="52">
        <f t="shared" si="43"/>
        <v>1016.1290322580645</v>
      </c>
      <c r="X180" s="52">
        <f t="shared" si="44"/>
        <v>19866</v>
      </c>
      <c r="Y180" s="52">
        <f t="shared" si="45"/>
        <v>15249</v>
      </c>
      <c r="Z180" s="52">
        <f t="shared" si="46"/>
        <v>15000</v>
      </c>
      <c r="AA180" s="52">
        <f>ROUND(IF((VLOOKUP(B180,'Master '!B$4:W$29000,22,0))&lt;21001,X180,0),0)</f>
        <v>19866</v>
      </c>
      <c r="AB180" s="52">
        <f t="shared" si="47"/>
        <v>1800</v>
      </c>
      <c r="AC180" s="52">
        <f t="shared" si="48"/>
        <v>149</v>
      </c>
      <c r="AD180" s="52">
        <v>200</v>
      </c>
      <c r="AE180" s="53"/>
      <c r="AF180" s="104"/>
      <c r="AG180" s="95">
        <f t="shared" si="49"/>
        <v>2149</v>
      </c>
      <c r="AH180" s="95">
        <f t="shared" si="50"/>
        <v>17717</v>
      </c>
      <c r="AI180" s="95">
        <f t="shared" si="51"/>
        <v>1950</v>
      </c>
      <c r="AJ180" s="95">
        <f t="shared" si="52"/>
        <v>645.64499999999998</v>
      </c>
      <c r="AK180" s="95">
        <f t="shared" si="53"/>
        <v>22461.645</v>
      </c>
    </row>
    <row r="181" spans="1:37" s="54" customFormat="1" ht="12.75" customHeight="1">
      <c r="A181" s="47">
        <v>174</v>
      </c>
      <c r="B181" s="42" t="s">
        <v>817</v>
      </c>
      <c r="C181" s="48" t="str">
        <f>VLOOKUP(B181,'Master '!B$4:AM$6300,3,0)</f>
        <v>Manoj Ramchandra Kohak</v>
      </c>
      <c r="D181" s="49">
        <f>VLOOKUP(B181,'Master '!B$4:AP$6300,28,0)</f>
        <v>19000</v>
      </c>
      <c r="E181" s="86" t="str">
        <f>VLOOKUP(B181,'Master '!B:F,5,0)</f>
        <v>M</v>
      </c>
      <c r="F181" s="86">
        <v>10</v>
      </c>
      <c r="G181" s="86">
        <v>1</v>
      </c>
      <c r="H181" s="86">
        <v>4</v>
      </c>
      <c r="I181" s="86">
        <v>0</v>
      </c>
      <c r="J181" s="86">
        <v>26</v>
      </c>
      <c r="K181" s="50">
        <f t="shared" si="36"/>
        <v>31</v>
      </c>
      <c r="L181" s="51">
        <f>VLOOKUP(B181,'Master '!B$4:AQ$13300,23,0)</f>
        <v>9500</v>
      </c>
      <c r="M181" s="51">
        <f>VLOOKUP(B181,'Master '!B$4:AS$13300,24,0)</f>
        <v>3800</v>
      </c>
      <c r="N181" s="51">
        <f>VLOOKUP(B181,'Master '!B$4:AT$13300,25,0)</f>
        <v>2083</v>
      </c>
      <c r="O181" s="51">
        <f>VLOOKUP(B181,'Master '!B$4:AV$1330,26,0)</f>
        <v>2083</v>
      </c>
      <c r="P181" s="51">
        <f>VLOOKUP(B181,'Master '!B$4:AW$1330,27,0)</f>
        <v>1534</v>
      </c>
      <c r="Q181" s="51">
        <f t="shared" si="37"/>
        <v>19000</v>
      </c>
      <c r="R181" s="52">
        <f t="shared" si="38"/>
        <v>9500</v>
      </c>
      <c r="S181" s="52">
        <f t="shared" si="39"/>
        <v>3800</v>
      </c>
      <c r="T181" s="52">
        <f t="shared" si="40"/>
        <v>2083</v>
      </c>
      <c r="U181" s="52">
        <f t="shared" si="41"/>
        <v>2083</v>
      </c>
      <c r="V181" s="52">
        <f t="shared" si="42"/>
        <v>2083</v>
      </c>
      <c r="W181" s="52">
        <f t="shared" si="43"/>
        <v>1072.5806451612905</v>
      </c>
      <c r="X181" s="52">
        <f t="shared" si="44"/>
        <v>20622</v>
      </c>
      <c r="Y181" s="52">
        <f t="shared" si="45"/>
        <v>15749</v>
      </c>
      <c r="Z181" s="52">
        <f t="shared" si="46"/>
        <v>15000</v>
      </c>
      <c r="AA181" s="52">
        <f>ROUND(IF((VLOOKUP(B181,'Master '!B$4:W$29000,22,0))&lt;21001,X181,0),0)</f>
        <v>20622</v>
      </c>
      <c r="AB181" s="52">
        <f t="shared" si="47"/>
        <v>1800</v>
      </c>
      <c r="AC181" s="52">
        <f t="shared" si="48"/>
        <v>155</v>
      </c>
      <c r="AD181" s="52">
        <v>200</v>
      </c>
      <c r="AE181" s="53"/>
      <c r="AF181" s="104"/>
      <c r="AG181" s="95">
        <f t="shared" si="49"/>
        <v>2155</v>
      </c>
      <c r="AH181" s="95">
        <f t="shared" si="50"/>
        <v>18467</v>
      </c>
      <c r="AI181" s="95">
        <f t="shared" si="51"/>
        <v>1950</v>
      </c>
      <c r="AJ181" s="95">
        <f t="shared" si="52"/>
        <v>670.21500000000003</v>
      </c>
      <c r="AK181" s="95">
        <f t="shared" si="53"/>
        <v>23242.215</v>
      </c>
    </row>
    <row r="182" spans="1:37" s="54" customFormat="1" ht="12.75" customHeight="1">
      <c r="A182" s="47">
        <v>175</v>
      </c>
      <c r="B182" s="42" t="s">
        <v>821</v>
      </c>
      <c r="C182" s="48" t="str">
        <f>VLOOKUP(B182,'Master '!B$4:AM$6300,3,0)</f>
        <v>Rahul Shivaji Prasad</v>
      </c>
      <c r="D182" s="49">
        <f>VLOOKUP(B182,'Master '!B$4:AP$6300,28,0)</f>
        <v>21000</v>
      </c>
      <c r="E182" s="86" t="str">
        <f>VLOOKUP(B182,'Master '!B:F,5,0)</f>
        <v>M</v>
      </c>
      <c r="F182" s="86">
        <v>0</v>
      </c>
      <c r="G182" s="86">
        <v>1</v>
      </c>
      <c r="H182" s="86">
        <v>2</v>
      </c>
      <c r="I182" s="86">
        <v>0</v>
      </c>
      <c r="J182" s="86">
        <v>24</v>
      </c>
      <c r="K182" s="50">
        <f t="shared" si="36"/>
        <v>27</v>
      </c>
      <c r="L182" s="51">
        <f>VLOOKUP(B182,'Master '!B$4:AQ$13300,23,0)</f>
        <v>10500</v>
      </c>
      <c r="M182" s="51">
        <f>VLOOKUP(B182,'Master '!B$4:AS$13300,24,0)</f>
        <v>4200</v>
      </c>
      <c r="N182" s="51">
        <f>VLOOKUP(B182,'Master '!B$4:AT$13300,25,0)</f>
        <v>2083</v>
      </c>
      <c r="O182" s="51">
        <f>VLOOKUP(B182,'Master '!B$4:AV$1330,26,0)</f>
        <v>2083</v>
      </c>
      <c r="P182" s="51">
        <f>VLOOKUP(B182,'Master '!B$4:AW$1330,27,0)</f>
        <v>2134</v>
      </c>
      <c r="Q182" s="51">
        <f t="shared" si="37"/>
        <v>21000</v>
      </c>
      <c r="R182" s="52">
        <f t="shared" si="38"/>
        <v>9146</v>
      </c>
      <c r="S182" s="52">
        <f t="shared" si="39"/>
        <v>3659</v>
      </c>
      <c r="T182" s="52">
        <f t="shared" si="40"/>
        <v>1815</v>
      </c>
      <c r="U182" s="52">
        <f t="shared" si="41"/>
        <v>1815</v>
      </c>
      <c r="V182" s="52">
        <f t="shared" si="42"/>
        <v>1815</v>
      </c>
      <c r="W182" s="52">
        <f t="shared" si="43"/>
        <v>0</v>
      </c>
      <c r="X182" s="52">
        <f t="shared" si="44"/>
        <v>18250</v>
      </c>
      <c r="Y182" s="52">
        <f t="shared" si="45"/>
        <v>14591</v>
      </c>
      <c r="Z182" s="52">
        <f t="shared" si="46"/>
        <v>14591</v>
      </c>
      <c r="AA182" s="52">
        <f>ROUND(IF((VLOOKUP(B182,'Master '!B$4:W$29000,22,0))&lt;21001,X182,0),0)</f>
        <v>18250</v>
      </c>
      <c r="AB182" s="52">
        <f t="shared" si="47"/>
        <v>1750.9199999999998</v>
      </c>
      <c r="AC182" s="52">
        <f t="shared" si="48"/>
        <v>137</v>
      </c>
      <c r="AD182" s="52">
        <v>200</v>
      </c>
      <c r="AE182" s="53"/>
      <c r="AF182" s="104"/>
      <c r="AG182" s="95">
        <f t="shared" si="49"/>
        <v>2087.92</v>
      </c>
      <c r="AH182" s="95">
        <f t="shared" si="50"/>
        <v>16162.08</v>
      </c>
      <c r="AI182" s="95">
        <f t="shared" si="51"/>
        <v>1896.8300000000002</v>
      </c>
      <c r="AJ182" s="95">
        <f t="shared" si="52"/>
        <v>593.125</v>
      </c>
      <c r="AK182" s="95">
        <f t="shared" si="53"/>
        <v>20739.955000000002</v>
      </c>
    </row>
    <row r="183" spans="1:37" s="54" customFormat="1" ht="12.75" customHeight="1">
      <c r="A183" s="47">
        <v>176</v>
      </c>
      <c r="B183" s="42" t="s">
        <v>824</v>
      </c>
      <c r="C183" s="48" t="str">
        <f>VLOOKUP(B183,'Master '!B$4:AM$6300,3,0)</f>
        <v>Vikas Kishorilal Kasar</v>
      </c>
      <c r="D183" s="49">
        <f>VLOOKUP(B183,'Master '!B$4:AP$6300,28,0)</f>
        <v>20000</v>
      </c>
      <c r="E183" s="86" t="str">
        <f>VLOOKUP(B183,'Master '!B:F,5,0)</f>
        <v>M</v>
      </c>
      <c r="F183" s="86">
        <v>10</v>
      </c>
      <c r="G183" s="86">
        <v>0</v>
      </c>
      <c r="H183" s="86">
        <v>3</v>
      </c>
      <c r="I183" s="86">
        <v>0</v>
      </c>
      <c r="J183" s="86">
        <v>24</v>
      </c>
      <c r="K183" s="50">
        <f t="shared" si="36"/>
        <v>27</v>
      </c>
      <c r="L183" s="51">
        <f>VLOOKUP(B183,'Master '!B$4:AQ$13300,23,0)</f>
        <v>10000</v>
      </c>
      <c r="M183" s="51">
        <f>VLOOKUP(B183,'Master '!B$4:AS$13300,24,0)</f>
        <v>4000</v>
      </c>
      <c r="N183" s="51">
        <f>VLOOKUP(B183,'Master '!B$4:AT$13300,25,0)</f>
        <v>2083</v>
      </c>
      <c r="O183" s="51">
        <f>VLOOKUP(B183,'Master '!B$4:AV$1330,26,0)</f>
        <v>2083</v>
      </c>
      <c r="P183" s="51">
        <f>VLOOKUP(B183,'Master '!B$4:AW$1330,27,0)</f>
        <v>1834</v>
      </c>
      <c r="Q183" s="51">
        <f t="shared" si="37"/>
        <v>20000</v>
      </c>
      <c r="R183" s="52">
        <f t="shared" si="38"/>
        <v>8710</v>
      </c>
      <c r="S183" s="52">
        <f t="shared" si="39"/>
        <v>3484</v>
      </c>
      <c r="T183" s="52">
        <f t="shared" si="40"/>
        <v>1815</v>
      </c>
      <c r="U183" s="52">
        <f t="shared" si="41"/>
        <v>1815</v>
      </c>
      <c r="V183" s="52">
        <f t="shared" si="42"/>
        <v>1815</v>
      </c>
      <c r="W183" s="52">
        <f t="shared" si="43"/>
        <v>1129.0322580645161</v>
      </c>
      <c r="X183" s="52">
        <f t="shared" si="44"/>
        <v>18769</v>
      </c>
      <c r="Y183" s="52">
        <f t="shared" si="45"/>
        <v>14155</v>
      </c>
      <c r="Z183" s="52">
        <f t="shared" si="46"/>
        <v>14155</v>
      </c>
      <c r="AA183" s="52">
        <f>ROUND(IF((VLOOKUP(B183,'Master '!B$4:W$29000,22,0))&lt;21001,X183,0),0)</f>
        <v>18769</v>
      </c>
      <c r="AB183" s="52">
        <f t="shared" si="47"/>
        <v>1698.6</v>
      </c>
      <c r="AC183" s="52">
        <f t="shared" si="48"/>
        <v>141</v>
      </c>
      <c r="AD183" s="52">
        <v>200</v>
      </c>
      <c r="AE183" s="53"/>
      <c r="AF183" s="104"/>
      <c r="AG183" s="95">
        <f t="shared" si="49"/>
        <v>2039.6</v>
      </c>
      <c r="AH183" s="95">
        <f t="shared" si="50"/>
        <v>16729.400000000001</v>
      </c>
      <c r="AI183" s="95">
        <f t="shared" si="51"/>
        <v>1840.15</v>
      </c>
      <c r="AJ183" s="95">
        <f t="shared" si="52"/>
        <v>609.99250000000006</v>
      </c>
      <c r="AK183" s="95">
        <f t="shared" si="53"/>
        <v>21219.142500000002</v>
      </c>
    </row>
    <row r="184" spans="1:37" s="54" customFormat="1" ht="12.75" customHeight="1">
      <c r="A184" s="47">
        <v>177</v>
      </c>
      <c r="B184" s="42" t="s">
        <v>827</v>
      </c>
      <c r="C184" s="48" t="str">
        <f>VLOOKUP(B184,'Master '!B$4:AM$6300,3,0)</f>
        <v>Rahul Chandrakant Vichare</v>
      </c>
      <c r="D184" s="49">
        <f>VLOOKUP(B184,'Master '!B$4:AP$6300,28,0)</f>
        <v>20000</v>
      </c>
      <c r="E184" s="86" t="str">
        <f>VLOOKUP(B184,'Master '!B:F,5,0)</f>
        <v>M</v>
      </c>
      <c r="F184" s="86">
        <v>10</v>
      </c>
      <c r="G184" s="86">
        <v>1</v>
      </c>
      <c r="H184" s="86">
        <v>4</v>
      </c>
      <c r="I184" s="86">
        <v>0</v>
      </c>
      <c r="J184" s="86">
        <v>26</v>
      </c>
      <c r="K184" s="50">
        <f t="shared" si="36"/>
        <v>31</v>
      </c>
      <c r="L184" s="51">
        <f>VLOOKUP(B184,'Master '!B$4:AQ$13300,23,0)</f>
        <v>10000</v>
      </c>
      <c r="M184" s="51">
        <f>VLOOKUP(B184,'Master '!B$4:AS$13300,24,0)</f>
        <v>4000</v>
      </c>
      <c r="N184" s="51">
        <f>VLOOKUP(B184,'Master '!B$4:AT$13300,25,0)</f>
        <v>2083</v>
      </c>
      <c r="O184" s="51">
        <f>VLOOKUP(B184,'Master '!B$4:AV$1330,26,0)</f>
        <v>2083</v>
      </c>
      <c r="P184" s="51">
        <f>VLOOKUP(B184,'Master '!B$4:AW$1330,27,0)</f>
        <v>1834</v>
      </c>
      <c r="Q184" s="51">
        <f t="shared" si="37"/>
        <v>20000</v>
      </c>
      <c r="R184" s="52">
        <f t="shared" si="38"/>
        <v>10000</v>
      </c>
      <c r="S184" s="52">
        <f t="shared" si="39"/>
        <v>4000</v>
      </c>
      <c r="T184" s="52">
        <f t="shared" si="40"/>
        <v>2083</v>
      </c>
      <c r="U184" s="52">
        <f t="shared" si="41"/>
        <v>2083</v>
      </c>
      <c r="V184" s="52">
        <f t="shared" si="42"/>
        <v>2083</v>
      </c>
      <c r="W184" s="52">
        <f t="shared" si="43"/>
        <v>1129.0322580645161</v>
      </c>
      <c r="X184" s="52">
        <f t="shared" si="44"/>
        <v>21379</v>
      </c>
      <c r="Y184" s="52">
        <f t="shared" si="45"/>
        <v>16249</v>
      </c>
      <c r="Z184" s="52">
        <f t="shared" si="46"/>
        <v>15000</v>
      </c>
      <c r="AA184" s="52">
        <f>ROUND(IF((VLOOKUP(B184,'Master '!B$4:W$29000,22,0))&lt;21001,X184,0),0)</f>
        <v>21379</v>
      </c>
      <c r="AB184" s="52">
        <f t="shared" si="47"/>
        <v>1800</v>
      </c>
      <c r="AC184" s="52">
        <f t="shared" si="48"/>
        <v>161</v>
      </c>
      <c r="AD184" s="52">
        <v>200</v>
      </c>
      <c r="AE184" s="53"/>
      <c r="AF184" s="104"/>
      <c r="AG184" s="95">
        <f t="shared" si="49"/>
        <v>2161</v>
      </c>
      <c r="AH184" s="95">
        <f t="shared" si="50"/>
        <v>19218</v>
      </c>
      <c r="AI184" s="95">
        <f t="shared" si="51"/>
        <v>1950</v>
      </c>
      <c r="AJ184" s="95">
        <f t="shared" si="52"/>
        <v>694.8175</v>
      </c>
      <c r="AK184" s="95">
        <f t="shared" si="53"/>
        <v>24023.817500000001</v>
      </c>
    </row>
    <row r="185" spans="1:37" s="54" customFormat="1" ht="12.75" customHeight="1">
      <c r="A185" s="47">
        <v>178</v>
      </c>
      <c r="B185" s="42" t="s">
        <v>831</v>
      </c>
      <c r="C185" s="48" t="str">
        <f>VLOOKUP(B185,'Master '!B$4:AM$6300,3,0)</f>
        <v>Akshay Shailesh Joshi</v>
      </c>
      <c r="D185" s="49">
        <f>VLOOKUP(B185,'Master '!B$4:AP$6300,28,0)</f>
        <v>20000</v>
      </c>
      <c r="E185" s="86" t="str">
        <f>VLOOKUP(B185,'Master '!B:F,5,0)</f>
        <v>M</v>
      </c>
      <c r="F185" s="86">
        <v>10</v>
      </c>
      <c r="G185" s="86">
        <v>1</v>
      </c>
      <c r="H185" s="86">
        <v>4</v>
      </c>
      <c r="I185" s="86">
        <v>0</v>
      </c>
      <c r="J185" s="86">
        <v>26</v>
      </c>
      <c r="K185" s="50">
        <f t="shared" si="36"/>
        <v>31</v>
      </c>
      <c r="L185" s="51">
        <f>VLOOKUP(B185,'Master '!B$4:AQ$13300,23,0)</f>
        <v>10000</v>
      </c>
      <c r="M185" s="51">
        <f>VLOOKUP(B185,'Master '!B$4:AS$13300,24,0)</f>
        <v>4000</v>
      </c>
      <c r="N185" s="51">
        <f>VLOOKUP(B185,'Master '!B$4:AT$13300,25,0)</f>
        <v>2083</v>
      </c>
      <c r="O185" s="51">
        <f>VLOOKUP(B185,'Master '!B$4:AV$1330,26,0)</f>
        <v>2083</v>
      </c>
      <c r="P185" s="51">
        <f>VLOOKUP(B185,'Master '!B$4:AW$1330,27,0)</f>
        <v>1834</v>
      </c>
      <c r="Q185" s="51">
        <f t="shared" si="37"/>
        <v>20000</v>
      </c>
      <c r="R185" s="52">
        <f t="shared" si="38"/>
        <v>10000</v>
      </c>
      <c r="S185" s="52">
        <f t="shared" si="39"/>
        <v>4000</v>
      </c>
      <c r="T185" s="52">
        <f t="shared" si="40"/>
        <v>2083</v>
      </c>
      <c r="U185" s="52">
        <f t="shared" si="41"/>
        <v>2083</v>
      </c>
      <c r="V185" s="52">
        <f t="shared" si="42"/>
        <v>2083</v>
      </c>
      <c r="W185" s="52">
        <f t="shared" si="43"/>
        <v>1129.0322580645161</v>
      </c>
      <c r="X185" s="52">
        <f t="shared" si="44"/>
        <v>21379</v>
      </c>
      <c r="Y185" s="52">
        <f t="shared" si="45"/>
        <v>16249</v>
      </c>
      <c r="Z185" s="52">
        <f t="shared" si="46"/>
        <v>15000</v>
      </c>
      <c r="AA185" s="52">
        <f>ROUND(IF((VLOOKUP(B185,'Master '!B$4:W$29000,22,0))&lt;21001,X185,0),0)</f>
        <v>21379</v>
      </c>
      <c r="AB185" s="52">
        <f t="shared" si="47"/>
        <v>1800</v>
      </c>
      <c r="AC185" s="52">
        <f t="shared" si="48"/>
        <v>161</v>
      </c>
      <c r="AD185" s="52">
        <v>200</v>
      </c>
      <c r="AE185" s="53"/>
      <c r="AF185" s="104"/>
      <c r="AG185" s="95">
        <f t="shared" si="49"/>
        <v>2161</v>
      </c>
      <c r="AH185" s="95">
        <f t="shared" si="50"/>
        <v>19218</v>
      </c>
      <c r="AI185" s="95">
        <f t="shared" si="51"/>
        <v>1950</v>
      </c>
      <c r="AJ185" s="95">
        <f t="shared" si="52"/>
        <v>694.8175</v>
      </c>
      <c r="AK185" s="95">
        <f t="shared" si="53"/>
        <v>24023.817500000001</v>
      </c>
    </row>
    <row r="186" spans="1:37" s="54" customFormat="1" ht="12.75" customHeight="1">
      <c r="A186" s="47">
        <v>179</v>
      </c>
      <c r="B186" s="42" t="s">
        <v>836</v>
      </c>
      <c r="C186" s="48" t="str">
        <f>VLOOKUP(B186,'Master '!B$4:AM$6300,3,0)</f>
        <v>Satish Sakharampant Singh</v>
      </c>
      <c r="D186" s="49">
        <f>VLOOKUP(B186,'Master '!B$4:AP$6300,28,0)</f>
        <v>20000</v>
      </c>
      <c r="E186" s="86" t="str">
        <f>VLOOKUP(B186,'Master '!B:F,5,0)</f>
        <v>M</v>
      </c>
      <c r="F186" s="86">
        <v>10</v>
      </c>
      <c r="G186" s="86">
        <v>0</v>
      </c>
      <c r="H186" s="86">
        <v>2</v>
      </c>
      <c r="I186" s="86">
        <v>0</v>
      </c>
      <c r="J186" s="86">
        <v>23</v>
      </c>
      <c r="K186" s="50">
        <f t="shared" si="36"/>
        <v>25</v>
      </c>
      <c r="L186" s="51">
        <f>VLOOKUP(B186,'Master '!B$4:AQ$13300,23,0)</f>
        <v>10000</v>
      </c>
      <c r="M186" s="51">
        <f>VLOOKUP(B186,'Master '!B$4:AS$13300,24,0)</f>
        <v>4000</v>
      </c>
      <c r="N186" s="51">
        <f>VLOOKUP(B186,'Master '!B$4:AT$13300,25,0)</f>
        <v>2083</v>
      </c>
      <c r="O186" s="51">
        <f>VLOOKUP(B186,'Master '!B$4:AV$1330,26,0)</f>
        <v>2083</v>
      </c>
      <c r="P186" s="51">
        <f>VLOOKUP(B186,'Master '!B$4:AW$1330,27,0)</f>
        <v>1834</v>
      </c>
      <c r="Q186" s="51">
        <f t="shared" si="37"/>
        <v>20000</v>
      </c>
      <c r="R186" s="52">
        <f t="shared" si="38"/>
        <v>8065</v>
      </c>
      <c r="S186" s="52">
        <f t="shared" si="39"/>
        <v>3226</v>
      </c>
      <c r="T186" s="52">
        <f t="shared" si="40"/>
        <v>1680</v>
      </c>
      <c r="U186" s="52">
        <f t="shared" si="41"/>
        <v>1680</v>
      </c>
      <c r="V186" s="52">
        <f t="shared" si="42"/>
        <v>1680</v>
      </c>
      <c r="W186" s="52">
        <f t="shared" si="43"/>
        <v>1129.0322580645161</v>
      </c>
      <c r="X186" s="52">
        <f t="shared" si="44"/>
        <v>17461</v>
      </c>
      <c r="Y186" s="52">
        <f t="shared" si="45"/>
        <v>13105</v>
      </c>
      <c r="Z186" s="52">
        <f t="shared" si="46"/>
        <v>13105</v>
      </c>
      <c r="AA186" s="52">
        <f>ROUND(IF((VLOOKUP(B186,'Master '!B$4:W$29000,22,0))&lt;21001,X186,0),0)</f>
        <v>17461</v>
      </c>
      <c r="AB186" s="52">
        <f t="shared" si="47"/>
        <v>1572.6</v>
      </c>
      <c r="AC186" s="52">
        <f t="shared" si="48"/>
        <v>131</v>
      </c>
      <c r="AD186" s="52">
        <v>200</v>
      </c>
      <c r="AE186" s="53"/>
      <c r="AF186" s="104"/>
      <c r="AG186" s="95">
        <f t="shared" si="49"/>
        <v>1903.6</v>
      </c>
      <c r="AH186" s="95">
        <f t="shared" si="50"/>
        <v>15557.4</v>
      </c>
      <c r="AI186" s="95">
        <f t="shared" si="51"/>
        <v>1703.65</v>
      </c>
      <c r="AJ186" s="95">
        <f t="shared" si="52"/>
        <v>567.48250000000007</v>
      </c>
      <c r="AK186" s="95">
        <f t="shared" si="53"/>
        <v>19732.1325</v>
      </c>
    </row>
    <row r="187" spans="1:37" s="54" customFormat="1" ht="12.75" customHeight="1">
      <c r="A187" s="47">
        <v>180</v>
      </c>
      <c r="B187" s="42" t="s">
        <v>839</v>
      </c>
      <c r="C187" s="48" t="str">
        <f>VLOOKUP(B187,'Master '!B$4:AM$6300,3,0)</f>
        <v>Tukaram  Managond</v>
      </c>
      <c r="D187" s="49">
        <f>VLOOKUP(B187,'Master '!B$4:AP$6300,28,0)</f>
        <v>40000</v>
      </c>
      <c r="E187" s="86" t="str">
        <f>VLOOKUP(B187,'Master '!B:F,5,0)</f>
        <v>M</v>
      </c>
      <c r="F187" s="86">
        <v>0</v>
      </c>
      <c r="G187" s="86">
        <v>1</v>
      </c>
      <c r="H187" s="86">
        <v>3</v>
      </c>
      <c r="I187" s="86">
        <v>0</v>
      </c>
      <c r="J187" s="86">
        <v>26</v>
      </c>
      <c r="K187" s="50">
        <f t="shared" si="36"/>
        <v>30</v>
      </c>
      <c r="L187" s="51">
        <f>VLOOKUP(B187,'Master '!B$4:AQ$13300,23,0)</f>
        <v>20000</v>
      </c>
      <c r="M187" s="51">
        <f>VLOOKUP(B187,'Master '!B$4:AS$13300,24,0)</f>
        <v>8000</v>
      </c>
      <c r="N187" s="51">
        <f>VLOOKUP(B187,'Master '!B$4:AT$13300,25,0)</f>
        <v>2083</v>
      </c>
      <c r="O187" s="51">
        <f>VLOOKUP(B187,'Master '!B$4:AV$1330,26,0)</f>
        <v>2083</v>
      </c>
      <c r="P187" s="51">
        <f>VLOOKUP(B187,'Master '!B$4:AW$1330,27,0)</f>
        <v>7834</v>
      </c>
      <c r="Q187" s="51">
        <f t="shared" si="37"/>
        <v>40000</v>
      </c>
      <c r="R187" s="52">
        <f t="shared" si="38"/>
        <v>19355</v>
      </c>
      <c r="S187" s="52">
        <f t="shared" si="39"/>
        <v>7742</v>
      </c>
      <c r="T187" s="52">
        <f t="shared" si="40"/>
        <v>2016</v>
      </c>
      <c r="U187" s="52">
        <f t="shared" si="41"/>
        <v>2016</v>
      </c>
      <c r="V187" s="52">
        <f t="shared" si="42"/>
        <v>2016</v>
      </c>
      <c r="W187" s="52">
        <f t="shared" si="43"/>
        <v>0</v>
      </c>
      <c r="X187" s="52">
        <f t="shared" si="44"/>
        <v>33145</v>
      </c>
      <c r="Y187" s="52">
        <f t="shared" si="45"/>
        <v>25403</v>
      </c>
      <c r="Z187" s="52">
        <f t="shared" si="46"/>
        <v>15000</v>
      </c>
      <c r="AA187" s="52">
        <f>ROUND(IF((VLOOKUP(B187,'Master '!B$4:W$29000,22,0))&lt;21001,X187,0),0)</f>
        <v>0</v>
      </c>
      <c r="AB187" s="52">
        <f t="shared" si="47"/>
        <v>1800</v>
      </c>
      <c r="AC187" s="52">
        <f t="shared" si="48"/>
        <v>0</v>
      </c>
      <c r="AD187" s="52">
        <v>200</v>
      </c>
      <c r="AE187" s="53"/>
      <c r="AF187" s="104"/>
      <c r="AG187" s="95">
        <f t="shared" si="49"/>
        <v>2000</v>
      </c>
      <c r="AH187" s="95">
        <f t="shared" si="50"/>
        <v>31145</v>
      </c>
      <c r="AI187" s="95">
        <f t="shared" si="51"/>
        <v>1950</v>
      </c>
      <c r="AJ187" s="95">
        <f t="shared" si="52"/>
        <v>0</v>
      </c>
      <c r="AK187" s="95">
        <f t="shared" si="53"/>
        <v>35095</v>
      </c>
    </row>
    <row r="188" spans="1:37" s="54" customFormat="1" ht="12.75" customHeight="1">
      <c r="A188" s="47">
        <v>181</v>
      </c>
      <c r="B188" s="42" t="s">
        <v>843</v>
      </c>
      <c r="C188" s="48" t="str">
        <f>VLOOKUP(B188,'Master '!B$4:AM$6300,3,0)</f>
        <v>Sahesh Ramagond Sugare</v>
      </c>
      <c r="D188" s="49">
        <f>VLOOKUP(B188,'Master '!B$4:AP$6300,28,0)</f>
        <v>30000</v>
      </c>
      <c r="E188" s="86" t="str">
        <f>VLOOKUP(B188,'Master '!B:F,5,0)</f>
        <v>M</v>
      </c>
      <c r="F188" s="86">
        <v>0</v>
      </c>
      <c r="G188" s="86">
        <v>1</v>
      </c>
      <c r="H188" s="86">
        <v>4</v>
      </c>
      <c r="I188" s="86">
        <v>0</v>
      </c>
      <c r="J188" s="86">
        <v>26</v>
      </c>
      <c r="K188" s="50">
        <f t="shared" si="36"/>
        <v>31</v>
      </c>
      <c r="L188" s="51">
        <f>VLOOKUP(B188,'Master '!B$4:AQ$13300,23,0)</f>
        <v>15000</v>
      </c>
      <c r="M188" s="51">
        <f>VLOOKUP(B188,'Master '!B$4:AS$13300,24,0)</f>
        <v>6000</v>
      </c>
      <c r="N188" s="51">
        <f>VLOOKUP(B188,'Master '!B$4:AT$13300,25,0)</f>
        <v>2083</v>
      </c>
      <c r="O188" s="51">
        <f>VLOOKUP(B188,'Master '!B$4:AV$1330,26,0)</f>
        <v>2083</v>
      </c>
      <c r="P188" s="51">
        <f>VLOOKUP(B188,'Master '!B$4:AW$1330,27,0)</f>
        <v>4834</v>
      </c>
      <c r="Q188" s="51">
        <f t="shared" si="37"/>
        <v>30000</v>
      </c>
      <c r="R188" s="52">
        <f t="shared" si="38"/>
        <v>15000</v>
      </c>
      <c r="S188" s="52">
        <f t="shared" si="39"/>
        <v>6000</v>
      </c>
      <c r="T188" s="52">
        <f t="shared" si="40"/>
        <v>2083</v>
      </c>
      <c r="U188" s="52">
        <f t="shared" si="41"/>
        <v>2083</v>
      </c>
      <c r="V188" s="52">
        <f t="shared" si="42"/>
        <v>2083</v>
      </c>
      <c r="W188" s="52">
        <f t="shared" si="43"/>
        <v>0</v>
      </c>
      <c r="X188" s="52">
        <f t="shared" si="44"/>
        <v>27249</v>
      </c>
      <c r="Y188" s="52">
        <f t="shared" si="45"/>
        <v>21249</v>
      </c>
      <c r="Z188" s="52">
        <f t="shared" si="46"/>
        <v>15000</v>
      </c>
      <c r="AA188" s="52">
        <f>ROUND(IF((VLOOKUP(B188,'Master '!B$4:W$29000,22,0))&lt;21001,X188,0),0)</f>
        <v>0</v>
      </c>
      <c r="AB188" s="52">
        <f t="shared" si="47"/>
        <v>1800</v>
      </c>
      <c r="AC188" s="52">
        <f t="shared" si="48"/>
        <v>0</v>
      </c>
      <c r="AD188" s="52">
        <v>200</v>
      </c>
      <c r="AE188" s="53"/>
      <c r="AF188" s="104"/>
      <c r="AG188" s="95">
        <f t="shared" si="49"/>
        <v>2000</v>
      </c>
      <c r="AH188" s="95">
        <f t="shared" si="50"/>
        <v>25249</v>
      </c>
      <c r="AI188" s="95">
        <f t="shared" si="51"/>
        <v>1950</v>
      </c>
      <c r="AJ188" s="95">
        <f t="shared" si="52"/>
        <v>0</v>
      </c>
      <c r="AK188" s="95">
        <f t="shared" si="53"/>
        <v>29199</v>
      </c>
    </row>
    <row r="189" spans="1:37" s="54" customFormat="1" ht="12.75" customHeight="1">
      <c r="A189" s="47">
        <v>182</v>
      </c>
      <c r="B189" s="42" t="s">
        <v>848</v>
      </c>
      <c r="C189" s="48" t="str">
        <f>VLOOKUP(B189,'Master '!B$4:AM$6300,3,0)</f>
        <v>Ravi Dhulippa Desai</v>
      </c>
      <c r="D189" s="49">
        <f>VLOOKUP(B189,'Master '!B$4:AP$6300,28,0)</f>
        <v>16000</v>
      </c>
      <c r="E189" s="86" t="str">
        <f>VLOOKUP(B189,'Master '!B:F,5,0)</f>
        <v>M</v>
      </c>
      <c r="F189" s="86">
        <v>10</v>
      </c>
      <c r="G189" s="86">
        <v>1</v>
      </c>
      <c r="H189" s="86">
        <v>3</v>
      </c>
      <c r="I189" s="86">
        <v>0</v>
      </c>
      <c r="J189" s="86">
        <v>25</v>
      </c>
      <c r="K189" s="50">
        <f t="shared" si="36"/>
        <v>29</v>
      </c>
      <c r="L189" s="51">
        <f>VLOOKUP(B189,'Master '!B$4:AQ$13300,23,0)</f>
        <v>8000</v>
      </c>
      <c r="M189" s="51">
        <f>VLOOKUP(B189,'Master '!B$4:AS$13300,24,0)</f>
        <v>3200</v>
      </c>
      <c r="N189" s="51">
        <f>VLOOKUP(B189,'Master '!B$4:AT$13300,25,0)</f>
        <v>2083</v>
      </c>
      <c r="O189" s="51">
        <f>VLOOKUP(B189,'Master '!B$4:AV$1330,26,0)</f>
        <v>2083</v>
      </c>
      <c r="P189" s="51">
        <f>VLOOKUP(B189,'Master '!B$4:AW$1330,27,0)</f>
        <v>634</v>
      </c>
      <c r="Q189" s="51">
        <f t="shared" si="37"/>
        <v>16000</v>
      </c>
      <c r="R189" s="52">
        <f t="shared" si="38"/>
        <v>7484</v>
      </c>
      <c r="S189" s="52">
        <f t="shared" si="39"/>
        <v>2994</v>
      </c>
      <c r="T189" s="52">
        <f t="shared" si="40"/>
        <v>1949</v>
      </c>
      <c r="U189" s="52">
        <f t="shared" si="41"/>
        <v>1949</v>
      </c>
      <c r="V189" s="52">
        <f t="shared" si="42"/>
        <v>1949</v>
      </c>
      <c r="W189" s="52">
        <f t="shared" si="43"/>
        <v>903.22580645161293</v>
      </c>
      <c r="X189" s="52">
        <f t="shared" si="44"/>
        <v>17229</v>
      </c>
      <c r="Y189" s="52">
        <f t="shared" si="45"/>
        <v>13331</v>
      </c>
      <c r="Z189" s="52">
        <f t="shared" si="46"/>
        <v>13331</v>
      </c>
      <c r="AA189" s="52">
        <f>ROUND(IF((VLOOKUP(B189,'Master '!B$4:W$29000,22,0))&lt;21001,X189,0),0)</f>
        <v>17229</v>
      </c>
      <c r="AB189" s="52">
        <f t="shared" si="47"/>
        <v>1599.72</v>
      </c>
      <c r="AC189" s="52">
        <f t="shared" si="48"/>
        <v>130</v>
      </c>
      <c r="AD189" s="52">
        <v>200</v>
      </c>
      <c r="AE189" s="53"/>
      <c r="AF189" s="104"/>
      <c r="AG189" s="95">
        <f t="shared" si="49"/>
        <v>1929.72</v>
      </c>
      <c r="AH189" s="95">
        <f t="shared" si="50"/>
        <v>15299.28</v>
      </c>
      <c r="AI189" s="95">
        <f t="shared" si="51"/>
        <v>1733.03</v>
      </c>
      <c r="AJ189" s="95">
        <f t="shared" si="52"/>
        <v>559.9425</v>
      </c>
      <c r="AK189" s="95">
        <f t="shared" si="53"/>
        <v>19521.9725</v>
      </c>
    </row>
    <row r="190" spans="1:37" s="54" customFormat="1" ht="12.75" customHeight="1">
      <c r="A190" s="47">
        <v>183</v>
      </c>
      <c r="B190" s="42" t="s">
        <v>851</v>
      </c>
      <c r="C190" s="48" t="str">
        <f>VLOOKUP(B190,'Master '!B$4:AM$6300,3,0)</f>
        <v>Gajendra Ashok Rasheed</v>
      </c>
      <c r="D190" s="49">
        <f>VLOOKUP(B190,'Master '!B$4:AP$6300,28,0)</f>
        <v>25000</v>
      </c>
      <c r="E190" s="86" t="str">
        <f>VLOOKUP(B190,'Master '!B:F,5,0)</f>
        <v>M</v>
      </c>
      <c r="F190" s="86">
        <v>0</v>
      </c>
      <c r="G190" s="86">
        <v>0</v>
      </c>
      <c r="H190" s="86">
        <v>4</v>
      </c>
      <c r="I190" s="86">
        <v>0</v>
      </c>
      <c r="J190" s="86">
        <v>25</v>
      </c>
      <c r="K190" s="50">
        <f t="shared" si="36"/>
        <v>29</v>
      </c>
      <c r="L190" s="51">
        <f>VLOOKUP(B190,'Master '!B$4:AQ$13300,23,0)</f>
        <v>12500</v>
      </c>
      <c r="M190" s="51">
        <f>VLOOKUP(B190,'Master '!B$4:AS$13300,24,0)</f>
        <v>5000</v>
      </c>
      <c r="N190" s="51">
        <f>VLOOKUP(B190,'Master '!B$4:AT$13300,25,0)</f>
        <v>2083</v>
      </c>
      <c r="O190" s="51">
        <f>VLOOKUP(B190,'Master '!B$4:AV$1330,26,0)</f>
        <v>2083</v>
      </c>
      <c r="P190" s="51">
        <f>VLOOKUP(B190,'Master '!B$4:AW$1330,27,0)</f>
        <v>3334</v>
      </c>
      <c r="Q190" s="51">
        <f t="shared" si="37"/>
        <v>25000</v>
      </c>
      <c r="R190" s="52">
        <f t="shared" si="38"/>
        <v>11694</v>
      </c>
      <c r="S190" s="52">
        <f t="shared" si="39"/>
        <v>4678</v>
      </c>
      <c r="T190" s="52">
        <f t="shared" si="40"/>
        <v>1949</v>
      </c>
      <c r="U190" s="52">
        <f t="shared" si="41"/>
        <v>1949</v>
      </c>
      <c r="V190" s="52">
        <f t="shared" si="42"/>
        <v>1949</v>
      </c>
      <c r="W190" s="52">
        <f t="shared" si="43"/>
        <v>0</v>
      </c>
      <c r="X190" s="52">
        <f t="shared" si="44"/>
        <v>22219</v>
      </c>
      <c r="Y190" s="52">
        <f t="shared" si="45"/>
        <v>17541</v>
      </c>
      <c r="Z190" s="52">
        <f t="shared" si="46"/>
        <v>15000</v>
      </c>
      <c r="AA190" s="52">
        <f>ROUND(IF((VLOOKUP(B190,'Master '!B$4:W$29000,22,0))&lt;21001,X190,0),0)</f>
        <v>0</v>
      </c>
      <c r="AB190" s="52">
        <f t="shared" si="47"/>
        <v>1800</v>
      </c>
      <c r="AC190" s="52">
        <f t="shared" si="48"/>
        <v>0</v>
      </c>
      <c r="AD190" s="52">
        <v>200</v>
      </c>
      <c r="AE190" s="53"/>
      <c r="AF190" s="104"/>
      <c r="AG190" s="95">
        <f t="shared" si="49"/>
        <v>2000</v>
      </c>
      <c r="AH190" s="95">
        <f t="shared" si="50"/>
        <v>20219</v>
      </c>
      <c r="AI190" s="95">
        <f t="shared" si="51"/>
        <v>1950</v>
      </c>
      <c r="AJ190" s="95">
        <f t="shared" si="52"/>
        <v>0</v>
      </c>
      <c r="AK190" s="95">
        <f t="shared" si="53"/>
        <v>24169</v>
      </c>
    </row>
    <row r="191" spans="1:37" s="54" customFormat="1" ht="12.75" customHeight="1">
      <c r="A191" s="47">
        <v>184</v>
      </c>
      <c r="B191" s="42" t="s">
        <v>855</v>
      </c>
      <c r="C191" s="48" t="str">
        <f>VLOOKUP(B191,'Master '!B$4:AM$6300,3,0)</f>
        <v>Mahesh Arshad Abdul Vishwakarma</v>
      </c>
      <c r="D191" s="49">
        <f>VLOOKUP(B191,'Master '!B$4:AP$6300,28,0)</f>
        <v>27000</v>
      </c>
      <c r="E191" s="86" t="str">
        <f>VLOOKUP(B191,'Master '!B:F,5,0)</f>
        <v>M</v>
      </c>
      <c r="F191" s="86">
        <v>0</v>
      </c>
      <c r="G191" s="86">
        <v>1</v>
      </c>
      <c r="H191" s="86">
        <v>2</v>
      </c>
      <c r="I191" s="86">
        <v>0</v>
      </c>
      <c r="J191" s="86">
        <v>26</v>
      </c>
      <c r="K191" s="50">
        <f t="shared" si="36"/>
        <v>29</v>
      </c>
      <c r="L191" s="51">
        <f>VLOOKUP(B191,'Master '!B$4:AQ$13300,23,0)</f>
        <v>13500</v>
      </c>
      <c r="M191" s="51">
        <f>VLOOKUP(B191,'Master '!B$4:AS$13300,24,0)</f>
        <v>5400</v>
      </c>
      <c r="N191" s="51">
        <f>VLOOKUP(B191,'Master '!B$4:AT$13300,25,0)</f>
        <v>2083</v>
      </c>
      <c r="O191" s="51">
        <f>VLOOKUP(B191,'Master '!B$4:AV$1330,26,0)</f>
        <v>2083</v>
      </c>
      <c r="P191" s="51">
        <f>VLOOKUP(B191,'Master '!B$4:AW$1330,27,0)</f>
        <v>3934</v>
      </c>
      <c r="Q191" s="51">
        <f t="shared" si="37"/>
        <v>27000</v>
      </c>
      <c r="R191" s="52">
        <f t="shared" si="38"/>
        <v>12630</v>
      </c>
      <c r="S191" s="52">
        <f t="shared" si="39"/>
        <v>5052</v>
      </c>
      <c r="T191" s="52">
        <f t="shared" si="40"/>
        <v>1949</v>
      </c>
      <c r="U191" s="52">
        <f t="shared" si="41"/>
        <v>1949</v>
      </c>
      <c r="V191" s="52">
        <f t="shared" si="42"/>
        <v>1949</v>
      </c>
      <c r="W191" s="52">
        <f t="shared" si="43"/>
        <v>0</v>
      </c>
      <c r="X191" s="52">
        <f t="shared" si="44"/>
        <v>23529</v>
      </c>
      <c r="Y191" s="52">
        <f t="shared" si="45"/>
        <v>18477</v>
      </c>
      <c r="Z191" s="52">
        <f t="shared" si="46"/>
        <v>15000</v>
      </c>
      <c r="AA191" s="52">
        <f>ROUND(IF((VLOOKUP(B191,'Master '!B$4:W$29000,22,0))&lt;21001,X191,0),0)</f>
        <v>0</v>
      </c>
      <c r="AB191" s="52">
        <f t="shared" si="47"/>
        <v>1800</v>
      </c>
      <c r="AC191" s="52">
        <f t="shared" si="48"/>
        <v>0</v>
      </c>
      <c r="AD191" s="52">
        <v>200</v>
      </c>
      <c r="AE191" s="53"/>
      <c r="AF191" s="104"/>
      <c r="AG191" s="95">
        <f t="shared" si="49"/>
        <v>2000</v>
      </c>
      <c r="AH191" s="95">
        <f t="shared" si="50"/>
        <v>21529</v>
      </c>
      <c r="AI191" s="95">
        <f t="shared" si="51"/>
        <v>1950</v>
      </c>
      <c r="AJ191" s="95">
        <f t="shared" si="52"/>
        <v>0</v>
      </c>
      <c r="AK191" s="95">
        <f t="shared" si="53"/>
        <v>25479</v>
      </c>
    </row>
    <row r="192" spans="1:37" s="54" customFormat="1" ht="12.75" customHeight="1">
      <c r="A192" s="47">
        <v>185</v>
      </c>
      <c r="B192" s="42" t="s">
        <v>859</v>
      </c>
      <c r="C192" s="48" t="str">
        <f>VLOOKUP(B192,'Master '!B$4:AM$6300,3,0)</f>
        <v>Kapil Prakash Padar</v>
      </c>
      <c r="D192" s="49">
        <f>VLOOKUP(B192,'Master '!B$4:AP$6300,28,0)</f>
        <v>43000</v>
      </c>
      <c r="E192" s="86" t="str">
        <f>VLOOKUP(B192,'Master '!B:F,5,0)</f>
        <v>M</v>
      </c>
      <c r="F192" s="86">
        <v>0</v>
      </c>
      <c r="G192" s="86">
        <v>1</v>
      </c>
      <c r="H192" s="86">
        <v>4</v>
      </c>
      <c r="I192" s="86">
        <v>0</v>
      </c>
      <c r="J192" s="86">
        <v>26</v>
      </c>
      <c r="K192" s="50">
        <f t="shared" si="36"/>
        <v>31</v>
      </c>
      <c r="L192" s="51">
        <f>VLOOKUP(B192,'Master '!B$4:AQ$13300,23,0)</f>
        <v>21500</v>
      </c>
      <c r="M192" s="51">
        <f>VLOOKUP(B192,'Master '!B$4:AS$13300,24,0)</f>
        <v>8600</v>
      </c>
      <c r="N192" s="51">
        <f>VLOOKUP(B192,'Master '!B$4:AT$13300,25,0)</f>
        <v>2083</v>
      </c>
      <c r="O192" s="51">
        <f>VLOOKUP(B192,'Master '!B$4:AV$1330,26,0)</f>
        <v>2083</v>
      </c>
      <c r="P192" s="51">
        <f>VLOOKUP(B192,'Master '!B$4:AW$1330,27,0)</f>
        <v>8734</v>
      </c>
      <c r="Q192" s="51">
        <f t="shared" si="37"/>
        <v>43000</v>
      </c>
      <c r="R192" s="52">
        <f t="shared" si="38"/>
        <v>21500</v>
      </c>
      <c r="S192" s="52">
        <f t="shared" si="39"/>
        <v>8600</v>
      </c>
      <c r="T192" s="52">
        <f t="shared" si="40"/>
        <v>2083</v>
      </c>
      <c r="U192" s="52">
        <f t="shared" si="41"/>
        <v>2083</v>
      </c>
      <c r="V192" s="52">
        <f t="shared" si="42"/>
        <v>2083</v>
      </c>
      <c r="W192" s="52">
        <f t="shared" si="43"/>
        <v>0</v>
      </c>
      <c r="X192" s="52">
        <f t="shared" si="44"/>
        <v>36349</v>
      </c>
      <c r="Y192" s="52">
        <f t="shared" si="45"/>
        <v>27749</v>
      </c>
      <c r="Z192" s="52">
        <f t="shared" si="46"/>
        <v>15000</v>
      </c>
      <c r="AA192" s="52">
        <f>ROUND(IF((VLOOKUP(B192,'Master '!B$4:W$29000,22,0))&lt;21001,X192,0),0)</f>
        <v>0</v>
      </c>
      <c r="AB192" s="52">
        <f t="shared" si="47"/>
        <v>1800</v>
      </c>
      <c r="AC192" s="52">
        <f t="shared" si="48"/>
        <v>0</v>
      </c>
      <c r="AD192" s="52">
        <v>200</v>
      </c>
      <c r="AE192" s="53"/>
      <c r="AF192" s="104"/>
      <c r="AG192" s="95">
        <f t="shared" si="49"/>
        <v>2000</v>
      </c>
      <c r="AH192" s="95">
        <f t="shared" si="50"/>
        <v>34349</v>
      </c>
      <c r="AI192" s="95">
        <f t="shared" si="51"/>
        <v>1950</v>
      </c>
      <c r="AJ192" s="95">
        <f t="shared" si="52"/>
        <v>0</v>
      </c>
      <c r="AK192" s="95">
        <f t="shared" si="53"/>
        <v>38299</v>
      </c>
    </row>
    <row r="193" spans="1:37" s="54" customFormat="1" ht="12.75" customHeight="1">
      <c r="A193" s="47">
        <v>186</v>
      </c>
      <c r="B193" s="42" t="s">
        <v>863</v>
      </c>
      <c r="C193" s="48" t="str">
        <f>VLOOKUP(B193,'Master '!B$4:AM$6300,3,0)</f>
        <v>Akshay Krushna Pawar</v>
      </c>
      <c r="D193" s="49">
        <f>VLOOKUP(B193,'Master '!B$4:AP$6300,28,0)</f>
        <v>32000</v>
      </c>
      <c r="E193" s="86" t="str">
        <f>VLOOKUP(B193,'Master '!B:F,5,0)</f>
        <v>M</v>
      </c>
      <c r="F193" s="86">
        <v>0</v>
      </c>
      <c r="G193" s="86">
        <v>0</v>
      </c>
      <c r="H193" s="86">
        <v>3</v>
      </c>
      <c r="I193" s="86">
        <v>0</v>
      </c>
      <c r="J193" s="86">
        <v>24</v>
      </c>
      <c r="K193" s="50">
        <f t="shared" si="36"/>
        <v>27</v>
      </c>
      <c r="L193" s="51">
        <f>VLOOKUP(B193,'Master '!B$4:AQ$13300,23,0)</f>
        <v>16000</v>
      </c>
      <c r="M193" s="51">
        <f>VLOOKUP(B193,'Master '!B$4:AS$13300,24,0)</f>
        <v>6400</v>
      </c>
      <c r="N193" s="51">
        <f>VLOOKUP(B193,'Master '!B$4:AT$13300,25,0)</f>
        <v>2083</v>
      </c>
      <c r="O193" s="51">
        <f>VLOOKUP(B193,'Master '!B$4:AV$1330,26,0)</f>
        <v>2083</v>
      </c>
      <c r="P193" s="51">
        <f>VLOOKUP(B193,'Master '!B$4:AW$1330,27,0)</f>
        <v>5434</v>
      </c>
      <c r="Q193" s="51">
        <f t="shared" si="37"/>
        <v>32000</v>
      </c>
      <c r="R193" s="52">
        <f t="shared" si="38"/>
        <v>13936</v>
      </c>
      <c r="S193" s="52">
        <f t="shared" si="39"/>
        <v>5575</v>
      </c>
      <c r="T193" s="52">
        <f t="shared" si="40"/>
        <v>1815</v>
      </c>
      <c r="U193" s="52">
        <f t="shared" si="41"/>
        <v>1815</v>
      </c>
      <c r="V193" s="52">
        <f t="shared" si="42"/>
        <v>1815</v>
      </c>
      <c r="W193" s="52">
        <f t="shared" si="43"/>
        <v>0</v>
      </c>
      <c r="X193" s="52">
        <f t="shared" si="44"/>
        <v>24956</v>
      </c>
      <c r="Y193" s="52">
        <f t="shared" si="45"/>
        <v>19381</v>
      </c>
      <c r="Z193" s="52">
        <f t="shared" si="46"/>
        <v>15000</v>
      </c>
      <c r="AA193" s="52">
        <f>ROUND(IF((VLOOKUP(B193,'Master '!B$4:W$29000,22,0))&lt;21001,X193,0),0)</f>
        <v>0</v>
      </c>
      <c r="AB193" s="52">
        <f t="shared" si="47"/>
        <v>1800</v>
      </c>
      <c r="AC193" s="52">
        <f t="shared" si="48"/>
        <v>0</v>
      </c>
      <c r="AD193" s="52">
        <v>200</v>
      </c>
      <c r="AE193" s="53"/>
      <c r="AF193" s="104"/>
      <c r="AG193" s="95">
        <f t="shared" si="49"/>
        <v>2000</v>
      </c>
      <c r="AH193" s="95">
        <f t="shared" si="50"/>
        <v>22956</v>
      </c>
      <c r="AI193" s="95">
        <f t="shared" si="51"/>
        <v>1950</v>
      </c>
      <c r="AJ193" s="95">
        <f t="shared" si="52"/>
        <v>0</v>
      </c>
      <c r="AK193" s="95">
        <f t="shared" si="53"/>
        <v>26906</v>
      </c>
    </row>
    <row r="194" spans="1:37" s="54" customFormat="1" ht="12.75" customHeight="1">
      <c r="A194" s="47">
        <v>187</v>
      </c>
      <c r="B194" s="42" t="s">
        <v>868</v>
      </c>
      <c r="C194" s="48" t="str">
        <f>VLOOKUP(B194,'Master '!B$4:AM$6300,3,0)</f>
        <v>Mohammad  Tawde</v>
      </c>
      <c r="D194" s="49">
        <f>VLOOKUP(B194,'Master '!B$4:AP$6300,28,0)</f>
        <v>16000</v>
      </c>
      <c r="E194" s="86" t="str">
        <f>VLOOKUP(B194,'Master '!B:F,5,0)</f>
        <v>M</v>
      </c>
      <c r="F194" s="86">
        <v>10</v>
      </c>
      <c r="G194" s="86">
        <v>1</v>
      </c>
      <c r="H194" s="86">
        <v>4</v>
      </c>
      <c r="I194" s="86">
        <v>0</v>
      </c>
      <c r="J194" s="86">
        <v>26</v>
      </c>
      <c r="K194" s="50">
        <f t="shared" si="36"/>
        <v>31</v>
      </c>
      <c r="L194" s="51">
        <f>VLOOKUP(B194,'Master '!B$4:AQ$13300,23,0)</f>
        <v>8000</v>
      </c>
      <c r="M194" s="51">
        <f>VLOOKUP(B194,'Master '!B$4:AS$13300,24,0)</f>
        <v>3200</v>
      </c>
      <c r="N194" s="51">
        <f>VLOOKUP(B194,'Master '!B$4:AT$13300,25,0)</f>
        <v>2083</v>
      </c>
      <c r="O194" s="51">
        <f>VLOOKUP(B194,'Master '!B$4:AV$1330,26,0)</f>
        <v>2083</v>
      </c>
      <c r="P194" s="51">
        <f>VLOOKUP(B194,'Master '!B$4:AW$1330,27,0)</f>
        <v>634</v>
      </c>
      <c r="Q194" s="51">
        <f t="shared" si="37"/>
        <v>16000</v>
      </c>
      <c r="R194" s="52">
        <f t="shared" si="38"/>
        <v>8000</v>
      </c>
      <c r="S194" s="52">
        <f t="shared" si="39"/>
        <v>3200</v>
      </c>
      <c r="T194" s="52">
        <f t="shared" si="40"/>
        <v>2083</v>
      </c>
      <c r="U194" s="52">
        <f t="shared" si="41"/>
        <v>2083</v>
      </c>
      <c r="V194" s="52">
        <f t="shared" si="42"/>
        <v>2083</v>
      </c>
      <c r="W194" s="52">
        <f t="shared" si="43"/>
        <v>903.22580645161293</v>
      </c>
      <c r="X194" s="52">
        <f t="shared" si="44"/>
        <v>18353</v>
      </c>
      <c r="Y194" s="52">
        <f t="shared" si="45"/>
        <v>14249</v>
      </c>
      <c r="Z194" s="52">
        <f t="shared" si="46"/>
        <v>14249</v>
      </c>
      <c r="AA194" s="52">
        <f>ROUND(IF((VLOOKUP(B194,'Master '!B$4:W$29000,22,0))&lt;21001,X194,0),0)</f>
        <v>18353</v>
      </c>
      <c r="AB194" s="52">
        <f t="shared" si="47"/>
        <v>1709.8799999999999</v>
      </c>
      <c r="AC194" s="52">
        <f t="shared" si="48"/>
        <v>138</v>
      </c>
      <c r="AD194" s="52">
        <v>200</v>
      </c>
      <c r="AE194" s="53"/>
      <c r="AF194" s="104"/>
      <c r="AG194" s="95">
        <f t="shared" si="49"/>
        <v>2047.8799999999999</v>
      </c>
      <c r="AH194" s="95">
        <f t="shared" si="50"/>
        <v>16305.12</v>
      </c>
      <c r="AI194" s="95">
        <f t="shared" si="51"/>
        <v>1852.3700000000001</v>
      </c>
      <c r="AJ194" s="95">
        <f t="shared" si="52"/>
        <v>596.47249999999997</v>
      </c>
      <c r="AK194" s="95">
        <f t="shared" si="53"/>
        <v>20801.842499999999</v>
      </c>
    </row>
    <row r="195" spans="1:37" s="54" customFormat="1" ht="12.75" customHeight="1">
      <c r="A195" s="47">
        <v>188</v>
      </c>
      <c r="B195" s="42" t="s">
        <v>871</v>
      </c>
      <c r="C195" s="48" t="str">
        <f>VLOOKUP(B195,'Master '!B$4:AM$6300,3,0)</f>
        <v>Dhruv Sanjay Kumar</v>
      </c>
      <c r="D195" s="49">
        <f>VLOOKUP(B195,'Master '!B$4:AP$6300,28,0)</f>
        <v>31000</v>
      </c>
      <c r="E195" s="86" t="str">
        <f>VLOOKUP(B195,'Master '!B:F,5,0)</f>
        <v>M</v>
      </c>
      <c r="F195" s="86">
        <v>0</v>
      </c>
      <c r="G195" s="86">
        <v>0</v>
      </c>
      <c r="H195" s="86">
        <v>4</v>
      </c>
      <c r="I195" s="86">
        <v>0</v>
      </c>
      <c r="J195" s="86">
        <v>25</v>
      </c>
      <c r="K195" s="50">
        <f t="shared" si="36"/>
        <v>29</v>
      </c>
      <c r="L195" s="51">
        <f>VLOOKUP(B195,'Master '!B$4:AQ$13300,23,0)</f>
        <v>15500</v>
      </c>
      <c r="M195" s="51">
        <f>VLOOKUP(B195,'Master '!B$4:AS$13300,24,0)</f>
        <v>6200</v>
      </c>
      <c r="N195" s="51">
        <f>VLOOKUP(B195,'Master '!B$4:AT$13300,25,0)</f>
        <v>2083</v>
      </c>
      <c r="O195" s="51">
        <f>VLOOKUP(B195,'Master '!B$4:AV$1330,26,0)</f>
        <v>2083</v>
      </c>
      <c r="P195" s="51">
        <f>VLOOKUP(B195,'Master '!B$4:AW$1330,27,0)</f>
        <v>5134</v>
      </c>
      <c r="Q195" s="51">
        <f t="shared" si="37"/>
        <v>31000</v>
      </c>
      <c r="R195" s="52">
        <f t="shared" si="38"/>
        <v>14500</v>
      </c>
      <c r="S195" s="52">
        <f t="shared" si="39"/>
        <v>5800</v>
      </c>
      <c r="T195" s="52">
        <f t="shared" si="40"/>
        <v>1949</v>
      </c>
      <c r="U195" s="52">
        <f t="shared" si="41"/>
        <v>1949</v>
      </c>
      <c r="V195" s="52">
        <f t="shared" si="42"/>
        <v>1949</v>
      </c>
      <c r="W195" s="52">
        <f t="shared" si="43"/>
        <v>0</v>
      </c>
      <c r="X195" s="52">
        <f t="shared" si="44"/>
        <v>26147</v>
      </c>
      <c r="Y195" s="52">
        <f t="shared" si="45"/>
        <v>20347</v>
      </c>
      <c r="Z195" s="52">
        <f t="shared" si="46"/>
        <v>15000</v>
      </c>
      <c r="AA195" s="52">
        <f>ROUND(IF((VLOOKUP(B195,'Master '!B$4:W$29000,22,0))&lt;21001,X195,0),0)</f>
        <v>0</v>
      </c>
      <c r="AB195" s="52">
        <f t="shared" si="47"/>
        <v>1800</v>
      </c>
      <c r="AC195" s="52">
        <f t="shared" si="48"/>
        <v>0</v>
      </c>
      <c r="AD195" s="52">
        <v>200</v>
      </c>
      <c r="AE195" s="53"/>
      <c r="AF195" s="104"/>
      <c r="AG195" s="95">
        <f t="shared" si="49"/>
        <v>2000</v>
      </c>
      <c r="AH195" s="95">
        <f t="shared" si="50"/>
        <v>24147</v>
      </c>
      <c r="AI195" s="95">
        <f t="shared" si="51"/>
        <v>1950</v>
      </c>
      <c r="AJ195" s="95">
        <f t="shared" si="52"/>
        <v>0</v>
      </c>
      <c r="AK195" s="95">
        <f t="shared" si="53"/>
        <v>28097</v>
      </c>
    </row>
    <row r="196" spans="1:37" s="54" customFormat="1" ht="12.75" customHeight="1">
      <c r="A196" s="47">
        <v>189</v>
      </c>
      <c r="B196" s="42" t="s">
        <v>875</v>
      </c>
      <c r="C196" s="48" t="str">
        <f>VLOOKUP(B196,'Master '!B$4:AM$6300,3,0)</f>
        <v>Ajay  Danve</v>
      </c>
      <c r="D196" s="49">
        <f>VLOOKUP(B196,'Master '!B$4:AP$6300,28,0)</f>
        <v>24000</v>
      </c>
      <c r="E196" s="86" t="str">
        <f>VLOOKUP(B196,'Master '!B:F,5,0)</f>
        <v>M</v>
      </c>
      <c r="F196" s="86">
        <v>0</v>
      </c>
      <c r="G196" s="86">
        <v>1</v>
      </c>
      <c r="H196" s="86">
        <v>2</v>
      </c>
      <c r="I196" s="86">
        <v>0</v>
      </c>
      <c r="J196" s="86">
        <v>26</v>
      </c>
      <c r="K196" s="50">
        <f t="shared" si="36"/>
        <v>29</v>
      </c>
      <c r="L196" s="51">
        <f>VLOOKUP(B196,'Master '!B$4:AQ$13300,23,0)</f>
        <v>12000</v>
      </c>
      <c r="M196" s="51">
        <f>VLOOKUP(B196,'Master '!B$4:AS$13300,24,0)</f>
        <v>4800</v>
      </c>
      <c r="N196" s="51">
        <f>VLOOKUP(B196,'Master '!B$4:AT$13300,25,0)</f>
        <v>2083</v>
      </c>
      <c r="O196" s="51">
        <f>VLOOKUP(B196,'Master '!B$4:AV$1330,26,0)</f>
        <v>2083</v>
      </c>
      <c r="P196" s="51">
        <f>VLOOKUP(B196,'Master '!B$4:AW$1330,27,0)</f>
        <v>3034</v>
      </c>
      <c r="Q196" s="51">
        <f t="shared" si="37"/>
        <v>24000</v>
      </c>
      <c r="R196" s="52">
        <f t="shared" si="38"/>
        <v>11226</v>
      </c>
      <c r="S196" s="52">
        <f t="shared" si="39"/>
        <v>4491</v>
      </c>
      <c r="T196" s="52">
        <f t="shared" si="40"/>
        <v>1949</v>
      </c>
      <c r="U196" s="52">
        <f t="shared" si="41"/>
        <v>1949</v>
      </c>
      <c r="V196" s="52">
        <f t="shared" si="42"/>
        <v>1949</v>
      </c>
      <c r="W196" s="52">
        <f t="shared" si="43"/>
        <v>0</v>
      </c>
      <c r="X196" s="52">
        <f t="shared" si="44"/>
        <v>21564</v>
      </c>
      <c r="Y196" s="52">
        <f t="shared" si="45"/>
        <v>17073</v>
      </c>
      <c r="Z196" s="52">
        <f t="shared" si="46"/>
        <v>15000</v>
      </c>
      <c r="AA196" s="52">
        <f>ROUND(IF((VLOOKUP(B196,'Master '!B$4:W$29000,22,0))&lt;21001,X196,0),0)</f>
        <v>0</v>
      </c>
      <c r="AB196" s="52">
        <f t="shared" si="47"/>
        <v>1800</v>
      </c>
      <c r="AC196" s="52">
        <f t="shared" si="48"/>
        <v>0</v>
      </c>
      <c r="AD196" s="52">
        <v>200</v>
      </c>
      <c r="AE196" s="53"/>
      <c r="AF196" s="104"/>
      <c r="AG196" s="95">
        <f t="shared" si="49"/>
        <v>2000</v>
      </c>
      <c r="AH196" s="95">
        <f t="shared" si="50"/>
        <v>19564</v>
      </c>
      <c r="AI196" s="95">
        <f t="shared" si="51"/>
        <v>1950</v>
      </c>
      <c r="AJ196" s="95">
        <f t="shared" si="52"/>
        <v>0</v>
      </c>
      <c r="AK196" s="95">
        <f t="shared" si="53"/>
        <v>23514</v>
      </c>
    </row>
    <row r="197" spans="1:37" s="54" customFormat="1" ht="12.75" customHeight="1">
      <c r="A197" s="47">
        <v>190</v>
      </c>
      <c r="B197" s="42" t="s">
        <v>878</v>
      </c>
      <c r="C197" s="48" t="str">
        <f>VLOOKUP(B197,'Master '!B$4:AM$6300,3,0)</f>
        <v>Bhawana Dnyaneshwar Dheebar</v>
      </c>
      <c r="D197" s="49">
        <f>VLOOKUP(B197,'Master '!B$4:AP$6300,28,0)</f>
        <v>31000</v>
      </c>
      <c r="E197" s="86" t="str">
        <f>VLOOKUP(B197,'Master '!B:F,5,0)</f>
        <v>F</v>
      </c>
      <c r="F197" s="86">
        <v>0</v>
      </c>
      <c r="G197" s="86">
        <v>1</v>
      </c>
      <c r="H197" s="86">
        <v>4</v>
      </c>
      <c r="I197" s="86">
        <v>0</v>
      </c>
      <c r="J197" s="86">
        <v>26</v>
      </c>
      <c r="K197" s="50">
        <f t="shared" si="36"/>
        <v>31</v>
      </c>
      <c r="L197" s="51">
        <f>VLOOKUP(B197,'Master '!B$4:AQ$13300,23,0)</f>
        <v>15500</v>
      </c>
      <c r="M197" s="51">
        <f>VLOOKUP(B197,'Master '!B$4:AS$13300,24,0)</f>
        <v>6200</v>
      </c>
      <c r="N197" s="51">
        <f>VLOOKUP(B197,'Master '!B$4:AT$13300,25,0)</f>
        <v>2083</v>
      </c>
      <c r="O197" s="51">
        <f>VLOOKUP(B197,'Master '!B$4:AV$1330,26,0)</f>
        <v>2083</v>
      </c>
      <c r="P197" s="51">
        <f>VLOOKUP(B197,'Master '!B$4:AW$1330,27,0)</f>
        <v>5134</v>
      </c>
      <c r="Q197" s="51">
        <f t="shared" si="37"/>
        <v>31000</v>
      </c>
      <c r="R197" s="52">
        <f t="shared" si="38"/>
        <v>15500</v>
      </c>
      <c r="S197" s="52">
        <f t="shared" si="39"/>
        <v>6200</v>
      </c>
      <c r="T197" s="52">
        <f t="shared" si="40"/>
        <v>2083</v>
      </c>
      <c r="U197" s="52">
        <f t="shared" si="41"/>
        <v>2083</v>
      </c>
      <c r="V197" s="52">
        <f t="shared" si="42"/>
        <v>2083</v>
      </c>
      <c r="W197" s="52">
        <f t="shared" si="43"/>
        <v>0</v>
      </c>
      <c r="X197" s="52">
        <f t="shared" si="44"/>
        <v>27949</v>
      </c>
      <c r="Y197" s="52">
        <f t="shared" si="45"/>
        <v>21749</v>
      </c>
      <c r="Z197" s="52">
        <f t="shared" si="46"/>
        <v>15000</v>
      </c>
      <c r="AA197" s="52">
        <f>ROUND(IF((VLOOKUP(B197,'Master '!B$4:W$29000,22,0))&lt;21001,X197,0),0)</f>
        <v>0</v>
      </c>
      <c r="AB197" s="52">
        <f t="shared" si="47"/>
        <v>1800</v>
      </c>
      <c r="AC197" s="52">
        <f t="shared" si="48"/>
        <v>0</v>
      </c>
      <c r="AD197" s="52">
        <v>200</v>
      </c>
      <c r="AE197" s="53"/>
      <c r="AF197" s="104"/>
      <c r="AG197" s="95">
        <f t="shared" si="49"/>
        <v>2000</v>
      </c>
      <c r="AH197" s="95">
        <f t="shared" si="50"/>
        <v>25949</v>
      </c>
      <c r="AI197" s="95">
        <f t="shared" si="51"/>
        <v>1950</v>
      </c>
      <c r="AJ197" s="95">
        <f t="shared" si="52"/>
        <v>0</v>
      </c>
      <c r="AK197" s="95">
        <f t="shared" si="53"/>
        <v>29899</v>
      </c>
    </row>
    <row r="198" spans="1:37" s="54" customFormat="1" ht="12.75" customHeight="1">
      <c r="A198" s="47">
        <v>191</v>
      </c>
      <c r="B198" s="42" t="s">
        <v>881</v>
      </c>
      <c r="C198" s="48" t="str">
        <f>VLOOKUP(B198,'Master '!B$4:AM$6300,3,0)</f>
        <v>Sagar Neelkantha Raghuvanshi</v>
      </c>
      <c r="D198" s="49">
        <f>VLOOKUP(B198,'Master '!B$4:AP$6300,28,0)</f>
        <v>16000</v>
      </c>
      <c r="E198" s="86" t="str">
        <f>VLOOKUP(B198,'Master '!B:F,5,0)</f>
        <v>M</v>
      </c>
      <c r="F198" s="86">
        <v>10</v>
      </c>
      <c r="G198" s="86">
        <v>0</v>
      </c>
      <c r="H198" s="86">
        <v>3</v>
      </c>
      <c r="I198" s="86">
        <v>0</v>
      </c>
      <c r="J198" s="86">
        <v>24</v>
      </c>
      <c r="K198" s="50">
        <f t="shared" si="36"/>
        <v>27</v>
      </c>
      <c r="L198" s="51">
        <f>VLOOKUP(B198,'Master '!B$4:AQ$13300,23,0)</f>
        <v>8000</v>
      </c>
      <c r="M198" s="51">
        <f>VLOOKUP(B198,'Master '!B$4:AS$13300,24,0)</f>
        <v>3200</v>
      </c>
      <c r="N198" s="51">
        <f>VLOOKUP(B198,'Master '!B$4:AT$13300,25,0)</f>
        <v>2083</v>
      </c>
      <c r="O198" s="51">
        <f>VLOOKUP(B198,'Master '!B$4:AV$1330,26,0)</f>
        <v>2083</v>
      </c>
      <c r="P198" s="51">
        <f>VLOOKUP(B198,'Master '!B$4:AW$1330,27,0)</f>
        <v>634</v>
      </c>
      <c r="Q198" s="51">
        <f t="shared" si="37"/>
        <v>16000</v>
      </c>
      <c r="R198" s="52">
        <f t="shared" si="38"/>
        <v>6968</v>
      </c>
      <c r="S198" s="52">
        <f t="shared" si="39"/>
        <v>2788</v>
      </c>
      <c r="T198" s="52">
        <f t="shared" si="40"/>
        <v>1815</v>
      </c>
      <c r="U198" s="52">
        <f t="shared" si="41"/>
        <v>1815</v>
      </c>
      <c r="V198" s="52">
        <f t="shared" si="42"/>
        <v>1815</v>
      </c>
      <c r="W198" s="52">
        <f t="shared" si="43"/>
        <v>903.22580645161293</v>
      </c>
      <c r="X198" s="52">
        <f t="shared" si="44"/>
        <v>16105</v>
      </c>
      <c r="Y198" s="52">
        <f t="shared" si="45"/>
        <v>12413</v>
      </c>
      <c r="Z198" s="52">
        <f t="shared" si="46"/>
        <v>12413</v>
      </c>
      <c r="AA198" s="52">
        <f>ROUND(IF((VLOOKUP(B198,'Master '!B$4:W$29000,22,0))&lt;21001,X198,0),0)</f>
        <v>16105</v>
      </c>
      <c r="AB198" s="52">
        <f t="shared" si="47"/>
        <v>1489.56</v>
      </c>
      <c r="AC198" s="52">
        <f t="shared" si="48"/>
        <v>121</v>
      </c>
      <c r="AD198" s="52">
        <v>200</v>
      </c>
      <c r="AE198" s="53"/>
      <c r="AF198" s="104"/>
      <c r="AG198" s="95">
        <f t="shared" si="49"/>
        <v>1810.56</v>
      </c>
      <c r="AH198" s="95">
        <f t="shared" si="50"/>
        <v>14294.44</v>
      </c>
      <c r="AI198" s="95">
        <f t="shared" si="51"/>
        <v>1613.69</v>
      </c>
      <c r="AJ198" s="95">
        <f t="shared" si="52"/>
        <v>523.41250000000002</v>
      </c>
      <c r="AK198" s="95">
        <f t="shared" si="53"/>
        <v>18242.102499999997</v>
      </c>
    </row>
    <row r="199" spans="1:37" s="54" customFormat="1" ht="12.75" customHeight="1">
      <c r="A199" s="47">
        <v>192</v>
      </c>
      <c r="B199" s="42" t="s">
        <v>885</v>
      </c>
      <c r="C199" s="48" t="str">
        <f>VLOOKUP(B199,'Master '!B$4:AM$6300,3,0)</f>
        <v>Harshal Singh Dighe</v>
      </c>
      <c r="D199" s="49">
        <f>VLOOKUP(B199,'Master '!B$4:AP$6300,28,0)</f>
        <v>40000</v>
      </c>
      <c r="E199" s="86" t="str">
        <f>VLOOKUP(B199,'Master '!B:F,5,0)</f>
        <v>M</v>
      </c>
      <c r="F199" s="86">
        <v>0</v>
      </c>
      <c r="G199" s="86">
        <v>1</v>
      </c>
      <c r="H199" s="86">
        <v>4</v>
      </c>
      <c r="I199" s="86">
        <v>0</v>
      </c>
      <c r="J199" s="86">
        <v>26</v>
      </c>
      <c r="K199" s="50">
        <f t="shared" si="36"/>
        <v>31</v>
      </c>
      <c r="L199" s="51">
        <f>VLOOKUP(B199,'Master '!B$4:AQ$13300,23,0)</f>
        <v>20000</v>
      </c>
      <c r="M199" s="51">
        <f>VLOOKUP(B199,'Master '!B$4:AS$13300,24,0)</f>
        <v>8000</v>
      </c>
      <c r="N199" s="51">
        <f>VLOOKUP(B199,'Master '!B$4:AT$13300,25,0)</f>
        <v>2083</v>
      </c>
      <c r="O199" s="51">
        <f>VLOOKUP(B199,'Master '!B$4:AV$1330,26,0)</f>
        <v>2083</v>
      </c>
      <c r="P199" s="51">
        <f>VLOOKUP(B199,'Master '!B$4:AW$1330,27,0)</f>
        <v>7834</v>
      </c>
      <c r="Q199" s="51">
        <f t="shared" si="37"/>
        <v>40000</v>
      </c>
      <c r="R199" s="52">
        <f t="shared" si="38"/>
        <v>20000</v>
      </c>
      <c r="S199" s="52">
        <f t="shared" si="39"/>
        <v>8000</v>
      </c>
      <c r="T199" s="52">
        <f t="shared" si="40"/>
        <v>2083</v>
      </c>
      <c r="U199" s="52">
        <f t="shared" si="41"/>
        <v>2083</v>
      </c>
      <c r="V199" s="52">
        <f t="shared" si="42"/>
        <v>2083</v>
      </c>
      <c r="W199" s="52">
        <f t="shared" si="43"/>
        <v>0</v>
      </c>
      <c r="X199" s="52">
        <f t="shared" si="44"/>
        <v>34249</v>
      </c>
      <c r="Y199" s="52">
        <f t="shared" si="45"/>
        <v>26249</v>
      </c>
      <c r="Z199" s="52">
        <f t="shared" si="46"/>
        <v>15000</v>
      </c>
      <c r="AA199" s="52">
        <f>ROUND(IF((VLOOKUP(B199,'Master '!B$4:W$29000,22,0))&lt;21001,X199,0),0)</f>
        <v>0</v>
      </c>
      <c r="AB199" s="52">
        <f t="shared" si="47"/>
        <v>1800</v>
      </c>
      <c r="AC199" s="52">
        <f t="shared" si="48"/>
        <v>0</v>
      </c>
      <c r="AD199" s="52">
        <v>200</v>
      </c>
      <c r="AE199" s="53"/>
      <c r="AF199" s="104"/>
      <c r="AG199" s="95">
        <f t="shared" si="49"/>
        <v>2000</v>
      </c>
      <c r="AH199" s="95">
        <f t="shared" si="50"/>
        <v>32249</v>
      </c>
      <c r="AI199" s="95">
        <f t="shared" si="51"/>
        <v>1950</v>
      </c>
      <c r="AJ199" s="95">
        <f t="shared" si="52"/>
        <v>0</v>
      </c>
      <c r="AK199" s="95">
        <f t="shared" si="53"/>
        <v>36199</v>
      </c>
    </row>
    <row r="200" spans="1:37" s="54" customFormat="1" ht="12.75" customHeight="1">
      <c r="A200" s="47">
        <v>193</v>
      </c>
      <c r="B200" s="42" t="s">
        <v>890</v>
      </c>
      <c r="C200" s="48" t="str">
        <f>VLOOKUP(B200,'Master '!B$4:AM$6300,3,0)</f>
        <v>Akash Bhaskar A</v>
      </c>
      <c r="D200" s="49">
        <f>VLOOKUP(B200,'Master '!B$4:AP$6300,28,0)</f>
        <v>20000</v>
      </c>
      <c r="E200" s="86" t="str">
        <f>VLOOKUP(B200,'Master '!B:F,5,0)</f>
        <v>M</v>
      </c>
      <c r="F200" s="86">
        <v>10</v>
      </c>
      <c r="G200" s="86">
        <v>1</v>
      </c>
      <c r="H200" s="86">
        <v>4</v>
      </c>
      <c r="I200" s="86">
        <v>0</v>
      </c>
      <c r="J200" s="86">
        <v>26</v>
      </c>
      <c r="K200" s="50">
        <f t="shared" ref="K200:K263" si="54">SUM(G200:J200)</f>
        <v>31</v>
      </c>
      <c r="L200" s="51">
        <f>VLOOKUP(B200,'Master '!B$4:AQ$13300,23,0)</f>
        <v>10000</v>
      </c>
      <c r="M200" s="51">
        <f>VLOOKUP(B200,'Master '!B$4:AS$13300,24,0)</f>
        <v>4000</v>
      </c>
      <c r="N200" s="51">
        <f>VLOOKUP(B200,'Master '!B$4:AT$13300,25,0)</f>
        <v>2083</v>
      </c>
      <c r="O200" s="51">
        <f>VLOOKUP(B200,'Master '!B$4:AV$1330,26,0)</f>
        <v>2083</v>
      </c>
      <c r="P200" s="51">
        <f>VLOOKUP(B200,'Master '!B$4:AW$1330,27,0)</f>
        <v>1834</v>
      </c>
      <c r="Q200" s="51">
        <f t="shared" ref="Q200:Q263" si="55">SUM(L200:P200)</f>
        <v>20000</v>
      </c>
      <c r="R200" s="52">
        <f t="shared" ref="R200:R263" si="56">ROUNDUP((L200/$K$4*$K200),0)</f>
        <v>10000</v>
      </c>
      <c r="S200" s="52">
        <f t="shared" ref="S200:S263" si="57">ROUNDUP((M200/$K$4*$K200),0)</f>
        <v>4000</v>
      </c>
      <c r="T200" s="52">
        <f t="shared" ref="T200:T263" si="58">ROUNDUP((N200/$K$4*$K200),0)</f>
        <v>2083</v>
      </c>
      <c r="U200" s="52">
        <f t="shared" ref="U200:U263" si="59">ROUNDUP((O200/$K$4*$K200),0)</f>
        <v>2083</v>
      </c>
      <c r="V200" s="52">
        <f t="shared" ref="V200:V263" si="60">ROUNDUP((O200/$K$4*$K200),0)</f>
        <v>2083</v>
      </c>
      <c r="W200" s="52">
        <f t="shared" ref="W200:W263" si="61">IF(D200&lt;21000,SUM(L200:M200)/K$4/4,0)*F200</f>
        <v>1129.0322580645161</v>
      </c>
      <c r="X200" s="52">
        <f t="shared" ref="X200:X263" si="62">ROUNDUP((SUM(R200:W200)),0)</f>
        <v>21379</v>
      </c>
      <c r="Y200" s="52">
        <f t="shared" ref="Y200:Y263" si="63">R200+T200+U200+V200</f>
        <v>16249</v>
      </c>
      <c r="Z200" s="52">
        <f t="shared" ref="Z200:Z263" si="64">IF(Y200&gt;15000,15000,Y200)</f>
        <v>15000</v>
      </c>
      <c r="AA200" s="52">
        <f>ROUND(IF((VLOOKUP(B200,'Master '!B$4:W$29000,22,0))&lt;21001,X200,0),0)</f>
        <v>21379</v>
      </c>
      <c r="AB200" s="52">
        <f t="shared" ref="AB200:AB263" si="65">Z200*12%</f>
        <v>1800</v>
      </c>
      <c r="AC200" s="52">
        <f t="shared" ref="AC200:AC263" si="66">ROUNDUP((AA200*0.75%),0)</f>
        <v>161</v>
      </c>
      <c r="AD200" s="52">
        <v>200</v>
      </c>
      <c r="AE200" s="53"/>
      <c r="AF200" s="104"/>
      <c r="AG200" s="95">
        <f t="shared" ref="AG200:AG263" si="67">SUM(AB200:AF200)</f>
        <v>2161</v>
      </c>
      <c r="AH200" s="95">
        <f t="shared" ref="AH200:AH263" si="68">X200-AG200</f>
        <v>19218</v>
      </c>
      <c r="AI200" s="95">
        <f t="shared" ref="AI200:AI263" si="69">Z200*13%</f>
        <v>1950</v>
      </c>
      <c r="AJ200" s="95">
        <f t="shared" ref="AJ200:AJ263" si="70">AA200*3.25%</f>
        <v>694.8175</v>
      </c>
      <c r="AK200" s="95">
        <f t="shared" ref="AK200:AK263" si="71">X200+AI200+AJ200</f>
        <v>24023.817500000001</v>
      </c>
    </row>
    <row r="201" spans="1:37" s="54" customFormat="1" ht="12.75" customHeight="1">
      <c r="A201" s="47">
        <v>194</v>
      </c>
      <c r="B201" s="42" t="s">
        <v>894</v>
      </c>
      <c r="C201" s="48" t="str">
        <f>VLOOKUP(B201,'Master '!B$4:AM$6300,3,0)</f>
        <v>Brundaban  Badiger</v>
      </c>
      <c r="D201" s="49">
        <f>VLOOKUP(B201,'Master '!B$4:AP$6300,28,0)</f>
        <v>50000</v>
      </c>
      <c r="E201" s="86" t="str">
        <f>VLOOKUP(B201,'Master '!B:F,5,0)</f>
        <v>M</v>
      </c>
      <c r="F201" s="86">
        <v>0</v>
      </c>
      <c r="G201" s="86">
        <v>1</v>
      </c>
      <c r="H201" s="86">
        <v>2</v>
      </c>
      <c r="I201" s="86">
        <v>0</v>
      </c>
      <c r="J201" s="86">
        <v>24</v>
      </c>
      <c r="K201" s="50">
        <f t="shared" si="54"/>
        <v>27</v>
      </c>
      <c r="L201" s="51">
        <f>VLOOKUP(B201,'Master '!B$4:AQ$13300,23,0)</f>
        <v>25000</v>
      </c>
      <c r="M201" s="51">
        <f>VLOOKUP(B201,'Master '!B$4:AS$13300,24,0)</f>
        <v>10000</v>
      </c>
      <c r="N201" s="51">
        <f>VLOOKUP(B201,'Master '!B$4:AT$13300,25,0)</f>
        <v>2083</v>
      </c>
      <c r="O201" s="51">
        <f>VLOOKUP(B201,'Master '!B$4:AV$1330,26,0)</f>
        <v>2083</v>
      </c>
      <c r="P201" s="51">
        <f>VLOOKUP(B201,'Master '!B$4:AW$1330,27,0)</f>
        <v>10834</v>
      </c>
      <c r="Q201" s="51">
        <f t="shared" si="55"/>
        <v>50000</v>
      </c>
      <c r="R201" s="52">
        <f t="shared" si="56"/>
        <v>21775</v>
      </c>
      <c r="S201" s="52">
        <f t="shared" si="57"/>
        <v>8710</v>
      </c>
      <c r="T201" s="52">
        <f t="shared" si="58"/>
        <v>1815</v>
      </c>
      <c r="U201" s="52">
        <f t="shared" si="59"/>
        <v>1815</v>
      </c>
      <c r="V201" s="52">
        <f t="shared" si="60"/>
        <v>1815</v>
      </c>
      <c r="W201" s="52">
        <f t="shared" si="61"/>
        <v>0</v>
      </c>
      <c r="X201" s="52">
        <f t="shared" si="62"/>
        <v>35930</v>
      </c>
      <c r="Y201" s="52">
        <f t="shared" si="63"/>
        <v>27220</v>
      </c>
      <c r="Z201" s="52">
        <f t="shared" si="64"/>
        <v>15000</v>
      </c>
      <c r="AA201" s="52">
        <f>ROUND(IF((VLOOKUP(B201,'Master '!B$4:W$29000,22,0))&lt;21001,X201,0),0)</f>
        <v>0</v>
      </c>
      <c r="AB201" s="52">
        <f t="shared" si="65"/>
        <v>1800</v>
      </c>
      <c r="AC201" s="52">
        <f t="shared" si="66"/>
        <v>0</v>
      </c>
      <c r="AD201" s="52">
        <v>200</v>
      </c>
      <c r="AE201" s="53"/>
      <c r="AF201" s="104"/>
      <c r="AG201" s="95">
        <f t="shared" si="67"/>
        <v>2000</v>
      </c>
      <c r="AH201" s="95">
        <f t="shared" si="68"/>
        <v>33930</v>
      </c>
      <c r="AI201" s="95">
        <f t="shared" si="69"/>
        <v>1950</v>
      </c>
      <c r="AJ201" s="95">
        <f t="shared" si="70"/>
        <v>0</v>
      </c>
      <c r="AK201" s="95">
        <f t="shared" si="71"/>
        <v>37880</v>
      </c>
    </row>
    <row r="202" spans="1:37" s="54" customFormat="1" ht="12.75" customHeight="1">
      <c r="A202" s="47">
        <v>195</v>
      </c>
      <c r="B202" s="42" t="s">
        <v>897</v>
      </c>
      <c r="C202" s="48" t="str">
        <f>VLOOKUP(B202,'Master '!B$4:AM$6300,3,0)</f>
        <v>Sumit  Singh</v>
      </c>
      <c r="D202" s="49">
        <f>VLOOKUP(B202,'Master '!B$4:AP$6300,28,0)</f>
        <v>40000</v>
      </c>
      <c r="E202" s="86" t="str">
        <f>VLOOKUP(B202,'Master '!B:F,5,0)</f>
        <v>M</v>
      </c>
      <c r="F202" s="86">
        <v>0</v>
      </c>
      <c r="G202" s="86">
        <v>0</v>
      </c>
      <c r="H202" s="86">
        <v>3</v>
      </c>
      <c r="I202" s="86">
        <v>0</v>
      </c>
      <c r="J202" s="86">
        <v>24</v>
      </c>
      <c r="K202" s="50">
        <f t="shared" si="54"/>
        <v>27</v>
      </c>
      <c r="L202" s="51">
        <f>VLOOKUP(B202,'Master '!B$4:AQ$13300,23,0)</f>
        <v>20000</v>
      </c>
      <c r="M202" s="51">
        <f>VLOOKUP(B202,'Master '!B$4:AS$13300,24,0)</f>
        <v>8000</v>
      </c>
      <c r="N202" s="51">
        <f>VLOOKUP(B202,'Master '!B$4:AT$13300,25,0)</f>
        <v>2083</v>
      </c>
      <c r="O202" s="51">
        <f>VLOOKUP(B202,'Master '!B$4:AV$1330,26,0)</f>
        <v>2083</v>
      </c>
      <c r="P202" s="51">
        <f>VLOOKUP(B202,'Master '!B$4:AW$1330,27,0)</f>
        <v>7834</v>
      </c>
      <c r="Q202" s="51">
        <f t="shared" si="55"/>
        <v>40000</v>
      </c>
      <c r="R202" s="52">
        <f t="shared" si="56"/>
        <v>17420</v>
      </c>
      <c r="S202" s="52">
        <f t="shared" si="57"/>
        <v>6968</v>
      </c>
      <c r="T202" s="52">
        <f t="shared" si="58"/>
        <v>1815</v>
      </c>
      <c r="U202" s="52">
        <f t="shared" si="59"/>
        <v>1815</v>
      </c>
      <c r="V202" s="52">
        <f t="shared" si="60"/>
        <v>1815</v>
      </c>
      <c r="W202" s="52">
        <f t="shared" si="61"/>
        <v>0</v>
      </c>
      <c r="X202" s="52">
        <f t="shared" si="62"/>
        <v>29833</v>
      </c>
      <c r="Y202" s="52">
        <f t="shared" si="63"/>
        <v>22865</v>
      </c>
      <c r="Z202" s="52">
        <f t="shared" si="64"/>
        <v>15000</v>
      </c>
      <c r="AA202" s="52">
        <f>ROUND(IF((VLOOKUP(B202,'Master '!B$4:W$29000,22,0))&lt;21001,X202,0),0)</f>
        <v>0</v>
      </c>
      <c r="AB202" s="52">
        <f t="shared" si="65"/>
        <v>1800</v>
      </c>
      <c r="AC202" s="52">
        <f t="shared" si="66"/>
        <v>0</v>
      </c>
      <c r="AD202" s="52">
        <v>200</v>
      </c>
      <c r="AE202" s="53"/>
      <c r="AF202" s="104"/>
      <c r="AG202" s="95">
        <f t="shared" si="67"/>
        <v>2000</v>
      </c>
      <c r="AH202" s="95">
        <f t="shared" si="68"/>
        <v>27833</v>
      </c>
      <c r="AI202" s="95">
        <f t="shared" si="69"/>
        <v>1950</v>
      </c>
      <c r="AJ202" s="95">
        <f t="shared" si="70"/>
        <v>0</v>
      </c>
      <c r="AK202" s="95">
        <f t="shared" si="71"/>
        <v>31783</v>
      </c>
    </row>
    <row r="203" spans="1:37" s="54" customFormat="1" ht="12.75" customHeight="1">
      <c r="A203" s="47">
        <v>196</v>
      </c>
      <c r="B203" s="42" t="s">
        <v>901</v>
      </c>
      <c r="C203" s="48" t="str">
        <f>VLOOKUP(B203,'Master '!B$4:AM$6300,3,0)</f>
        <v>Akshay Kumar Patange</v>
      </c>
      <c r="D203" s="49">
        <f>VLOOKUP(B203,'Master '!B$4:AP$6300,28,0)</f>
        <v>15000</v>
      </c>
      <c r="E203" s="86" t="str">
        <f>VLOOKUP(B203,'Master '!B:F,5,0)</f>
        <v>M</v>
      </c>
      <c r="F203" s="86">
        <v>10</v>
      </c>
      <c r="G203" s="86">
        <v>1</v>
      </c>
      <c r="H203" s="86">
        <v>4</v>
      </c>
      <c r="I203" s="86">
        <v>0</v>
      </c>
      <c r="J203" s="86">
        <v>26</v>
      </c>
      <c r="K203" s="50">
        <f t="shared" si="54"/>
        <v>31</v>
      </c>
      <c r="L203" s="51">
        <f>VLOOKUP(B203,'Master '!B$4:AQ$13300,23,0)</f>
        <v>7500</v>
      </c>
      <c r="M203" s="51">
        <f>VLOOKUP(B203,'Master '!B$4:AS$13300,24,0)</f>
        <v>3000</v>
      </c>
      <c r="N203" s="51">
        <f>VLOOKUP(B203,'Master '!B$4:AT$13300,25,0)</f>
        <v>2083</v>
      </c>
      <c r="O203" s="51">
        <f>VLOOKUP(B203,'Master '!B$4:AV$1330,26,0)</f>
        <v>2083</v>
      </c>
      <c r="P203" s="51">
        <f>VLOOKUP(B203,'Master '!B$4:AW$1330,27,0)</f>
        <v>334</v>
      </c>
      <c r="Q203" s="51">
        <f t="shared" si="55"/>
        <v>15000</v>
      </c>
      <c r="R203" s="52">
        <f t="shared" si="56"/>
        <v>7500</v>
      </c>
      <c r="S203" s="52">
        <f t="shared" si="57"/>
        <v>3000</v>
      </c>
      <c r="T203" s="52">
        <f t="shared" si="58"/>
        <v>2083</v>
      </c>
      <c r="U203" s="52">
        <f t="shared" si="59"/>
        <v>2083</v>
      </c>
      <c r="V203" s="52">
        <f t="shared" si="60"/>
        <v>2083</v>
      </c>
      <c r="W203" s="52">
        <f t="shared" si="61"/>
        <v>846.77419354838707</v>
      </c>
      <c r="X203" s="52">
        <f t="shared" si="62"/>
        <v>17596</v>
      </c>
      <c r="Y203" s="52">
        <f t="shared" si="63"/>
        <v>13749</v>
      </c>
      <c r="Z203" s="52">
        <f t="shared" si="64"/>
        <v>13749</v>
      </c>
      <c r="AA203" s="52">
        <f>ROUND(IF((VLOOKUP(B203,'Master '!B$4:W$29000,22,0))&lt;21001,X203,0),0)</f>
        <v>17596</v>
      </c>
      <c r="AB203" s="52">
        <f t="shared" si="65"/>
        <v>1649.8799999999999</v>
      </c>
      <c r="AC203" s="52">
        <f t="shared" si="66"/>
        <v>132</v>
      </c>
      <c r="AD203" s="52">
        <v>200</v>
      </c>
      <c r="AE203" s="53"/>
      <c r="AF203" s="104"/>
      <c r="AG203" s="95">
        <f t="shared" si="67"/>
        <v>1981.8799999999999</v>
      </c>
      <c r="AH203" s="95">
        <f t="shared" si="68"/>
        <v>15614.12</v>
      </c>
      <c r="AI203" s="95">
        <f t="shared" si="69"/>
        <v>1787.3700000000001</v>
      </c>
      <c r="AJ203" s="95">
        <f t="shared" si="70"/>
        <v>571.87</v>
      </c>
      <c r="AK203" s="95">
        <f t="shared" si="71"/>
        <v>19955.239999999998</v>
      </c>
    </row>
    <row r="204" spans="1:37" s="54" customFormat="1" ht="12.75" customHeight="1">
      <c r="A204" s="47">
        <v>197</v>
      </c>
      <c r="B204" s="42" t="s">
        <v>904</v>
      </c>
      <c r="C204" s="48" t="str">
        <f>VLOOKUP(B204,'Master '!B$4:AM$6300,3,0)</f>
        <v>Abhinav Rajendra Kundu</v>
      </c>
      <c r="D204" s="49">
        <f>VLOOKUP(B204,'Master '!B$4:AP$6300,28,0)</f>
        <v>18000</v>
      </c>
      <c r="E204" s="86" t="str">
        <f>VLOOKUP(B204,'Master '!B:F,5,0)</f>
        <v>M</v>
      </c>
      <c r="F204" s="86">
        <v>10</v>
      </c>
      <c r="G204" s="86">
        <v>1</v>
      </c>
      <c r="H204" s="86">
        <v>4</v>
      </c>
      <c r="I204" s="86">
        <v>0</v>
      </c>
      <c r="J204" s="86">
        <v>26</v>
      </c>
      <c r="K204" s="50">
        <f t="shared" si="54"/>
        <v>31</v>
      </c>
      <c r="L204" s="51">
        <f>VLOOKUP(B204,'Master '!B$4:AQ$13300,23,0)</f>
        <v>9000</v>
      </c>
      <c r="M204" s="51">
        <f>VLOOKUP(B204,'Master '!B$4:AS$13300,24,0)</f>
        <v>3600</v>
      </c>
      <c r="N204" s="51">
        <f>VLOOKUP(B204,'Master '!B$4:AT$13300,25,0)</f>
        <v>2083</v>
      </c>
      <c r="O204" s="51">
        <f>VLOOKUP(B204,'Master '!B$4:AV$1330,26,0)</f>
        <v>2083</v>
      </c>
      <c r="P204" s="51">
        <f>VLOOKUP(B204,'Master '!B$4:AW$1330,27,0)</f>
        <v>1234</v>
      </c>
      <c r="Q204" s="51">
        <f t="shared" si="55"/>
        <v>18000</v>
      </c>
      <c r="R204" s="52">
        <f t="shared" si="56"/>
        <v>9000</v>
      </c>
      <c r="S204" s="52">
        <f t="shared" si="57"/>
        <v>3600</v>
      </c>
      <c r="T204" s="52">
        <f t="shared" si="58"/>
        <v>2083</v>
      </c>
      <c r="U204" s="52">
        <f t="shared" si="59"/>
        <v>2083</v>
      </c>
      <c r="V204" s="52">
        <f t="shared" si="60"/>
        <v>2083</v>
      </c>
      <c r="W204" s="52">
        <f t="shared" si="61"/>
        <v>1016.1290322580645</v>
      </c>
      <c r="X204" s="52">
        <f t="shared" si="62"/>
        <v>19866</v>
      </c>
      <c r="Y204" s="52">
        <f t="shared" si="63"/>
        <v>15249</v>
      </c>
      <c r="Z204" s="52">
        <f t="shared" si="64"/>
        <v>15000</v>
      </c>
      <c r="AA204" s="52">
        <f>ROUND(IF((VLOOKUP(B204,'Master '!B$4:W$29000,22,0))&lt;21001,X204,0),0)</f>
        <v>19866</v>
      </c>
      <c r="AB204" s="52">
        <f t="shared" si="65"/>
        <v>1800</v>
      </c>
      <c r="AC204" s="52">
        <f t="shared" si="66"/>
        <v>149</v>
      </c>
      <c r="AD204" s="52">
        <v>200</v>
      </c>
      <c r="AE204" s="53"/>
      <c r="AF204" s="104"/>
      <c r="AG204" s="95">
        <f t="shared" si="67"/>
        <v>2149</v>
      </c>
      <c r="AH204" s="95">
        <f t="shared" si="68"/>
        <v>17717</v>
      </c>
      <c r="AI204" s="95">
        <f t="shared" si="69"/>
        <v>1950</v>
      </c>
      <c r="AJ204" s="95">
        <f t="shared" si="70"/>
        <v>645.64499999999998</v>
      </c>
      <c r="AK204" s="95">
        <f t="shared" si="71"/>
        <v>22461.645</v>
      </c>
    </row>
    <row r="205" spans="1:37" s="54" customFormat="1" ht="12.75" customHeight="1">
      <c r="A205" s="47">
        <v>198</v>
      </c>
      <c r="B205" s="42" t="s">
        <v>908</v>
      </c>
      <c r="C205" s="48" t="str">
        <f>VLOOKUP(B205,'Master '!B$4:AM$6300,3,0)</f>
        <v>Kalappa  Shirodakar</v>
      </c>
      <c r="D205" s="49">
        <f>VLOOKUP(B205,'Master '!B$4:AP$6300,28,0)</f>
        <v>19000</v>
      </c>
      <c r="E205" s="86" t="str">
        <f>VLOOKUP(B205,'Master '!B:F,5,0)</f>
        <v>M</v>
      </c>
      <c r="F205" s="86">
        <v>10</v>
      </c>
      <c r="G205" s="86">
        <v>0</v>
      </c>
      <c r="H205" s="86">
        <v>2</v>
      </c>
      <c r="I205" s="86">
        <v>0</v>
      </c>
      <c r="J205" s="86">
        <v>23</v>
      </c>
      <c r="K205" s="50">
        <f t="shared" si="54"/>
        <v>25</v>
      </c>
      <c r="L205" s="51">
        <f>VLOOKUP(B205,'Master '!B$4:AQ$13300,23,0)</f>
        <v>9500</v>
      </c>
      <c r="M205" s="51">
        <f>VLOOKUP(B205,'Master '!B$4:AS$13300,24,0)</f>
        <v>3800</v>
      </c>
      <c r="N205" s="51">
        <f>VLOOKUP(B205,'Master '!B$4:AT$13300,25,0)</f>
        <v>2083</v>
      </c>
      <c r="O205" s="51">
        <f>VLOOKUP(B205,'Master '!B$4:AV$1330,26,0)</f>
        <v>2083</v>
      </c>
      <c r="P205" s="51">
        <f>VLOOKUP(B205,'Master '!B$4:AW$1330,27,0)</f>
        <v>1534</v>
      </c>
      <c r="Q205" s="51">
        <f t="shared" si="55"/>
        <v>19000</v>
      </c>
      <c r="R205" s="52">
        <f t="shared" si="56"/>
        <v>7662</v>
      </c>
      <c r="S205" s="52">
        <f t="shared" si="57"/>
        <v>3065</v>
      </c>
      <c r="T205" s="52">
        <f t="shared" si="58"/>
        <v>1680</v>
      </c>
      <c r="U205" s="52">
        <f t="shared" si="59"/>
        <v>1680</v>
      </c>
      <c r="V205" s="52">
        <f t="shared" si="60"/>
        <v>1680</v>
      </c>
      <c r="W205" s="52">
        <f t="shared" si="61"/>
        <v>1072.5806451612905</v>
      </c>
      <c r="X205" s="52">
        <f t="shared" si="62"/>
        <v>16840</v>
      </c>
      <c r="Y205" s="52">
        <f t="shared" si="63"/>
        <v>12702</v>
      </c>
      <c r="Z205" s="52">
        <f t="shared" si="64"/>
        <v>12702</v>
      </c>
      <c r="AA205" s="52">
        <f>ROUND(IF((VLOOKUP(B205,'Master '!B$4:W$29000,22,0))&lt;21001,X205,0),0)</f>
        <v>16840</v>
      </c>
      <c r="AB205" s="52">
        <f t="shared" si="65"/>
        <v>1524.24</v>
      </c>
      <c r="AC205" s="52">
        <f t="shared" si="66"/>
        <v>127</v>
      </c>
      <c r="AD205" s="52">
        <v>200</v>
      </c>
      <c r="AE205" s="53"/>
      <c r="AF205" s="104"/>
      <c r="AG205" s="95">
        <f t="shared" si="67"/>
        <v>1851.24</v>
      </c>
      <c r="AH205" s="95">
        <f t="shared" si="68"/>
        <v>14988.76</v>
      </c>
      <c r="AI205" s="95">
        <f t="shared" si="69"/>
        <v>1651.26</v>
      </c>
      <c r="AJ205" s="95">
        <f t="shared" si="70"/>
        <v>547.30000000000007</v>
      </c>
      <c r="AK205" s="95">
        <f t="shared" si="71"/>
        <v>19038.559999999998</v>
      </c>
    </row>
    <row r="206" spans="1:37" s="54" customFormat="1" ht="12.75" customHeight="1">
      <c r="A206" s="47">
        <v>199</v>
      </c>
      <c r="B206" s="42" t="s">
        <v>911</v>
      </c>
      <c r="C206" s="48" t="str">
        <f>VLOOKUP(B206,'Master '!B$4:AM$6300,3,0)</f>
        <v>Rajesh Digambarrao Joseph</v>
      </c>
      <c r="D206" s="49">
        <f>VLOOKUP(B206,'Master '!B$4:AP$6300,28,0)</f>
        <v>21000</v>
      </c>
      <c r="E206" s="86" t="str">
        <f>VLOOKUP(B206,'Master '!B:F,5,0)</f>
        <v>M</v>
      </c>
      <c r="F206" s="86">
        <v>0</v>
      </c>
      <c r="G206" s="86">
        <v>1</v>
      </c>
      <c r="H206" s="86">
        <v>3</v>
      </c>
      <c r="I206" s="86">
        <v>0</v>
      </c>
      <c r="J206" s="86">
        <v>26</v>
      </c>
      <c r="K206" s="50">
        <f t="shared" si="54"/>
        <v>30</v>
      </c>
      <c r="L206" s="51">
        <f>VLOOKUP(B206,'Master '!B$4:AQ$13300,23,0)</f>
        <v>10500</v>
      </c>
      <c r="M206" s="51">
        <f>VLOOKUP(B206,'Master '!B$4:AS$13300,24,0)</f>
        <v>4200</v>
      </c>
      <c r="N206" s="51">
        <f>VLOOKUP(B206,'Master '!B$4:AT$13300,25,0)</f>
        <v>2083</v>
      </c>
      <c r="O206" s="51">
        <f>VLOOKUP(B206,'Master '!B$4:AV$1330,26,0)</f>
        <v>2083</v>
      </c>
      <c r="P206" s="51">
        <f>VLOOKUP(B206,'Master '!B$4:AW$1330,27,0)</f>
        <v>2134</v>
      </c>
      <c r="Q206" s="51">
        <f t="shared" si="55"/>
        <v>21000</v>
      </c>
      <c r="R206" s="52">
        <f t="shared" si="56"/>
        <v>10162</v>
      </c>
      <c r="S206" s="52">
        <f t="shared" si="57"/>
        <v>4065</v>
      </c>
      <c r="T206" s="52">
        <f t="shared" si="58"/>
        <v>2016</v>
      </c>
      <c r="U206" s="52">
        <f t="shared" si="59"/>
        <v>2016</v>
      </c>
      <c r="V206" s="52">
        <f t="shared" si="60"/>
        <v>2016</v>
      </c>
      <c r="W206" s="52">
        <f t="shared" si="61"/>
        <v>0</v>
      </c>
      <c r="X206" s="52">
        <f t="shared" si="62"/>
        <v>20275</v>
      </c>
      <c r="Y206" s="52">
        <f t="shared" si="63"/>
        <v>16210</v>
      </c>
      <c r="Z206" s="52">
        <f t="shared" si="64"/>
        <v>15000</v>
      </c>
      <c r="AA206" s="52">
        <f>ROUND(IF((VLOOKUP(B206,'Master '!B$4:W$29000,22,0))&lt;21001,X206,0),0)</f>
        <v>20275</v>
      </c>
      <c r="AB206" s="52">
        <f t="shared" si="65"/>
        <v>1800</v>
      </c>
      <c r="AC206" s="52">
        <f t="shared" si="66"/>
        <v>153</v>
      </c>
      <c r="AD206" s="52">
        <v>200</v>
      </c>
      <c r="AE206" s="53"/>
      <c r="AF206" s="104"/>
      <c r="AG206" s="95">
        <f t="shared" si="67"/>
        <v>2153</v>
      </c>
      <c r="AH206" s="95">
        <f t="shared" si="68"/>
        <v>18122</v>
      </c>
      <c r="AI206" s="95">
        <f t="shared" si="69"/>
        <v>1950</v>
      </c>
      <c r="AJ206" s="95">
        <f t="shared" si="70"/>
        <v>658.9375</v>
      </c>
      <c r="AK206" s="95">
        <f t="shared" si="71"/>
        <v>22883.9375</v>
      </c>
    </row>
    <row r="207" spans="1:37" s="54" customFormat="1" ht="12.75" customHeight="1">
      <c r="A207" s="47">
        <v>200</v>
      </c>
      <c r="B207" s="42" t="s">
        <v>914</v>
      </c>
      <c r="C207" s="48" t="str">
        <f>VLOOKUP(B207,'Master '!B$4:AM$6300,3,0)</f>
        <v>Ritesh  Bhole</v>
      </c>
      <c r="D207" s="49">
        <f>VLOOKUP(B207,'Master '!B$4:AP$6300,28,0)</f>
        <v>20000</v>
      </c>
      <c r="E207" s="86" t="str">
        <f>VLOOKUP(B207,'Master '!B:F,5,0)</f>
        <v>M</v>
      </c>
      <c r="F207" s="86">
        <v>10</v>
      </c>
      <c r="G207" s="86">
        <v>1</v>
      </c>
      <c r="H207" s="86">
        <v>4</v>
      </c>
      <c r="I207" s="86">
        <v>0</v>
      </c>
      <c r="J207" s="86">
        <v>26</v>
      </c>
      <c r="K207" s="50">
        <f t="shared" si="54"/>
        <v>31</v>
      </c>
      <c r="L207" s="51">
        <f>VLOOKUP(B207,'Master '!B$4:AQ$13300,23,0)</f>
        <v>10000</v>
      </c>
      <c r="M207" s="51">
        <f>VLOOKUP(B207,'Master '!B$4:AS$13300,24,0)</f>
        <v>4000</v>
      </c>
      <c r="N207" s="51">
        <f>VLOOKUP(B207,'Master '!B$4:AT$13300,25,0)</f>
        <v>2083</v>
      </c>
      <c r="O207" s="51">
        <f>VLOOKUP(B207,'Master '!B$4:AV$1330,26,0)</f>
        <v>2083</v>
      </c>
      <c r="P207" s="51">
        <f>VLOOKUP(B207,'Master '!B$4:AW$1330,27,0)</f>
        <v>1834</v>
      </c>
      <c r="Q207" s="51">
        <f t="shared" si="55"/>
        <v>20000</v>
      </c>
      <c r="R207" s="52">
        <f t="shared" si="56"/>
        <v>10000</v>
      </c>
      <c r="S207" s="52">
        <f t="shared" si="57"/>
        <v>4000</v>
      </c>
      <c r="T207" s="52">
        <f t="shared" si="58"/>
        <v>2083</v>
      </c>
      <c r="U207" s="52">
        <f t="shared" si="59"/>
        <v>2083</v>
      </c>
      <c r="V207" s="52">
        <f t="shared" si="60"/>
        <v>2083</v>
      </c>
      <c r="W207" s="52">
        <f t="shared" si="61"/>
        <v>1129.0322580645161</v>
      </c>
      <c r="X207" s="52">
        <f t="shared" si="62"/>
        <v>21379</v>
      </c>
      <c r="Y207" s="52">
        <f t="shared" si="63"/>
        <v>16249</v>
      </c>
      <c r="Z207" s="52">
        <f t="shared" si="64"/>
        <v>15000</v>
      </c>
      <c r="AA207" s="52">
        <f>ROUND(IF((VLOOKUP(B207,'Master '!B$4:W$29000,22,0))&lt;21001,X207,0),0)</f>
        <v>21379</v>
      </c>
      <c r="AB207" s="52">
        <f t="shared" si="65"/>
        <v>1800</v>
      </c>
      <c r="AC207" s="52">
        <f t="shared" si="66"/>
        <v>161</v>
      </c>
      <c r="AD207" s="52">
        <v>200</v>
      </c>
      <c r="AE207" s="53"/>
      <c r="AF207" s="104"/>
      <c r="AG207" s="95">
        <f t="shared" si="67"/>
        <v>2161</v>
      </c>
      <c r="AH207" s="95">
        <f t="shared" si="68"/>
        <v>19218</v>
      </c>
      <c r="AI207" s="95">
        <f t="shared" si="69"/>
        <v>1950</v>
      </c>
      <c r="AJ207" s="95">
        <f t="shared" si="70"/>
        <v>694.8175</v>
      </c>
      <c r="AK207" s="95">
        <f t="shared" si="71"/>
        <v>24023.817500000001</v>
      </c>
    </row>
    <row r="208" spans="1:37" s="54" customFormat="1" ht="12.75" customHeight="1">
      <c r="A208" s="47">
        <v>201</v>
      </c>
      <c r="B208" s="42" t="s">
        <v>917</v>
      </c>
      <c r="C208" s="48" t="str">
        <f>VLOOKUP(B208,'Master '!B$4:AM$6300,3,0)</f>
        <v>Srutikanta Narayan Deore</v>
      </c>
      <c r="D208" s="49">
        <f>VLOOKUP(B208,'Master '!B$4:AP$6300,28,0)</f>
        <v>20000</v>
      </c>
      <c r="E208" s="86" t="str">
        <f>VLOOKUP(B208,'Master '!B:F,5,0)</f>
        <v>F</v>
      </c>
      <c r="F208" s="86">
        <v>10</v>
      </c>
      <c r="G208" s="86">
        <v>1</v>
      </c>
      <c r="H208" s="86">
        <v>3</v>
      </c>
      <c r="I208" s="86">
        <v>0</v>
      </c>
      <c r="J208" s="86">
        <v>25</v>
      </c>
      <c r="K208" s="50">
        <f t="shared" si="54"/>
        <v>29</v>
      </c>
      <c r="L208" s="51">
        <f>VLOOKUP(B208,'Master '!B$4:AQ$13300,23,0)</f>
        <v>10000</v>
      </c>
      <c r="M208" s="51">
        <f>VLOOKUP(B208,'Master '!B$4:AS$13300,24,0)</f>
        <v>4000</v>
      </c>
      <c r="N208" s="51">
        <f>VLOOKUP(B208,'Master '!B$4:AT$13300,25,0)</f>
        <v>2083</v>
      </c>
      <c r="O208" s="51">
        <f>VLOOKUP(B208,'Master '!B$4:AV$1330,26,0)</f>
        <v>2083</v>
      </c>
      <c r="P208" s="51">
        <f>VLOOKUP(B208,'Master '!B$4:AW$1330,27,0)</f>
        <v>1834</v>
      </c>
      <c r="Q208" s="51">
        <f t="shared" si="55"/>
        <v>20000</v>
      </c>
      <c r="R208" s="52">
        <f t="shared" si="56"/>
        <v>9355</v>
      </c>
      <c r="S208" s="52">
        <f t="shared" si="57"/>
        <v>3742</v>
      </c>
      <c r="T208" s="52">
        <f t="shared" si="58"/>
        <v>1949</v>
      </c>
      <c r="U208" s="52">
        <f t="shared" si="59"/>
        <v>1949</v>
      </c>
      <c r="V208" s="52">
        <f t="shared" si="60"/>
        <v>1949</v>
      </c>
      <c r="W208" s="52">
        <f t="shared" si="61"/>
        <v>1129.0322580645161</v>
      </c>
      <c r="X208" s="52">
        <f t="shared" si="62"/>
        <v>20074</v>
      </c>
      <c r="Y208" s="52">
        <f t="shared" si="63"/>
        <v>15202</v>
      </c>
      <c r="Z208" s="52">
        <f t="shared" si="64"/>
        <v>15000</v>
      </c>
      <c r="AA208" s="52">
        <f>ROUND(IF((VLOOKUP(B208,'Master '!B$4:W$29000,22,0))&lt;21001,X208,0),0)</f>
        <v>20074</v>
      </c>
      <c r="AB208" s="52">
        <f t="shared" si="65"/>
        <v>1800</v>
      </c>
      <c r="AC208" s="52">
        <f t="shared" si="66"/>
        <v>151</v>
      </c>
      <c r="AD208" s="52">
        <v>200</v>
      </c>
      <c r="AE208" s="53"/>
      <c r="AF208" s="104"/>
      <c r="AG208" s="95">
        <f t="shared" si="67"/>
        <v>2151</v>
      </c>
      <c r="AH208" s="95">
        <f t="shared" si="68"/>
        <v>17923</v>
      </c>
      <c r="AI208" s="95">
        <f t="shared" si="69"/>
        <v>1950</v>
      </c>
      <c r="AJ208" s="95">
        <f t="shared" si="70"/>
        <v>652.40499999999997</v>
      </c>
      <c r="AK208" s="95">
        <f t="shared" si="71"/>
        <v>22676.404999999999</v>
      </c>
    </row>
    <row r="209" spans="1:37" s="54" customFormat="1" ht="12.75" customHeight="1">
      <c r="A209" s="47">
        <v>202</v>
      </c>
      <c r="B209" s="42" t="s">
        <v>921</v>
      </c>
      <c r="C209" s="48" t="str">
        <f>VLOOKUP(B209,'Master '!B$4:AM$6300,3,0)</f>
        <v>Narendra Sanjay Khan</v>
      </c>
      <c r="D209" s="49">
        <f>VLOOKUP(B209,'Master '!B$4:AP$6300,28,0)</f>
        <v>20000</v>
      </c>
      <c r="E209" s="86" t="str">
        <f>VLOOKUP(B209,'Master '!B:F,5,0)</f>
        <v>M</v>
      </c>
      <c r="F209" s="86">
        <v>10</v>
      </c>
      <c r="G209" s="86">
        <v>0</v>
      </c>
      <c r="H209" s="86">
        <v>4</v>
      </c>
      <c r="I209" s="86">
        <v>0</v>
      </c>
      <c r="J209" s="86">
        <v>25</v>
      </c>
      <c r="K209" s="50">
        <f t="shared" si="54"/>
        <v>29</v>
      </c>
      <c r="L209" s="51">
        <f>VLOOKUP(B209,'Master '!B$4:AQ$13300,23,0)</f>
        <v>10000</v>
      </c>
      <c r="M209" s="51">
        <f>VLOOKUP(B209,'Master '!B$4:AS$13300,24,0)</f>
        <v>4000</v>
      </c>
      <c r="N209" s="51">
        <f>VLOOKUP(B209,'Master '!B$4:AT$13300,25,0)</f>
        <v>2083</v>
      </c>
      <c r="O209" s="51">
        <f>VLOOKUP(B209,'Master '!B$4:AV$1330,26,0)</f>
        <v>2083</v>
      </c>
      <c r="P209" s="51">
        <f>VLOOKUP(B209,'Master '!B$4:AW$1330,27,0)</f>
        <v>1834</v>
      </c>
      <c r="Q209" s="51">
        <f t="shared" si="55"/>
        <v>20000</v>
      </c>
      <c r="R209" s="52">
        <f t="shared" si="56"/>
        <v>9355</v>
      </c>
      <c r="S209" s="52">
        <f t="shared" si="57"/>
        <v>3742</v>
      </c>
      <c r="T209" s="52">
        <f t="shared" si="58"/>
        <v>1949</v>
      </c>
      <c r="U209" s="52">
        <f t="shared" si="59"/>
        <v>1949</v>
      </c>
      <c r="V209" s="52">
        <f t="shared" si="60"/>
        <v>1949</v>
      </c>
      <c r="W209" s="52">
        <f t="shared" si="61"/>
        <v>1129.0322580645161</v>
      </c>
      <c r="X209" s="52">
        <f t="shared" si="62"/>
        <v>20074</v>
      </c>
      <c r="Y209" s="52">
        <f t="shared" si="63"/>
        <v>15202</v>
      </c>
      <c r="Z209" s="52">
        <f t="shared" si="64"/>
        <v>15000</v>
      </c>
      <c r="AA209" s="52">
        <f>ROUND(IF((VLOOKUP(B209,'Master '!B$4:W$29000,22,0))&lt;21001,X209,0),0)</f>
        <v>20074</v>
      </c>
      <c r="AB209" s="52">
        <f t="shared" si="65"/>
        <v>1800</v>
      </c>
      <c r="AC209" s="52">
        <f t="shared" si="66"/>
        <v>151</v>
      </c>
      <c r="AD209" s="52">
        <v>200</v>
      </c>
      <c r="AE209" s="53"/>
      <c r="AF209" s="104"/>
      <c r="AG209" s="95">
        <f t="shared" si="67"/>
        <v>2151</v>
      </c>
      <c r="AH209" s="95">
        <f t="shared" si="68"/>
        <v>17923</v>
      </c>
      <c r="AI209" s="95">
        <f t="shared" si="69"/>
        <v>1950</v>
      </c>
      <c r="AJ209" s="95">
        <f t="shared" si="70"/>
        <v>652.40499999999997</v>
      </c>
      <c r="AK209" s="95">
        <f t="shared" si="71"/>
        <v>22676.404999999999</v>
      </c>
    </row>
    <row r="210" spans="1:37" s="54" customFormat="1" ht="12.75" customHeight="1">
      <c r="A210" s="47">
        <v>203</v>
      </c>
      <c r="B210" s="42" t="s">
        <v>924</v>
      </c>
      <c r="C210" s="48" t="str">
        <f>VLOOKUP(B210,'Master '!B$4:AM$6300,3,0)</f>
        <v>Jins  Barik</v>
      </c>
      <c r="D210" s="49">
        <f>VLOOKUP(B210,'Master '!B$4:AP$6300,28,0)</f>
        <v>20000</v>
      </c>
      <c r="E210" s="86" t="str">
        <f>VLOOKUP(B210,'Master '!B:F,5,0)</f>
        <v>M</v>
      </c>
      <c r="F210" s="86">
        <v>10</v>
      </c>
      <c r="G210" s="86">
        <v>1</v>
      </c>
      <c r="H210" s="86">
        <v>2</v>
      </c>
      <c r="I210" s="86">
        <v>0</v>
      </c>
      <c r="J210" s="86">
        <v>26</v>
      </c>
      <c r="K210" s="50">
        <f t="shared" si="54"/>
        <v>29</v>
      </c>
      <c r="L210" s="51">
        <f>VLOOKUP(B210,'Master '!B$4:AQ$13300,23,0)</f>
        <v>10000</v>
      </c>
      <c r="M210" s="51">
        <f>VLOOKUP(B210,'Master '!B$4:AS$13300,24,0)</f>
        <v>4000</v>
      </c>
      <c r="N210" s="51">
        <f>VLOOKUP(B210,'Master '!B$4:AT$13300,25,0)</f>
        <v>2083</v>
      </c>
      <c r="O210" s="51">
        <f>VLOOKUP(B210,'Master '!B$4:AV$1330,26,0)</f>
        <v>2083</v>
      </c>
      <c r="P210" s="51">
        <f>VLOOKUP(B210,'Master '!B$4:AW$1330,27,0)</f>
        <v>1834</v>
      </c>
      <c r="Q210" s="51">
        <f t="shared" si="55"/>
        <v>20000</v>
      </c>
      <c r="R210" s="52">
        <f t="shared" si="56"/>
        <v>9355</v>
      </c>
      <c r="S210" s="52">
        <f t="shared" si="57"/>
        <v>3742</v>
      </c>
      <c r="T210" s="52">
        <f t="shared" si="58"/>
        <v>1949</v>
      </c>
      <c r="U210" s="52">
        <f t="shared" si="59"/>
        <v>1949</v>
      </c>
      <c r="V210" s="52">
        <f t="shared" si="60"/>
        <v>1949</v>
      </c>
      <c r="W210" s="52">
        <f t="shared" si="61"/>
        <v>1129.0322580645161</v>
      </c>
      <c r="X210" s="52">
        <f t="shared" si="62"/>
        <v>20074</v>
      </c>
      <c r="Y210" s="52">
        <f t="shared" si="63"/>
        <v>15202</v>
      </c>
      <c r="Z210" s="52">
        <f t="shared" si="64"/>
        <v>15000</v>
      </c>
      <c r="AA210" s="52">
        <f>ROUND(IF((VLOOKUP(B210,'Master '!B$4:W$29000,22,0))&lt;21001,X210,0),0)</f>
        <v>20074</v>
      </c>
      <c r="AB210" s="52">
        <f t="shared" si="65"/>
        <v>1800</v>
      </c>
      <c r="AC210" s="52">
        <f t="shared" si="66"/>
        <v>151</v>
      </c>
      <c r="AD210" s="52">
        <v>200</v>
      </c>
      <c r="AE210" s="53"/>
      <c r="AF210" s="104"/>
      <c r="AG210" s="95">
        <f t="shared" si="67"/>
        <v>2151</v>
      </c>
      <c r="AH210" s="95">
        <f t="shared" si="68"/>
        <v>17923</v>
      </c>
      <c r="AI210" s="95">
        <f t="shared" si="69"/>
        <v>1950</v>
      </c>
      <c r="AJ210" s="95">
        <f t="shared" si="70"/>
        <v>652.40499999999997</v>
      </c>
      <c r="AK210" s="95">
        <f t="shared" si="71"/>
        <v>22676.404999999999</v>
      </c>
    </row>
    <row r="211" spans="1:37" s="54" customFormat="1" ht="12.75" customHeight="1">
      <c r="A211" s="47">
        <v>204</v>
      </c>
      <c r="B211" s="42" t="s">
        <v>928</v>
      </c>
      <c r="C211" s="48" t="str">
        <f>VLOOKUP(B211,'Master '!B$4:AM$6300,3,0)</f>
        <v>Yuvraj  De</v>
      </c>
      <c r="D211" s="49">
        <f>VLOOKUP(B211,'Master '!B$4:AP$6300,28,0)</f>
        <v>40000</v>
      </c>
      <c r="E211" s="86" t="str">
        <f>VLOOKUP(B211,'Master '!B:F,5,0)</f>
        <v>M</v>
      </c>
      <c r="F211" s="86">
        <v>0</v>
      </c>
      <c r="G211" s="86">
        <v>1</v>
      </c>
      <c r="H211" s="86">
        <v>4</v>
      </c>
      <c r="I211" s="86">
        <v>0</v>
      </c>
      <c r="J211" s="86">
        <v>26</v>
      </c>
      <c r="K211" s="50">
        <f t="shared" si="54"/>
        <v>31</v>
      </c>
      <c r="L211" s="51">
        <f>VLOOKUP(B211,'Master '!B$4:AQ$13300,23,0)</f>
        <v>20000</v>
      </c>
      <c r="M211" s="51">
        <f>VLOOKUP(B211,'Master '!B$4:AS$13300,24,0)</f>
        <v>8000</v>
      </c>
      <c r="N211" s="51">
        <f>VLOOKUP(B211,'Master '!B$4:AT$13300,25,0)</f>
        <v>2083</v>
      </c>
      <c r="O211" s="51">
        <f>VLOOKUP(B211,'Master '!B$4:AV$1330,26,0)</f>
        <v>2083</v>
      </c>
      <c r="P211" s="51">
        <f>VLOOKUP(B211,'Master '!B$4:AW$1330,27,0)</f>
        <v>7834</v>
      </c>
      <c r="Q211" s="51">
        <f t="shared" si="55"/>
        <v>40000</v>
      </c>
      <c r="R211" s="52">
        <f t="shared" si="56"/>
        <v>20000</v>
      </c>
      <c r="S211" s="52">
        <f t="shared" si="57"/>
        <v>8000</v>
      </c>
      <c r="T211" s="52">
        <f t="shared" si="58"/>
        <v>2083</v>
      </c>
      <c r="U211" s="52">
        <f t="shared" si="59"/>
        <v>2083</v>
      </c>
      <c r="V211" s="52">
        <f t="shared" si="60"/>
        <v>2083</v>
      </c>
      <c r="W211" s="52">
        <f t="shared" si="61"/>
        <v>0</v>
      </c>
      <c r="X211" s="52">
        <f t="shared" si="62"/>
        <v>34249</v>
      </c>
      <c r="Y211" s="52">
        <f t="shared" si="63"/>
        <v>26249</v>
      </c>
      <c r="Z211" s="52">
        <f t="shared" si="64"/>
        <v>15000</v>
      </c>
      <c r="AA211" s="52">
        <f>ROUND(IF((VLOOKUP(B211,'Master '!B$4:W$29000,22,0))&lt;21001,X211,0),0)</f>
        <v>0</v>
      </c>
      <c r="AB211" s="52">
        <f t="shared" si="65"/>
        <v>1800</v>
      </c>
      <c r="AC211" s="52">
        <f t="shared" si="66"/>
        <v>0</v>
      </c>
      <c r="AD211" s="52">
        <v>200</v>
      </c>
      <c r="AE211" s="53"/>
      <c r="AF211" s="104"/>
      <c r="AG211" s="95">
        <f t="shared" si="67"/>
        <v>2000</v>
      </c>
      <c r="AH211" s="95">
        <f t="shared" si="68"/>
        <v>32249</v>
      </c>
      <c r="AI211" s="95">
        <f t="shared" si="69"/>
        <v>1950</v>
      </c>
      <c r="AJ211" s="95">
        <f t="shared" si="70"/>
        <v>0</v>
      </c>
      <c r="AK211" s="95">
        <f t="shared" si="71"/>
        <v>36199</v>
      </c>
    </row>
    <row r="212" spans="1:37" s="54" customFormat="1" ht="12.75" customHeight="1">
      <c r="A212" s="47">
        <v>205</v>
      </c>
      <c r="B212" s="42" t="s">
        <v>931</v>
      </c>
      <c r="C212" s="48" t="str">
        <f>VLOOKUP(B212,'Master '!B$4:AM$6300,3,0)</f>
        <v>Ravi  Bidve</v>
      </c>
      <c r="D212" s="49">
        <f>VLOOKUP(B212,'Master '!B$4:AP$6300,28,0)</f>
        <v>30000</v>
      </c>
      <c r="E212" s="86" t="str">
        <f>VLOOKUP(B212,'Master '!B:F,5,0)</f>
        <v>M</v>
      </c>
      <c r="F212" s="86">
        <v>0</v>
      </c>
      <c r="G212" s="86">
        <v>0</v>
      </c>
      <c r="H212" s="86">
        <v>3</v>
      </c>
      <c r="I212" s="86">
        <v>0</v>
      </c>
      <c r="J212" s="86">
        <v>24</v>
      </c>
      <c r="K212" s="50">
        <f t="shared" si="54"/>
        <v>27</v>
      </c>
      <c r="L212" s="51">
        <f>VLOOKUP(B212,'Master '!B$4:AQ$13300,23,0)</f>
        <v>15000</v>
      </c>
      <c r="M212" s="51">
        <f>VLOOKUP(B212,'Master '!B$4:AS$13300,24,0)</f>
        <v>6000</v>
      </c>
      <c r="N212" s="51">
        <f>VLOOKUP(B212,'Master '!B$4:AT$13300,25,0)</f>
        <v>2083</v>
      </c>
      <c r="O212" s="51">
        <f>VLOOKUP(B212,'Master '!B$4:AV$1330,26,0)</f>
        <v>2083</v>
      </c>
      <c r="P212" s="51">
        <f>VLOOKUP(B212,'Master '!B$4:AW$1330,27,0)</f>
        <v>4834</v>
      </c>
      <c r="Q212" s="51">
        <f t="shared" si="55"/>
        <v>30000</v>
      </c>
      <c r="R212" s="52">
        <f t="shared" si="56"/>
        <v>13065</v>
      </c>
      <c r="S212" s="52">
        <f t="shared" si="57"/>
        <v>5226</v>
      </c>
      <c r="T212" s="52">
        <f t="shared" si="58"/>
        <v>1815</v>
      </c>
      <c r="U212" s="52">
        <f t="shared" si="59"/>
        <v>1815</v>
      </c>
      <c r="V212" s="52">
        <f t="shared" si="60"/>
        <v>1815</v>
      </c>
      <c r="W212" s="52">
        <f t="shared" si="61"/>
        <v>0</v>
      </c>
      <c r="X212" s="52">
        <f t="shared" si="62"/>
        <v>23736</v>
      </c>
      <c r="Y212" s="52">
        <f t="shared" si="63"/>
        <v>18510</v>
      </c>
      <c r="Z212" s="52">
        <f t="shared" si="64"/>
        <v>15000</v>
      </c>
      <c r="AA212" s="52">
        <f>ROUND(IF((VLOOKUP(B212,'Master '!B$4:W$29000,22,0))&lt;21001,X212,0),0)</f>
        <v>0</v>
      </c>
      <c r="AB212" s="52">
        <f t="shared" si="65"/>
        <v>1800</v>
      </c>
      <c r="AC212" s="52">
        <f t="shared" si="66"/>
        <v>0</v>
      </c>
      <c r="AD212" s="52">
        <v>200</v>
      </c>
      <c r="AE212" s="53"/>
      <c r="AF212" s="104"/>
      <c r="AG212" s="95">
        <f t="shared" si="67"/>
        <v>2000</v>
      </c>
      <c r="AH212" s="95">
        <f t="shared" si="68"/>
        <v>21736</v>
      </c>
      <c r="AI212" s="95">
        <f t="shared" si="69"/>
        <v>1950</v>
      </c>
      <c r="AJ212" s="95">
        <f t="shared" si="70"/>
        <v>0</v>
      </c>
      <c r="AK212" s="95">
        <f t="shared" si="71"/>
        <v>25686</v>
      </c>
    </row>
    <row r="213" spans="1:37" s="54" customFormat="1" ht="12.75" customHeight="1">
      <c r="A213" s="47">
        <v>206</v>
      </c>
      <c r="B213" s="42" t="s">
        <v>934</v>
      </c>
      <c r="C213" s="48" t="str">
        <f>VLOOKUP(B213,'Master '!B$4:AM$6300,3,0)</f>
        <v>Saif Tukaram Dharmaraj</v>
      </c>
      <c r="D213" s="49">
        <f>VLOOKUP(B213,'Master '!B$4:AP$6300,28,0)</f>
        <v>16000</v>
      </c>
      <c r="E213" s="86" t="str">
        <f>VLOOKUP(B213,'Master '!B:F,5,0)</f>
        <v>M</v>
      </c>
      <c r="F213" s="86">
        <v>10</v>
      </c>
      <c r="G213" s="86">
        <v>1</v>
      </c>
      <c r="H213" s="86">
        <v>4</v>
      </c>
      <c r="I213" s="86">
        <v>0</v>
      </c>
      <c r="J213" s="86">
        <v>26</v>
      </c>
      <c r="K213" s="50">
        <f t="shared" si="54"/>
        <v>31</v>
      </c>
      <c r="L213" s="51">
        <f>VLOOKUP(B213,'Master '!B$4:AQ$13300,23,0)</f>
        <v>8000</v>
      </c>
      <c r="M213" s="51">
        <f>VLOOKUP(B213,'Master '!B$4:AS$13300,24,0)</f>
        <v>3200</v>
      </c>
      <c r="N213" s="51">
        <f>VLOOKUP(B213,'Master '!B$4:AT$13300,25,0)</f>
        <v>2083</v>
      </c>
      <c r="O213" s="51">
        <f>VLOOKUP(B213,'Master '!B$4:AV$1330,26,0)</f>
        <v>2083</v>
      </c>
      <c r="P213" s="51">
        <f>VLOOKUP(B213,'Master '!B$4:AW$1330,27,0)</f>
        <v>634</v>
      </c>
      <c r="Q213" s="51">
        <f t="shared" si="55"/>
        <v>16000</v>
      </c>
      <c r="R213" s="52">
        <f t="shared" si="56"/>
        <v>8000</v>
      </c>
      <c r="S213" s="52">
        <f t="shared" si="57"/>
        <v>3200</v>
      </c>
      <c r="T213" s="52">
        <f t="shared" si="58"/>
        <v>2083</v>
      </c>
      <c r="U213" s="52">
        <f t="shared" si="59"/>
        <v>2083</v>
      </c>
      <c r="V213" s="52">
        <f t="shared" si="60"/>
        <v>2083</v>
      </c>
      <c r="W213" s="52">
        <f t="shared" si="61"/>
        <v>903.22580645161293</v>
      </c>
      <c r="X213" s="52">
        <f t="shared" si="62"/>
        <v>18353</v>
      </c>
      <c r="Y213" s="52">
        <f t="shared" si="63"/>
        <v>14249</v>
      </c>
      <c r="Z213" s="52">
        <f t="shared" si="64"/>
        <v>14249</v>
      </c>
      <c r="AA213" s="52">
        <f>ROUND(IF((VLOOKUP(B213,'Master '!B$4:W$29000,22,0))&lt;21001,X213,0),0)</f>
        <v>18353</v>
      </c>
      <c r="AB213" s="52">
        <f t="shared" si="65"/>
        <v>1709.8799999999999</v>
      </c>
      <c r="AC213" s="52">
        <f t="shared" si="66"/>
        <v>138</v>
      </c>
      <c r="AD213" s="52">
        <v>200</v>
      </c>
      <c r="AE213" s="53"/>
      <c r="AF213" s="104"/>
      <c r="AG213" s="95">
        <f t="shared" si="67"/>
        <v>2047.8799999999999</v>
      </c>
      <c r="AH213" s="95">
        <f t="shared" si="68"/>
        <v>16305.12</v>
      </c>
      <c r="AI213" s="95">
        <f t="shared" si="69"/>
        <v>1852.3700000000001</v>
      </c>
      <c r="AJ213" s="95">
        <f t="shared" si="70"/>
        <v>596.47249999999997</v>
      </c>
      <c r="AK213" s="95">
        <f t="shared" si="71"/>
        <v>20801.842499999999</v>
      </c>
    </row>
    <row r="214" spans="1:37" s="54" customFormat="1" ht="12.75" customHeight="1">
      <c r="A214" s="47">
        <v>207</v>
      </c>
      <c r="B214" s="42" t="s">
        <v>937</v>
      </c>
      <c r="C214" s="48" t="str">
        <f>VLOOKUP(B214,'Master '!B$4:AM$6300,3,0)</f>
        <v>Jagan  Waghmode</v>
      </c>
      <c r="D214" s="49">
        <f>VLOOKUP(B214,'Master '!B$4:AP$6300,28,0)</f>
        <v>25000</v>
      </c>
      <c r="E214" s="86" t="str">
        <f>VLOOKUP(B214,'Master '!B:F,5,0)</f>
        <v>M</v>
      </c>
      <c r="F214" s="86">
        <v>0</v>
      </c>
      <c r="G214" s="86">
        <v>0</v>
      </c>
      <c r="H214" s="86">
        <v>4</v>
      </c>
      <c r="I214" s="86">
        <v>0</v>
      </c>
      <c r="J214" s="86">
        <v>25</v>
      </c>
      <c r="K214" s="50">
        <f t="shared" si="54"/>
        <v>29</v>
      </c>
      <c r="L214" s="51">
        <f>VLOOKUP(B214,'Master '!B$4:AQ$13300,23,0)</f>
        <v>12500</v>
      </c>
      <c r="M214" s="51">
        <f>VLOOKUP(B214,'Master '!B$4:AS$13300,24,0)</f>
        <v>5000</v>
      </c>
      <c r="N214" s="51">
        <f>VLOOKUP(B214,'Master '!B$4:AT$13300,25,0)</f>
        <v>2083</v>
      </c>
      <c r="O214" s="51">
        <f>VLOOKUP(B214,'Master '!B$4:AV$1330,26,0)</f>
        <v>2083</v>
      </c>
      <c r="P214" s="51">
        <f>VLOOKUP(B214,'Master '!B$4:AW$1330,27,0)</f>
        <v>3334</v>
      </c>
      <c r="Q214" s="51">
        <f t="shared" si="55"/>
        <v>25000</v>
      </c>
      <c r="R214" s="52">
        <f t="shared" si="56"/>
        <v>11694</v>
      </c>
      <c r="S214" s="52">
        <f t="shared" si="57"/>
        <v>4678</v>
      </c>
      <c r="T214" s="52">
        <f t="shared" si="58"/>
        <v>1949</v>
      </c>
      <c r="U214" s="52">
        <f t="shared" si="59"/>
        <v>1949</v>
      </c>
      <c r="V214" s="52">
        <f t="shared" si="60"/>
        <v>1949</v>
      </c>
      <c r="W214" s="52">
        <f t="shared" si="61"/>
        <v>0</v>
      </c>
      <c r="X214" s="52">
        <f t="shared" si="62"/>
        <v>22219</v>
      </c>
      <c r="Y214" s="52">
        <f t="shared" si="63"/>
        <v>17541</v>
      </c>
      <c r="Z214" s="52">
        <f t="shared" si="64"/>
        <v>15000</v>
      </c>
      <c r="AA214" s="52">
        <f>ROUND(IF((VLOOKUP(B214,'Master '!B$4:W$29000,22,0))&lt;21001,X214,0),0)</f>
        <v>0</v>
      </c>
      <c r="AB214" s="52">
        <f t="shared" si="65"/>
        <v>1800</v>
      </c>
      <c r="AC214" s="52">
        <f t="shared" si="66"/>
        <v>0</v>
      </c>
      <c r="AD214" s="52">
        <v>200</v>
      </c>
      <c r="AE214" s="53"/>
      <c r="AF214" s="104"/>
      <c r="AG214" s="95">
        <f t="shared" si="67"/>
        <v>2000</v>
      </c>
      <c r="AH214" s="95">
        <f t="shared" si="68"/>
        <v>20219</v>
      </c>
      <c r="AI214" s="95">
        <f t="shared" si="69"/>
        <v>1950</v>
      </c>
      <c r="AJ214" s="95">
        <f t="shared" si="70"/>
        <v>0</v>
      </c>
      <c r="AK214" s="95">
        <f t="shared" si="71"/>
        <v>24169</v>
      </c>
    </row>
    <row r="215" spans="1:37" s="54" customFormat="1" ht="12.75" customHeight="1">
      <c r="A215" s="47">
        <v>208</v>
      </c>
      <c r="B215" s="42" t="s">
        <v>940</v>
      </c>
      <c r="C215" s="48" t="str">
        <f>VLOOKUP(B215,'Master '!B$4:AM$6300,3,0)</f>
        <v>Rajesh Appasaheb Hegganni</v>
      </c>
      <c r="D215" s="49">
        <f>VLOOKUP(B215,'Master '!B$4:AP$6300,28,0)</f>
        <v>27000</v>
      </c>
      <c r="E215" s="86" t="str">
        <f>VLOOKUP(B215,'Master '!B:F,5,0)</f>
        <v>M</v>
      </c>
      <c r="F215" s="86">
        <v>0</v>
      </c>
      <c r="G215" s="86">
        <v>1</v>
      </c>
      <c r="H215" s="86">
        <v>2</v>
      </c>
      <c r="I215" s="86">
        <v>0</v>
      </c>
      <c r="J215" s="86">
        <v>26</v>
      </c>
      <c r="K215" s="50">
        <f t="shared" si="54"/>
        <v>29</v>
      </c>
      <c r="L215" s="51">
        <f>VLOOKUP(B215,'Master '!B$4:AQ$13300,23,0)</f>
        <v>13500</v>
      </c>
      <c r="M215" s="51">
        <f>VLOOKUP(B215,'Master '!B$4:AS$13300,24,0)</f>
        <v>5400</v>
      </c>
      <c r="N215" s="51">
        <f>VLOOKUP(B215,'Master '!B$4:AT$13300,25,0)</f>
        <v>2083</v>
      </c>
      <c r="O215" s="51">
        <f>VLOOKUP(B215,'Master '!B$4:AV$1330,26,0)</f>
        <v>2083</v>
      </c>
      <c r="P215" s="51">
        <f>VLOOKUP(B215,'Master '!B$4:AW$1330,27,0)</f>
        <v>3934</v>
      </c>
      <c r="Q215" s="51">
        <f t="shared" si="55"/>
        <v>27000</v>
      </c>
      <c r="R215" s="52">
        <f t="shared" si="56"/>
        <v>12630</v>
      </c>
      <c r="S215" s="52">
        <f t="shared" si="57"/>
        <v>5052</v>
      </c>
      <c r="T215" s="52">
        <f t="shared" si="58"/>
        <v>1949</v>
      </c>
      <c r="U215" s="52">
        <f t="shared" si="59"/>
        <v>1949</v>
      </c>
      <c r="V215" s="52">
        <f t="shared" si="60"/>
        <v>1949</v>
      </c>
      <c r="W215" s="52">
        <f t="shared" si="61"/>
        <v>0</v>
      </c>
      <c r="X215" s="52">
        <f t="shared" si="62"/>
        <v>23529</v>
      </c>
      <c r="Y215" s="52">
        <f t="shared" si="63"/>
        <v>18477</v>
      </c>
      <c r="Z215" s="52">
        <f t="shared" si="64"/>
        <v>15000</v>
      </c>
      <c r="AA215" s="52">
        <f>ROUND(IF((VLOOKUP(B215,'Master '!B$4:W$29000,22,0))&lt;21001,X215,0),0)</f>
        <v>0</v>
      </c>
      <c r="AB215" s="52">
        <f t="shared" si="65"/>
        <v>1800</v>
      </c>
      <c r="AC215" s="52">
        <f t="shared" si="66"/>
        <v>0</v>
      </c>
      <c r="AD215" s="52">
        <v>200</v>
      </c>
      <c r="AE215" s="53"/>
      <c r="AF215" s="104"/>
      <c r="AG215" s="95">
        <f t="shared" si="67"/>
        <v>2000</v>
      </c>
      <c r="AH215" s="95">
        <f t="shared" si="68"/>
        <v>21529</v>
      </c>
      <c r="AI215" s="95">
        <f t="shared" si="69"/>
        <v>1950</v>
      </c>
      <c r="AJ215" s="95">
        <f t="shared" si="70"/>
        <v>0</v>
      </c>
      <c r="AK215" s="95">
        <f t="shared" si="71"/>
        <v>25479</v>
      </c>
    </row>
    <row r="216" spans="1:37" s="54" customFormat="1" ht="12.75" customHeight="1">
      <c r="A216" s="47">
        <v>209</v>
      </c>
      <c r="B216" s="42" t="s">
        <v>944</v>
      </c>
      <c r="C216" s="48" t="str">
        <f>VLOOKUP(B216,'Master '!B$4:AM$6300,3,0)</f>
        <v>Hrishikesh Shivanand Patil</v>
      </c>
      <c r="D216" s="49">
        <f>VLOOKUP(B216,'Master '!B$4:AP$6300,28,0)</f>
        <v>43000</v>
      </c>
      <c r="E216" s="86" t="str">
        <f>VLOOKUP(B216,'Master '!B:F,5,0)</f>
        <v>M</v>
      </c>
      <c r="F216" s="86">
        <v>0</v>
      </c>
      <c r="G216" s="86">
        <v>1</v>
      </c>
      <c r="H216" s="86">
        <v>4</v>
      </c>
      <c r="I216" s="86">
        <v>0</v>
      </c>
      <c r="J216" s="86">
        <v>26</v>
      </c>
      <c r="K216" s="50">
        <f t="shared" si="54"/>
        <v>31</v>
      </c>
      <c r="L216" s="51">
        <f>VLOOKUP(B216,'Master '!B$4:AQ$13300,23,0)</f>
        <v>21500</v>
      </c>
      <c r="M216" s="51">
        <f>VLOOKUP(B216,'Master '!B$4:AS$13300,24,0)</f>
        <v>8600</v>
      </c>
      <c r="N216" s="51">
        <f>VLOOKUP(B216,'Master '!B$4:AT$13300,25,0)</f>
        <v>2083</v>
      </c>
      <c r="O216" s="51">
        <f>VLOOKUP(B216,'Master '!B$4:AV$1330,26,0)</f>
        <v>2083</v>
      </c>
      <c r="P216" s="51">
        <f>VLOOKUP(B216,'Master '!B$4:AW$1330,27,0)</f>
        <v>8734</v>
      </c>
      <c r="Q216" s="51">
        <f t="shared" si="55"/>
        <v>43000</v>
      </c>
      <c r="R216" s="52">
        <f t="shared" si="56"/>
        <v>21500</v>
      </c>
      <c r="S216" s="52">
        <f t="shared" si="57"/>
        <v>8600</v>
      </c>
      <c r="T216" s="52">
        <f t="shared" si="58"/>
        <v>2083</v>
      </c>
      <c r="U216" s="52">
        <f t="shared" si="59"/>
        <v>2083</v>
      </c>
      <c r="V216" s="52">
        <f t="shared" si="60"/>
        <v>2083</v>
      </c>
      <c r="W216" s="52">
        <f t="shared" si="61"/>
        <v>0</v>
      </c>
      <c r="X216" s="52">
        <f t="shared" si="62"/>
        <v>36349</v>
      </c>
      <c r="Y216" s="52">
        <f t="shared" si="63"/>
        <v>27749</v>
      </c>
      <c r="Z216" s="52">
        <f t="shared" si="64"/>
        <v>15000</v>
      </c>
      <c r="AA216" s="52">
        <f>ROUND(IF((VLOOKUP(B216,'Master '!B$4:W$29000,22,0))&lt;21001,X216,0),0)</f>
        <v>0</v>
      </c>
      <c r="AB216" s="52">
        <f t="shared" si="65"/>
        <v>1800</v>
      </c>
      <c r="AC216" s="52">
        <f t="shared" si="66"/>
        <v>0</v>
      </c>
      <c r="AD216" s="52">
        <v>200</v>
      </c>
      <c r="AE216" s="53"/>
      <c r="AF216" s="104"/>
      <c r="AG216" s="95">
        <f t="shared" si="67"/>
        <v>2000</v>
      </c>
      <c r="AH216" s="95">
        <f t="shared" si="68"/>
        <v>34349</v>
      </c>
      <c r="AI216" s="95">
        <f t="shared" si="69"/>
        <v>1950</v>
      </c>
      <c r="AJ216" s="95">
        <f t="shared" si="70"/>
        <v>0</v>
      </c>
      <c r="AK216" s="95">
        <f t="shared" si="71"/>
        <v>38299</v>
      </c>
    </row>
    <row r="217" spans="1:37" s="54" customFormat="1" ht="12.75" customHeight="1">
      <c r="A217" s="47">
        <v>210</v>
      </c>
      <c r="B217" s="42" t="s">
        <v>947</v>
      </c>
      <c r="C217" s="48" t="str">
        <f>VLOOKUP(B217,'Master '!B$4:AM$6300,3,0)</f>
        <v>Balakrishnan Dhanraj Maske</v>
      </c>
      <c r="D217" s="49">
        <f>VLOOKUP(B217,'Master '!B$4:AP$6300,28,0)</f>
        <v>32000</v>
      </c>
      <c r="E217" s="86" t="str">
        <f>VLOOKUP(B217,'Master '!B:F,5,0)</f>
        <v>M</v>
      </c>
      <c r="F217" s="86">
        <v>0</v>
      </c>
      <c r="G217" s="86">
        <v>0</v>
      </c>
      <c r="H217" s="86">
        <v>3</v>
      </c>
      <c r="I217" s="86">
        <v>0</v>
      </c>
      <c r="J217" s="86">
        <v>24</v>
      </c>
      <c r="K217" s="50">
        <f t="shared" si="54"/>
        <v>27</v>
      </c>
      <c r="L217" s="51">
        <f>VLOOKUP(B217,'Master '!B$4:AQ$13300,23,0)</f>
        <v>16000</v>
      </c>
      <c r="M217" s="51">
        <f>VLOOKUP(B217,'Master '!B$4:AS$13300,24,0)</f>
        <v>6400</v>
      </c>
      <c r="N217" s="51">
        <f>VLOOKUP(B217,'Master '!B$4:AT$13300,25,0)</f>
        <v>2083</v>
      </c>
      <c r="O217" s="51">
        <f>VLOOKUP(B217,'Master '!B$4:AV$1330,26,0)</f>
        <v>2083</v>
      </c>
      <c r="P217" s="51">
        <f>VLOOKUP(B217,'Master '!B$4:AW$1330,27,0)</f>
        <v>5434</v>
      </c>
      <c r="Q217" s="51">
        <f t="shared" si="55"/>
        <v>32000</v>
      </c>
      <c r="R217" s="52">
        <f t="shared" si="56"/>
        <v>13936</v>
      </c>
      <c r="S217" s="52">
        <f t="shared" si="57"/>
        <v>5575</v>
      </c>
      <c r="T217" s="52">
        <f t="shared" si="58"/>
        <v>1815</v>
      </c>
      <c r="U217" s="52">
        <f t="shared" si="59"/>
        <v>1815</v>
      </c>
      <c r="V217" s="52">
        <f t="shared" si="60"/>
        <v>1815</v>
      </c>
      <c r="W217" s="52">
        <f t="shared" si="61"/>
        <v>0</v>
      </c>
      <c r="X217" s="52">
        <f t="shared" si="62"/>
        <v>24956</v>
      </c>
      <c r="Y217" s="52">
        <f t="shared" si="63"/>
        <v>19381</v>
      </c>
      <c r="Z217" s="52">
        <f t="shared" si="64"/>
        <v>15000</v>
      </c>
      <c r="AA217" s="52">
        <f>ROUND(IF((VLOOKUP(B217,'Master '!B$4:W$29000,22,0))&lt;21001,X217,0),0)</f>
        <v>0</v>
      </c>
      <c r="AB217" s="52">
        <f t="shared" si="65"/>
        <v>1800</v>
      </c>
      <c r="AC217" s="52">
        <f t="shared" si="66"/>
        <v>0</v>
      </c>
      <c r="AD217" s="52">
        <v>200</v>
      </c>
      <c r="AE217" s="53"/>
      <c r="AF217" s="104"/>
      <c r="AG217" s="95">
        <f t="shared" si="67"/>
        <v>2000</v>
      </c>
      <c r="AH217" s="95">
        <f t="shared" si="68"/>
        <v>22956</v>
      </c>
      <c r="AI217" s="95">
        <f t="shared" si="69"/>
        <v>1950</v>
      </c>
      <c r="AJ217" s="95">
        <f t="shared" si="70"/>
        <v>0</v>
      </c>
      <c r="AK217" s="95">
        <f t="shared" si="71"/>
        <v>26906</v>
      </c>
    </row>
    <row r="218" spans="1:37" s="54" customFormat="1" ht="12.75" customHeight="1">
      <c r="A218" s="47">
        <v>211</v>
      </c>
      <c r="B218" s="42" t="s">
        <v>952</v>
      </c>
      <c r="C218" s="48" t="str">
        <f>VLOOKUP(B218,'Master '!B$4:AM$6300,3,0)</f>
        <v>Rohan Omprakash Mahato</v>
      </c>
      <c r="D218" s="49">
        <f>VLOOKUP(B218,'Master '!B$4:AP$6300,28,0)</f>
        <v>16000</v>
      </c>
      <c r="E218" s="86" t="str">
        <f>VLOOKUP(B218,'Master '!B:F,5,0)</f>
        <v>M</v>
      </c>
      <c r="F218" s="86">
        <v>10</v>
      </c>
      <c r="G218" s="86">
        <v>1</v>
      </c>
      <c r="H218" s="86">
        <v>4</v>
      </c>
      <c r="I218" s="86">
        <v>0</v>
      </c>
      <c r="J218" s="86">
        <v>26</v>
      </c>
      <c r="K218" s="50">
        <f t="shared" si="54"/>
        <v>31</v>
      </c>
      <c r="L218" s="51">
        <f>VLOOKUP(B218,'Master '!B$4:AQ$13300,23,0)</f>
        <v>8000</v>
      </c>
      <c r="M218" s="51">
        <f>VLOOKUP(B218,'Master '!B$4:AS$13300,24,0)</f>
        <v>3200</v>
      </c>
      <c r="N218" s="51">
        <f>VLOOKUP(B218,'Master '!B$4:AT$13300,25,0)</f>
        <v>2083</v>
      </c>
      <c r="O218" s="51">
        <f>VLOOKUP(B218,'Master '!B$4:AV$1330,26,0)</f>
        <v>2083</v>
      </c>
      <c r="P218" s="51">
        <f>VLOOKUP(B218,'Master '!B$4:AW$1330,27,0)</f>
        <v>634</v>
      </c>
      <c r="Q218" s="51">
        <f t="shared" si="55"/>
        <v>16000</v>
      </c>
      <c r="R218" s="52">
        <f t="shared" si="56"/>
        <v>8000</v>
      </c>
      <c r="S218" s="52">
        <f t="shared" si="57"/>
        <v>3200</v>
      </c>
      <c r="T218" s="52">
        <f t="shared" si="58"/>
        <v>2083</v>
      </c>
      <c r="U218" s="52">
        <f t="shared" si="59"/>
        <v>2083</v>
      </c>
      <c r="V218" s="52">
        <f t="shared" si="60"/>
        <v>2083</v>
      </c>
      <c r="W218" s="52">
        <f t="shared" si="61"/>
        <v>903.22580645161293</v>
      </c>
      <c r="X218" s="52">
        <f t="shared" si="62"/>
        <v>18353</v>
      </c>
      <c r="Y218" s="52">
        <f t="shared" si="63"/>
        <v>14249</v>
      </c>
      <c r="Z218" s="52">
        <f t="shared" si="64"/>
        <v>14249</v>
      </c>
      <c r="AA218" s="52">
        <f>ROUND(IF((VLOOKUP(B218,'Master '!B$4:W$29000,22,0))&lt;21001,X218,0),0)</f>
        <v>18353</v>
      </c>
      <c r="AB218" s="52">
        <f t="shared" si="65"/>
        <v>1709.8799999999999</v>
      </c>
      <c r="AC218" s="52">
        <f t="shared" si="66"/>
        <v>138</v>
      </c>
      <c r="AD218" s="52">
        <v>200</v>
      </c>
      <c r="AE218" s="53"/>
      <c r="AF218" s="104"/>
      <c r="AG218" s="95">
        <f t="shared" si="67"/>
        <v>2047.8799999999999</v>
      </c>
      <c r="AH218" s="95">
        <f t="shared" si="68"/>
        <v>16305.12</v>
      </c>
      <c r="AI218" s="95">
        <f t="shared" si="69"/>
        <v>1852.3700000000001</v>
      </c>
      <c r="AJ218" s="95">
        <f t="shared" si="70"/>
        <v>596.47249999999997</v>
      </c>
      <c r="AK218" s="95">
        <f t="shared" si="71"/>
        <v>20801.842499999999</v>
      </c>
    </row>
    <row r="219" spans="1:37" s="54" customFormat="1" ht="12.75" customHeight="1">
      <c r="A219" s="47">
        <v>212</v>
      </c>
      <c r="B219" s="42" t="s">
        <v>955</v>
      </c>
      <c r="C219" s="48" t="str">
        <f>VLOOKUP(B219,'Master '!B$4:AM$6300,3,0)</f>
        <v>Shivaprasad  Sahu</v>
      </c>
      <c r="D219" s="49">
        <f>VLOOKUP(B219,'Master '!B$4:AP$6300,28,0)</f>
        <v>31000</v>
      </c>
      <c r="E219" s="86" t="str">
        <f>VLOOKUP(B219,'Master '!B:F,5,0)</f>
        <v>M</v>
      </c>
      <c r="F219" s="86">
        <v>0</v>
      </c>
      <c r="G219" s="86">
        <v>1</v>
      </c>
      <c r="H219" s="86">
        <v>4</v>
      </c>
      <c r="I219" s="86">
        <v>0</v>
      </c>
      <c r="J219" s="86">
        <v>26</v>
      </c>
      <c r="K219" s="50">
        <f t="shared" si="54"/>
        <v>31</v>
      </c>
      <c r="L219" s="51">
        <f>VLOOKUP(B219,'Master '!B$4:AQ$13300,23,0)</f>
        <v>15500</v>
      </c>
      <c r="M219" s="51">
        <f>VLOOKUP(B219,'Master '!B$4:AS$13300,24,0)</f>
        <v>6200</v>
      </c>
      <c r="N219" s="51">
        <f>VLOOKUP(B219,'Master '!B$4:AT$13300,25,0)</f>
        <v>2083</v>
      </c>
      <c r="O219" s="51">
        <f>VLOOKUP(B219,'Master '!B$4:AV$1330,26,0)</f>
        <v>2083</v>
      </c>
      <c r="P219" s="51">
        <f>VLOOKUP(B219,'Master '!B$4:AW$1330,27,0)</f>
        <v>5134</v>
      </c>
      <c r="Q219" s="51">
        <f t="shared" si="55"/>
        <v>31000</v>
      </c>
      <c r="R219" s="52">
        <f t="shared" si="56"/>
        <v>15500</v>
      </c>
      <c r="S219" s="52">
        <f t="shared" si="57"/>
        <v>6200</v>
      </c>
      <c r="T219" s="52">
        <f t="shared" si="58"/>
        <v>2083</v>
      </c>
      <c r="U219" s="52">
        <f t="shared" si="59"/>
        <v>2083</v>
      </c>
      <c r="V219" s="52">
        <f t="shared" si="60"/>
        <v>2083</v>
      </c>
      <c r="W219" s="52">
        <f t="shared" si="61"/>
        <v>0</v>
      </c>
      <c r="X219" s="52">
        <f t="shared" si="62"/>
        <v>27949</v>
      </c>
      <c r="Y219" s="52">
        <f t="shared" si="63"/>
        <v>21749</v>
      </c>
      <c r="Z219" s="52">
        <f t="shared" si="64"/>
        <v>15000</v>
      </c>
      <c r="AA219" s="52">
        <f>ROUND(IF((VLOOKUP(B219,'Master '!B$4:W$29000,22,0))&lt;21001,X219,0),0)</f>
        <v>0</v>
      </c>
      <c r="AB219" s="52">
        <f t="shared" si="65"/>
        <v>1800</v>
      </c>
      <c r="AC219" s="52">
        <f t="shared" si="66"/>
        <v>0</v>
      </c>
      <c r="AD219" s="52">
        <v>200</v>
      </c>
      <c r="AE219" s="53"/>
      <c r="AF219" s="104"/>
      <c r="AG219" s="95">
        <f t="shared" si="67"/>
        <v>2000</v>
      </c>
      <c r="AH219" s="95">
        <f t="shared" si="68"/>
        <v>25949</v>
      </c>
      <c r="AI219" s="95">
        <f t="shared" si="69"/>
        <v>1950</v>
      </c>
      <c r="AJ219" s="95">
        <f t="shared" si="70"/>
        <v>0</v>
      </c>
      <c r="AK219" s="95">
        <f t="shared" si="71"/>
        <v>29899</v>
      </c>
    </row>
    <row r="220" spans="1:37" s="54" customFormat="1" ht="12.75" customHeight="1">
      <c r="A220" s="47">
        <v>213</v>
      </c>
      <c r="B220" s="42" t="s">
        <v>960</v>
      </c>
      <c r="C220" s="48" t="str">
        <f>VLOOKUP(B220,'Master '!B$4:AM$6300,3,0)</f>
        <v>Amol Kumar Shankar</v>
      </c>
      <c r="D220" s="49">
        <f>VLOOKUP(B220,'Master '!B$4:AP$6300,28,0)</f>
        <v>24000</v>
      </c>
      <c r="E220" s="86" t="str">
        <f>VLOOKUP(B220,'Master '!B:F,5,0)</f>
        <v>M</v>
      </c>
      <c r="F220" s="86">
        <v>0</v>
      </c>
      <c r="G220" s="86">
        <v>1</v>
      </c>
      <c r="H220" s="86">
        <v>2</v>
      </c>
      <c r="I220" s="86">
        <v>0</v>
      </c>
      <c r="J220" s="86">
        <v>24</v>
      </c>
      <c r="K220" s="50">
        <f t="shared" si="54"/>
        <v>27</v>
      </c>
      <c r="L220" s="51">
        <f>VLOOKUP(B220,'Master '!B$4:AQ$13300,23,0)</f>
        <v>12000</v>
      </c>
      <c r="M220" s="51">
        <f>VLOOKUP(B220,'Master '!B$4:AS$13300,24,0)</f>
        <v>4800</v>
      </c>
      <c r="N220" s="51">
        <f>VLOOKUP(B220,'Master '!B$4:AT$13300,25,0)</f>
        <v>2083</v>
      </c>
      <c r="O220" s="51">
        <f>VLOOKUP(B220,'Master '!B$4:AV$1330,26,0)</f>
        <v>2083</v>
      </c>
      <c r="P220" s="51">
        <f>VLOOKUP(B220,'Master '!B$4:AW$1330,27,0)</f>
        <v>3034</v>
      </c>
      <c r="Q220" s="51">
        <f t="shared" si="55"/>
        <v>24000</v>
      </c>
      <c r="R220" s="52">
        <f t="shared" si="56"/>
        <v>10452</v>
      </c>
      <c r="S220" s="52">
        <f t="shared" si="57"/>
        <v>4181</v>
      </c>
      <c r="T220" s="52">
        <f t="shared" si="58"/>
        <v>1815</v>
      </c>
      <c r="U220" s="52">
        <f t="shared" si="59"/>
        <v>1815</v>
      </c>
      <c r="V220" s="52">
        <f t="shared" si="60"/>
        <v>1815</v>
      </c>
      <c r="W220" s="52">
        <f t="shared" si="61"/>
        <v>0</v>
      </c>
      <c r="X220" s="52">
        <f t="shared" si="62"/>
        <v>20078</v>
      </c>
      <c r="Y220" s="52">
        <f t="shared" si="63"/>
        <v>15897</v>
      </c>
      <c r="Z220" s="52">
        <f t="shared" si="64"/>
        <v>15000</v>
      </c>
      <c r="AA220" s="52">
        <f>ROUND(IF((VLOOKUP(B220,'Master '!B$4:W$29000,22,0))&lt;21001,X220,0),0)</f>
        <v>0</v>
      </c>
      <c r="AB220" s="52">
        <f t="shared" si="65"/>
        <v>1800</v>
      </c>
      <c r="AC220" s="52">
        <f t="shared" si="66"/>
        <v>0</v>
      </c>
      <c r="AD220" s="52">
        <v>200</v>
      </c>
      <c r="AE220" s="53"/>
      <c r="AF220" s="104"/>
      <c r="AG220" s="95">
        <f t="shared" si="67"/>
        <v>2000</v>
      </c>
      <c r="AH220" s="95">
        <f t="shared" si="68"/>
        <v>18078</v>
      </c>
      <c r="AI220" s="95">
        <f t="shared" si="69"/>
        <v>1950</v>
      </c>
      <c r="AJ220" s="95">
        <f t="shared" si="70"/>
        <v>0</v>
      </c>
      <c r="AK220" s="95">
        <f t="shared" si="71"/>
        <v>22028</v>
      </c>
    </row>
    <row r="221" spans="1:37" s="54" customFormat="1" ht="12.75" customHeight="1">
      <c r="A221" s="47">
        <v>214</v>
      </c>
      <c r="B221" s="42" t="s">
        <v>963</v>
      </c>
      <c r="C221" s="48" t="str">
        <f>VLOOKUP(B221,'Master '!B$4:AM$6300,3,0)</f>
        <v>Durgesh  Rathod</v>
      </c>
      <c r="D221" s="49">
        <f>VLOOKUP(B221,'Master '!B$4:AP$6300,28,0)</f>
        <v>31000</v>
      </c>
      <c r="E221" s="86" t="str">
        <f>VLOOKUP(B221,'Master '!B:F,5,0)</f>
        <v>M</v>
      </c>
      <c r="F221" s="86">
        <v>0</v>
      </c>
      <c r="G221" s="86">
        <v>0</v>
      </c>
      <c r="H221" s="86">
        <v>3</v>
      </c>
      <c r="I221" s="86">
        <v>0</v>
      </c>
      <c r="J221" s="86">
        <v>24</v>
      </c>
      <c r="K221" s="50">
        <f t="shared" si="54"/>
        <v>27</v>
      </c>
      <c r="L221" s="51">
        <f>VLOOKUP(B221,'Master '!B$4:AQ$13300,23,0)</f>
        <v>15500</v>
      </c>
      <c r="M221" s="51">
        <f>VLOOKUP(B221,'Master '!B$4:AS$13300,24,0)</f>
        <v>6200</v>
      </c>
      <c r="N221" s="51">
        <f>VLOOKUP(B221,'Master '!B$4:AT$13300,25,0)</f>
        <v>2083</v>
      </c>
      <c r="O221" s="51">
        <f>VLOOKUP(B221,'Master '!B$4:AV$1330,26,0)</f>
        <v>2083</v>
      </c>
      <c r="P221" s="51">
        <f>VLOOKUP(B221,'Master '!B$4:AW$1330,27,0)</f>
        <v>5134</v>
      </c>
      <c r="Q221" s="51">
        <f t="shared" si="55"/>
        <v>31000</v>
      </c>
      <c r="R221" s="52">
        <f t="shared" si="56"/>
        <v>13500</v>
      </c>
      <c r="S221" s="52">
        <f t="shared" si="57"/>
        <v>5400</v>
      </c>
      <c r="T221" s="52">
        <f t="shared" si="58"/>
        <v>1815</v>
      </c>
      <c r="U221" s="52">
        <f t="shared" si="59"/>
        <v>1815</v>
      </c>
      <c r="V221" s="52">
        <f t="shared" si="60"/>
        <v>1815</v>
      </c>
      <c r="W221" s="52">
        <f t="shared" si="61"/>
        <v>0</v>
      </c>
      <c r="X221" s="52">
        <f t="shared" si="62"/>
        <v>24345</v>
      </c>
      <c r="Y221" s="52">
        <f t="shared" si="63"/>
        <v>18945</v>
      </c>
      <c r="Z221" s="52">
        <f t="shared" si="64"/>
        <v>15000</v>
      </c>
      <c r="AA221" s="52">
        <f>ROUND(IF((VLOOKUP(B221,'Master '!B$4:W$29000,22,0))&lt;21001,X221,0),0)</f>
        <v>0</v>
      </c>
      <c r="AB221" s="52">
        <f t="shared" si="65"/>
        <v>1800</v>
      </c>
      <c r="AC221" s="52">
        <f t="shared" si="66"/>
        <v>0</v>
      </c>
      <c r="AD221" s="52">
        <v>200</v>
      </c>
      <c r="AE221" s="53"/>
      <c r="AF221" s="104"/>
      <c r="AG221" s="95">
        <f t="shared" si="67"/>
        <v>2000</v>
      </c>
      <c r="AH221" s="95">
        <f t="shared" si="68"/>
        <v>22345</v>
      </c>
      <c r="AI221" s="95">
        <f t="shared" si="69"/>
        <v>1950</v>
      </c>
      <c r="AJ221" s="95">
        <f t="shared" si="70"/>
        <v>0</v>
      </c>
      <c r="AK221" s="95">
        <f t="shared" si="71"/>
        <v>26295</v>
      </c>
    </row>
    <row r="222" spans="1:37" s="54" customFormat="1" ht="12.75" customHeight="1">
      <c r="A222" s="47">
        <v>215</v>
      </c>
      <c r="B222" s="42" t="s">
        <v>966</v>
      </c>
      <c r="C222" s="48" t="str">
        <f>VLOOKUP(B222,'Master '!B$4:AM$6300,3,0)</f>
        <v>Santosh Bhagwan Kumar</v>
      </c>
      <c r="D222" s="49">
        <f>VLOOKUP(B222,'Master '!B$4:AP$6300,28,0)</f>
        <v>16000</v>
      </c>
      <c r="E222" s="86" t="str">
        <f>VLOOKUP(B222,'Master '!B:F,5,0)</f>
        <v>M</v>
      </c>
      <c r="F222" s="86">
        <v>10</v>
      </c>
      <c r="G222" s="86">
        <v>1</v>
      </c>
      <c r="H222" s="86">
        <v>4</v>
      </c>
      <c r="I222" s="86">
        <v>0</v>
      </c>
      <c r="J222" s="86">
        <v>26</v>
      </c>
      <c r="K222" s="50">
        <f t="shared" si="54"/>
        <v>31</v>
      </c>
      <c r="L222" s="51">
        <f>VLOOKUP(B222,'Master '!B$4:AQ$13300,23,0)</f>
        <v>8000</v>
      </c>
      <c r="M222" s="51">
        <f>VLOOKUP(B222,'Master '!B$4:AS$13300,24,0)</f>
        <v>3200</v>
      </c>
      <c r="N222" s="51">
        <f>VLOOKUP(B222,'Master '!B$4:AT$13300,25,0)</f>
        <v>2083</v>
      </c>
      <c r="O222" s="51">
        <f>VLOOKUP(B222,'Master '!B$4:AV$1330,26,0)</f>
        <v>2083</v>
      </c>
      <c r="P222" s="51">
        <f>VLOOKUP(B222,'Master '!B$4:AW$1330,27,0)</f>
        <v>634</v>
      </c>
      <c r="Q222" s="51">
        <f t="shared" si="55"/>
        <v>16000</v>
      </c>
      <c r="R222" s="52">
        <f t="shared" si="56"/>
        <v>8000</v>
      </c>
      <c r="S222" s="52">
        <f t="shared" si="57"/>
        <v>3200</v>
      </c>
      <c r="T222" s="52">
        <f t="shared" si="58"/>
        <v>2083</v>
      </c>
      <c r="U222" s="52">
        <f t="shared" si="59"/>
        <v>2083</v>
      </c>
      <c r="V222" s="52">
        <f t="shared" si="60"/>
        <v>2083</v>
      </c>
      <c r="W222" s="52">
        <f t="shared" si="61"/>
        <v>903.22580645161293</v>
      </c>
      <c r="X222" s="52">
        <f t="shared" si="62"/>
        <v>18353</v>
      </c>
      <c r="Y222" s="52">
        <f t="shared" si="63"/>
        <v>14249</v>
      </c>
      <c r="Z222" s="52">
        <f t="shared" si="64"/>
        <v>14249</v>
      </c>
      <c r="AA222" s="52">
        <f>ROUND(IF((VLOOKUP(B222,'Master '!B$4:W$29000,22,0))&lt;21001,X222,0),0)</f>
        <v>18353</v>
      </c>
      <c r="AB222" s="52">
        <f t="shared" si="65"/>
        <v>1709.8799999999999</v>
      </c>
      <c r="AC222" s="52">
        <f t="shared" si="66"/>
        <v>138</v>
      </c>
      <c r="AD222" s="52">
        <v>200</v>
      </c>
      <c r="AE222" s="53"/>
      <c r="AF222" s="104"/>
      <c r="AG222" s="95">
        <f t="shared" si="67"/>
        <v>2047.8799999999999</v>
      </c>
      <c r="AH222" s="95">
        <f t="shared" si="68"/>
        <v>16305.12</v>
      </c>
      <c r="AI222" s="95">
        <f t="shared" si="69"/>
        <v>1852.3700000000001</v>
      </c>
      <c r="AJ222" s="95">
        <f t="shared" si="70"/>
        <v>596.47249999999997</v>
      </c>
      <c r="AK222" s="95">
        <f t="shared" si="71"/>
        <v>20801.842499999999</v>
      </c>
    </row>
    <row r="223" spans="1:37" s="54" customFormat="1" ht="12.75" customHeight="1">
      <c r="A223" s="47">
        <v>216</v>
      </c>
      <c r="B223" s="42" t="s">
        <v>969</v>
      </c>
      <c r="C223" s="48" t="str">
        <f>VLOOKUP(B223,'Master '!B$4:AM$6300,3,0)</f>
        <v>Bikash  Yadav</v>
      </c>
      <c r="D223" s="49">
        <f>VLOOKUP(B223,'Master '!B$4:AP$6300,28,0)</f>
        <v>40000</v>
      </c>
      <c r="E223" s="86" t="str">
        <f>VLOOKUP(B223,'Master '!B:F,5,0)</f>
        <v>M</v>
      </c>
      <c r="F223" s="86">
        <v>0</v>
      </c>
      <c r="G223" s="86">
        <v>1</v>
      </c>
      <c r="H223" s="86">
        <v>4</v>
      </c>
      <c r="I223" s="86">
        <v>0</v>
      </c>
      <c r="J223" s="86">
        <v>26</v>
      </c>
      <c r="K223" s="50">
        <f t="shared" si="54"/>
        <v>31</v>
      </c>
      <c r="L223" s="51">
        <f>VLOOKUP(B223,'Master '!B$4:AQ$13300,23,0)</f>
        <v>20000</v>
      </c>
      <c r="M223" s="51">
        <f>VLOOKUP(B223,'Master '!B$4:AS$13300,24,0)</f>
        <v>8000</v>
      </c>
      <c r="N223" s="51">
        <f>VLOOKUP(B223,'Master '!B$4:AT$13300,25,0)</f>
        <v>2083</v>
      </c>
      <c r="O223" s="51">
        <f>VLOOKUP(B223,'Master '!B$4:AV$1330,26,0)</f>
        <v>2083</v>
      </c>
      <c r="P223" s="51">
        <f>VLOOKUP(B223,'Master '!B$4:AW$1330,27,0)</f>
        <v>7834</v>
      </c>
      <c r="Q223" s="51">
        <f t="shared" si="55"/>
        <v>40000</v>
      </c>
      <c r="R223" s="52">
        <f t="shared" si="56"/>
        <v>20000</v>
      </c>
      <c r="S223" s="52">
        <f t="shared" si="57"/>
        <v>8000</v>
      </c>
      <c r="T223" s="52">
        <f t="shared" si="58"/>
        <v>2083</v>
      </c>
      <c r="U223" s="52">
        <f t="shared" si="59"/>
        <v>2083</v>
      </c>
      <c r="V223" s="52">
        <f t="shared" si="60"/>
        <v>2083</v>
      </c>
      <c r="W223" s="52">
        <f t="shared" si="61"/>
        <v>0</v>
      </c>
      <c r="X223" s="52">
        <f t="shared" si="62"/>
        <v>34249</v>
      </c>
      <c r="Y223" s="52">
        <f t="shared" si="63"/>
        <v>26249</v>
      </c>
      <c r="Z223" s="52">
        <f t="shared" si="64"/>
        <v>15000</v>
      </c>
      <c r="AA223" s="52">
        <f>ROUND(IF((VLOOKUP(B223,'Master '!B$4:W$29000,22,0))&lt;21001,X223,0),0)</f>
        <v>0</v>
      </c>
      <c r="AB223" s="52">
        <f t="shared" si="65"/>
        <v>1800</v>
      </c>
      <c r="AC223" s="52">
        <f t="shared" si="66"/>
        <v>0</v>
      </c>
      <c r="AD223" s="52">
        <v>200</v>
      </c>
      <c r="AE223" s="53"/>
      <c r="AF223" s="104"/>
      <c r="AG223" s="95">
        <f t="shared" si="67"/>
        <v>2000</v>
      </c>
      <c r="AH223" s="95">
        <f t="shared" si="68"/>
        <v>32249</v>
      </c>
      <c r="AI223" s="95">
        <f t="shared" si="69"/>
        <v>1950</v>
      </c>
      <c r="AJ223" s="95">
        <f t="shared" si="70"/>
        <v>0</v>
      </c>
      <c r="AK223" s="95">
        <f t="shared" si="71"/>
        <v>36199</v>
      </c>
    </row>
    <row r="224" spans="1:37" s="54" customFormat="1" ht="12.75" customHeight="1">
      <c r="A224" s="47">
        <v>217</v>
      </c>
      <c r="B224" s="42" t="s">
        <v>972</v>
      </c>
      <c r="C224" s="48" t="str">
        <f>VLOOKUP(B224,'Master '!B$4:AM$6300,3,0)</f>
        <v>Ravi  Tupe</v>
      </c>
      <c r="D224" s="49">
        <f>VLOOKUP(B224,'Master '!B$4:AP$6300,28,0)</f>
        <v>20000</v>
      </c>
      <c r="E224" s="86" t="str">
        <f>VLOOKUP(B224,'Master '!B:F,5,0)</f>
        <v>M</v>
      </c>
      <c r="F224" s="86">
        <v>10</v>
      </c>
      <c r="G224" s="86">
        <v>0</v>
      </c>
      <c r="H224" s="86">
        <v>2</v>
      </c>
      <c r="I224" s="86">
        <v>0</v>
      </c>
      <c r="J224" s="86">
        <v>23</v>
      </c>
      <c r="K224" s="50">
        <f t="shared" si="54"/>
        <v>25</v>
      </c>
      <c r="L224" s="51">
        <f>VLOOKUP(B224,'Master '!B$4:AQ$13300,23,0)</f>
        <v>10000</v>
      </c>
      <c r="M224" s="51">
        <f>VLOOKUP(B224,'Master '!B$4:AS$13300,24,0)</f>
        <v>4000</v>
      </c>
      <c r="N224" s="51">
        <f>VLOOKUP(B224,'Master '!B$4:AT$13300,25,0)</f>
        <v>2083</v>
      </c>
      <c r="O224" s="51">
        <f>VLOOKUP(B224,'Master '!B$4:AV$1330,26,0)</f>
        <v>2083</v>
      </c>
      <c r="P224" s="51">
        <f>VLOOKUP(B224,'Master '!B$4:AW$1330,27,0)</f>
        <v>1834</v>
      </c>
      <c r="Q224" s="51">
        <f t="shared" si="55"/>
        <v>20000</v>
      </c>
      <c r="R224" s="52">
        <f t="shared" si="56"/>
        <v>8065</v>
      </c>
      <c r="S224" s="52">
        <f t="shared" si="57"/>
        <v>3226</v>
      </c>
      <c r="T224" s="52">
        <f t="shared" si="58"/>
        <v>1680</v>
      </c>
      <c r="U224" s="52">
        <f t="shared" si="59"/>
        <v>1680</v>
      </c>
      <c r="V224" s="52">
        <f t="shared" si="60"/>
        <v>1680</v>
      </c>
      <c r="W224" s="52">
        <f t="shared" si="61"/>
        <v>1129.0322580645161</v>
      </c>
      <c r="X224" s="52">
        <f t="shared" si="62"/>
        <v>17461</v>
      </c>
      <c r="Y224" s="52">
        <f t="shared" si="63"/>
        <v>13105</v>
      </c>
      <c r="Z224" s="52">
        <f t="shared" si="64"/>
        <v>13105</v>
      </c>
      <c r="AA224" s="52">
        <f>ROUND(IF((VLOOKUP(B224,'Master '!B$4:W$29000,22,0))&lt;21001,X224,0),0)</f>
        <v>17461</v>
      </c>
      <c r="AB224" s="52">
        <f t="shared" si="65"/>
        <v>1572.6</v>
      </c>
      <c r="AC224" s="52">
        <f t="shared" si="66"/>
        <v>131</v>
      </c>
      <c r="AD224" s="52">
        <v>200</v>
      </c>
      <c r="AE224" s="53"/>
      <c r="AF224" s="104"/>
      <c r="AG224" s="95">
        <f t="shared" si="67"/>
        <v>1903.6</v>
      </c>
      <c r="AH224" s="95">
        <f t="shared" si="68"/>
        <v>15557.4</v>
      </c>
      <c r="AI224" s="95">
        <f t="shared" si="69"/>
        <v>1703.65</v>
      </c>
      <c r="AJ224" s="95">
        <f t="shared" si="70"/>
        <v>567.48250000000007</v>
      </c>
      <c r="AK224" s="95">
        <f t="shared" si="71"/>
        <v>19732.1325</v>
      </c>
    </row>
    <row r="225" spans="1:37" s="54" customFormat="1" ht="12.75" customHeight="1">
      <c r="A225" s="47">
        <v>218</v>
      </c>
      <c r="B225" s="42" t="s">
        <v>976</v>
      </c>
      <c r="C225" s="48" t="str">
        <f>VLOOKUP(B225,'Master '!B$4:AM$6300,3,0)</f>
        <v>Datta Ramchandra Singh</v>
      </c>
      <c r="D225" s="49">
        <f>VLOOKUP(B225,'Master '!B$4:AP$6300,28,0)</f>
        <v>50000</v>
      </c>
      <c r="E225" s="86" t="str">
        <f>VLOOKUP(B225,'Master '!B:F,5,0)</f>
        <v>M</v>
      </c>
      <c r="F225" s="86">
        <v>0</v>
      </c>
      <c r="G225" s="86">
        <v>1</v>
      </c>
      <c r="H225" s="86">
        <v>3</v>
      </c>
      <c r="I225" s="86">
        <v>0</v>
      </c>
      <c r="J225" s="86">
        <v>26</v>
      </c>
      <c r="K225" s="50">
        <f t="shared" si="54"/>
        <v>30</v>
      </c>
      <c r="L225" s="51">
        <f>VLOOKUP(B225,'Master '!B$4:AQ$13300,23,0)</f>
        <v>25000</v>
      </c>
      <c r="M225" s="51">
        <f>VLOOKUP(B225,'Master '!B$4:AS$13300,24,0)</f>
        <v>10000</v>
      </c>
      <c r="N225" s="51">
        <f>VLOOKUP(B225,'Master '!B$4:AT$13300,25,0)</f>
        <v>2083</v>
      </c>
      <c r="O225" s="51">
        <f>VLOOKUP(B225,'Master '!B$4:AV$1330,26,0)</f>
        <v>2083</v>
      </c>
      <c r="P225" s="51">
        <f>VLOOKUP(B225,'Master '!B$4:AW$1330,27,0)</f>
        <v>10834</v>
      </c>
      <c r="Q225" s="51">
        <f t="shared" si="55"/>
        <v>50000</v>
      </c>
      <c r="R225" s="52">
        <f t="shared" si="56"/>
        <v>24194</v>
      </c>
      <c r="S225" s="52">
        <f t="shared" si="57"/>
        <v>9678</v>
      </c>
      <c r="T225" s="52">
        <f t="shared" si="58"/>
        <v>2016</v>
      </c>
      <c r="U225" s="52">
        <f t="shared" si="59"/>
        <v>2016</v>
      </c>
      <c r="V225" s="52">
        <f t="shared" si="60"/>
        <v>2016</v>
      </c>
      <c r="W225" s="52">
        <f t="shared" si="61"/>
        <v>0</v>
      </c>
      <c r="X225" s="52">
        <f t="shared" si="62"/>
        <v>39920</v>
      </c>
      <c r="Y225" s="52">
        <f t="shared" si="63"/>
        <v>30242</v>
      </c>
      <c r="Z225" s="52">
        <f t="shared" si="64"/>
        <v>15000</v>
      </c>
      <c r="AA225" s="52">
        <f>ROUND(IF((VLOOKUP(B225,'Master '!B$4:W$29000,22,0))&lt;21001,X225,0),0)</f>
        <v>0</v>
      </c>
      <c r="AB225" s="52">
        <f t="shared" si="65"/>
        <v>1800</v>
      </c>
      <c r="AC225" s="52">
        <f t="shared" si="66"/>
        <v>0</v>
      </c>
      <c r="AD225" s="52">
        <v>200</v>
      </c>
      <c r="AE225" s="53"/>
      <c r="AF225" s="104"/>
      <c r="AG225" s="95">
        <f t="shared" si="67"/>
        <v>2000</v>
      </c>
      <c r="AH225" s="95">
        <f t="shared" si="68"/>
        <v>37920</v>
      </c>
      <c r="AI225" s="95">
        <f t="shared" si="69"/>
        <v>1950</v>
      </c>
      <c r="AJ225" s="95">
        <f t="shared" si="70"/>
        <v>0</v>
      </c>
      <c r="AK225" s="95">
        <f t="shared" si="71"/>
        <v>41870</v>
      </c>
    </row>
    <row r="226" spans="1:37" s="54" customFormat="1" ht="12.75" customHeight="1">
      <c r="A226" s="47">
        <v>219</v>
      </c>
      <c r="B226" s="42" t="s">
        <v>979</v>
      </c>
      <c r="C226" s="48" t="str">
        <f>VLOOKUP(B226,'Master '!B$4:AM$6300,3,0)</f>
        <v>Abhimanyu  Jugadar</v>
      </c>
      <c r="D226" s="49">
        <f>VLOOKUP(B226,'Master '!B$4:AP$6300,28,0)</f>
        <v>40000</v>
      </c>
      <c r="E226" s="86" t="str">
        <f>VLOOKUP(B226,'Master '!B:F,5,0)</f>
        <v>M</v>
      </c>
      <c r="F226" s="86">
        <v>0</v>
      </c>
      <c r="G226" s="86">
        <v>1</v>
      </c>
      <c r="H226" s="86">
        <v>4</v>
      </c>
      <c r="I226" s="86">
        <v>0</v>
      </c>
      <c r="J226" s="86">
        <v>26</v>
      </c>
      <c r="K226" s="50">
        <f t="shared" si="54"/>
        <v>31</v>
      </c>
      <c r="L226" s="51">
        <f>VLOOKUP(B226,'Master '!B$4:AQ$13300,23,0)</f>
        <v>20000</v>
      </c>
      <c r="M226" s="51">
        <f>VLOOKUP(B226,'Master '!B$4:AS$13300,24,0)</f>
        <v>8000</v>
      </c>
      <c r="N226" s="51">
        <f>VLOOKUP(B226,'Master '!B$4:AT$13300,25,0)</f>
        <v>2083</v>
      </c>
      <c r="O226" s="51">
        <f>VLOOKUP(B226,'Master '!B$4:AV$1330,26,0)</f>
        <v>2083</v>
      </c>
      <c r="P226" s="51">
        <f>VLOOKUP(B226,'Master '!B$4:AW$1330,27,0)</f>
        <v>7834</v>
      </c>
      <c r="Q226" s="51">
        <f t="shared" si="55"/>
        <v>40000</v>
      </c>
      <c r="R226" s="52">
        <f t="shared" si="56"/>
        <v>20000</v>
      </c>
      <c r="S226" s="52">
        <f t="shared" si="57"/>
        <v>8000</v>
      </c>
      <c r="T226" s="52">
        <f t="shared" si="58"/>
        <v>2083</v>
      </c>
      <c r="U226" s="52">
        <f t="shared" si="59"/>
        <v>2083</v>
      </c>
      <c r="V226" s="52">
        <f t="shared" si="60"/>
        <v>2083</v>
      </c>
      <c r="W226" s="52">
        <f t="shared" si="61"/>
        <v>0</v>
      </c>
      <c r="X226" s="52">
        <f t="shared" si="62"/>
        <v>34249</v>
      </c>
      <c r="Y226" s="52">
        <f t="shared" si="63"/>
        <v>26249</v>
      </c>
      <c r="Z226" s="52">
        <f t="shared" si="64"/>
        <v>15000</v>
      </c>
      <c r="AA226" s="52">
        <f>ROUND(IF((VLOOKUP(B226,'Master '!B$4:W$29000,22,0))&lt;21001,X226,0),0)</f>
        <v>0</v>
      </c>
      <c r="AB226" s="52">
        <f t="shared" si="65"/>
        <v>1800</v>
      </c>
      <c r="AC226" s="52">
        <f t="shared" si="66"/>
        <v>0</v>
      </c>
      <c r="AD226" s="52">
        <v>200</v>
      </c>
      <c r="AE226" s="53"/>
      <c r="AF226" s="104"/>
      <c r="AG226" s="95">
        <f t="shared" si="67"/>
        <v>2000</v>
      </c>
      <c r="AH226" s="95">
        <f t="shared" si="68"/>
        <v>32249</v>
      </c>
      <c r="AI226" s="95">
        <f t="shared" si="69"/>
        <v>1950</v>
      </c>
      <c r="AJ226" s="95">
        <f t="shared" si="70"/>
        <v>0</v>
      </c>
      <c r="AK226" s="95">
        <f t="shared" si="71"/>
        <v>36199</v>
      </c>
    </row>
    <row r="227" spans="1:37" s="54" customFormat="1" ht="12.75" customHeight="1">
      <c r="A227" s="47">
        <v>220</v>
      </c>
      <c r="B227" s="42" t="s">
        <v>982</v>
      </c>
      <c r="C227" s="48" t="str">
        <f>VLOOKUP(B227,'Master '!B$4:AM$6300,3,0)</f>
        <v>Jagdeesh Chandrakant Ombale</v>
      </c>
      <c r="D227" s="49">
        <f>VLOOKUP(B227,'Master '!B$4:AP$6300,28,0)</f>
        <v>15000</v>
      </c>
      <c r="E227" s="86" t="str">
        <f>VLOOKUP(B227,'Master '!B:F,5,0)</f>
        <v>M</v>
      </c>
      <c r="F227" s="86">
        <v>10</v>
      </c>
      <c r="G227" s="86">
        <v>1</v>
      </c>
      <c r="H227" s="86">
        <v>3</v>
      </c>
      <c r="I227" s="86">
        <v>0</v>
      </c>
      <c r="J227" s="86">
        <v>25</v>
      </c>
      <c r="K227" s="50">
        <f t="shared" si="54"/>
        <v>29</v>
      </c>
      <c r="L227" s="51">
        <f>VLOOKUP(B227,'Master '!B$4:AQ$13300,23,0)</f>
        <v>7500</v>
      </c>
      <c r="M227" s="51">
        <f>VLOOKUP(B227,'Master '!B$4:AS$13300,24,0)</f>
        <v>3000</v>
      </c>
      <c r="N227" s="51">
        <f>VLOOKUP(B227,'Master '!B$4:AT$13300,25,0)</f>
        <v>2083</v>
      </c>
      <c r="O227" s="51">
        <f>VLOOKUP(B227,'Master '!B$4:AV$1330,26,0)</f>
        <v>2083</v>
      </c>
      <c r="P227" s="51">
        <f>VLOOKUP(B227,'Master '!B$4:AW$1330,27,0)</f>
        <v>334</v>
      </c>
      <c r="Q227" s="51">
        <f t="shared" si="55"/>
        <v>15000</v>
      </c>
      <c r="R227" s="52">
        <f t="shared" si="56"/>
        <v>7017</v>
      </c>
      <c r="S227" s="52">
        <f t="shared" si="57"/>
        <v>2807</v>
      </c>
      <c r="T227" s="52">
        <f t="shared" si="58"/>
        <v>1949</v>
      </c>
      <c r="U227" s="52">
        <f t="shared" si="59"/>
        <v>1949</v>
      </c>
      <c r="V227" s="52">
        <f t="shared" si="60"/>
        <v>1949</v>
      </c>
      <c r="W227" s="52">
        <f t="shared" si="61"/>
        <v>846.77419354838707</v>
      </c>
      <c r="X227" s="52">
        <f t="shared" si="62"/>
        <v>16518</v>
      </c>
      <c r="Y227" s="52">
        <f t="shared" si="63"/>
        <v>12864</v>
      </c>
      <c r="Z227" s="52">
        <f t="shared" si="64"/>
        <v>12864</v>
      </c>
      <c r="AA227" s="52">
        <f>ROUND(IF((VLOOKUP(B227,'Master '!B$4:W$29000,22,0))&lt;21001,X227,0),0)</f>
        <v>16518</v>
      </c>
      <c r="AB227" s="52">
        <f t="shared" si="65"/>
        <v>1543.6799999999998</v>
      </c>
      <c r="AC227" s="52">
        <f t="shared" si="66"/>
        <v>124</v>
      </c>
      <c r="AD227" s="52">
        <v>200</v>
      </c>
      <c r="AE227" s="53"/>
      <c r="AF227" s="104"/>
      <c r="AG227" s="95">
        <f t="shared" si="67"/>
        <v>1867.6799999999998</v>
      </c>
      <c r="AH227" s="95">
        <f t="shared" si="68"/>
        <v>14650.32</v>
      </c>
      <c r="AI227" s="95">
        <f t="shared" si="69"/>
        <v>1672.3200000000002</v>
      </c>
      <c r="AJ227" s="95">
        <f t="shared" si="70"/>
        <v>536.83500000000004</v>
      </c>
      <c r="AK227" s="95">
        <f t="shared" si="71"/>
        <v>18727.154999999999</v>
      </c>
    </row>
    <row r="228" spans="1:37" s="54" customFormat="1" ht="12.75" customHeight="1">
      <c r="A228" s="47">
        <v>221</v>
      </c>
      <c r="B228" s="42" t="s">
        <v>985</v>
      </c>
      <c r="C228" s="48" t="str">
        <f>VLOOKUP(B228,'Master '!B$4:AM$6300,3,0)</f>
        <v>Pavan Dilip Munusamy</v>
      </c>
      <c r="D228" s="49">
        <f>VLOOKUP(B228,'Master '!B$4:AP$6300,28,0)</f>
        <v>18000</v>
      </c>
      <c r="E228" s="86" t="str">
        <f>VLOOKUP(B228,'Master '!B:F,5,0)</f>
        <v>M</v>
      </c>
      <c r="F228" s="86">
        <v>10</v>
      </c>
      <c r="G228" s="86">
        <v>0</v>
      </c>
      <c r="H228" s="86">
        <v>4</v>
      </c>
      <c r="I228" s="86">
        <v>0</v>
      </c>
      <c r="J228" s="86">
        <v>25</v>
      </c>
      <c r="K228" s="50">
        <f t="shared" si="54"/>
        <v>29</v>
      </c>
      <c r="L228" s="51">
        <f>VLOOKUP(B228,'Master '!B$4:AQ$13300,23,0)</f>
        <v>9000</v>
      </c>
      <c r="M228" s="51">
        <f>VLOOKUP(B228,'Master '!B$4:AS$13300,24,0)</f>
        <v>3600</v>
      </c>
      <c r="N228" s="51">
        <f>VLOOKUP(B228,'Master '!B$4:AT$13300,25,0)</f>
        <v>2083</v>
      </c>
      <c r="O228" s="51">
        <f>VLOOKUP(B228,'Master '!B$4:AV$1330,26,0)</f>
        <v>2083</v>
      </c>
      <c r="P228" s="51">
        <f>VLOOKUP(B228,'Master '!B$4:AW$1330,27,0)</f>
        <v>1234</v>
      </c>
      <c r="Q228" s="51">
        <f t="shared" si="55"/>
        <v>18000</v>
      </c>
      <c r="R228" s="52">
        <f t="shared" si="56"/>
        <v>8420</v>
      </c>
      <c r="S228" s="52">
        <f t="shared" si="57"/>
        <v>3368</v>
      </c>
      <c r="T228" s="52">
        <f t="shared" si="58"/>
        <v>1949</v>
      </c>
      <c r="U228" s="52">
        <f t="shared" si="59"/>
        <v>1949</v>
      </c>
      <c r="V228" s="52">
        <f t="shared" si="60"/>
        <v>1949</v>
      </c>
      <c r="W228" s="52">
        <f t="shared" si="61"/>
        <v>1016.1290322580645</v>
      </c>
      <c r="X228" s="52">
        <f t="shared" si="62"/>
        <v>18652</v>
      </c>
      <c r="Y228" s="52">
        <f t="shared" si="63"/>
        <v>14267</v>
      </c>
      <c r="Z228" s="52">
        <f t="shared" si="64"/>
        <v>14267</v>
      </c>
      <c r="AA228" s="52">
        <f>ROUND(IF((VLOOKUP(B228,'Master '!B$4:W$29000,22,0))&lt;21001,X228,0),0)</f>
        <v>18652</v>
      </c>
      <c r="AB228" s="52">
        <f t="shared" si="65"/>
        <v>1712.04</v>
      </c>
      <c r="AC228" s="52">
        <f t="shared" si="66"/>
        <v>140</v>
      </c>
      <c r="AD228" s="52">
        <v>200</v>
      </c>
      <c r="AE228" s="53"/>
      <c r="AF228" s="104"/>
      <c r="AG228" s="95">
        <f t="shared" si="67"/>
        <v>2052.04</v>
      </c>
      <c r="AH228" s="95">
        <f t="shared" si="68"/>
        <v>16599.96</v>
      </c>
      <c r="AI228" s="95">
        <f t="shared" si="69"/>
        <v>1854.71</v>
      </c>
      <c r="AJ228" s="95">
        <f t="shared" si="70"/>
        <v>606.19000000000005</v>
      </c>
      <c r="AK228" s="95">
        <f t="shared" si="71"/>
        <v>21112.899999999998</v>
      </c>
    </row>
    <row r="229" spans="1:37" s="54" customFormat="1" ht="12.75" customHeight="1">
      <c r="A229" s="47">
        <v>222</v>
      </c>
      <c r="B229" s="42" t="s">
        <v>988</v>
      </c>
      <c r="C229" s="48" t="str">
        <f>VLOOKUP(B229,'Master '!B$4:AM$6300,3,0)</f>
        <v>Hariom  Kolhe</v>
      </c>
      <c r="D229" s="49">
        <f>VLOOKUP(B229,'Master '!B$4:AP$6300,28,0)</f>
        <v>19000</v>
      </c>
      <c r="E229" s="86" t="str">
        <f>VLOOKUP(B229,'Master '!B:F,5,0)</f>
        <v>M</v>
      </c>
      <c r="F229" s="86">
        <v>10</v>
      </c>
      <c r="G229" s="86">
        <v>1</v>
      </c>
      <c r="H229" s="86">
        <v>2</v>
      </c>
      <c r="I229" s="86">
        <v>0</v>
      </c>
      <c r="J229" s="86">
        <v>26</v>
      </c>
      <c r="K229" s="50">
        <f t="shared" si="54"/>
        <v>29</v>
      </c>
      <c r="L229" s="51">
        <f>VLOOKUP(B229,'Master '!B$4:AQ$13300,23,0)</f>
        <v>9500</v>
      </c>
      <c r="M229" s="51">
        <f>VLOOKUP(B229,'Master '!B$4:AS$13300,24,0)</f>
        <v>3800</v>
      </c>
      <c r="N229" s="51">
        <f>VLOOKUP(B229,'Master '!B$4:AT$13300,25,0)</f>
        <v>2083</v>
      </c>
      <c r="O229" s="51">
        <f>VLOOKUP(B229,'Master '!B$4:AV$1330,26,0)</f>
        <v>2083</v>
      </c>
      <c r="P229" s="51">
        <f>VLOOKUP(B229,'Master '!B$4:AW$1330,27,0)</f>
        <v>1534</v>
      </c>
      <c r="Q229" s="51">
        <f t="shared" si="55"/>
        <v>19000</v>
      </c>
      <c r="R229" s="52">
        <f t="shared" si="56"/>
        <v>8888</v>
      </c>
      <c r="S229" s="52">
        <f t="shared" si="57"/>
        <v>3555</v>
      </c>
      <c r="T229" s="52">
        <f t="shared" si="58"/>
        <v>1949</v>
      </c>
      <c r="U229" s="52">
        <f t="shared" si="59"/>
        <v>1949</v>
      </c>
      <c r="V229" s="52">
        <f t="shared" si="60"/>
        <v>1949</v>
      </c>
      <c r="W229" s="52">
        <f t="shared" si="61"/>
        <v>1072.5806451612905</v>
      </c>
      <c r="X229" s="52">
        <f t="shared" si="62"/>
        <v>19363</v>
      </c>
      <c r="Y229" s="52">
        <f t="shared" si="63"/>
        <v>14735</v>
      </c>
      <c r="Z229" s="52">
        <f t="shared" si="64"/>
        <v>14735</v>
      </c>
      <c r="AA229" s="52">
        <f>ROUND(IF((VLOOKUP(B229,'Master '!B$4:W$29000,22,0))&lt;21001,X229,0),0)</f>
        <v>19363</v>
      </c>
      <c r="AB229" s="52">
        <f t="shared" si="65"/>
        <v>1768.2</v>
      </c>
      <c r="AC229" s="52">
        <f t="shared" si="66"/>
        <v>146</v>
      </c>
      <c r="AD229" s="52">
        <v>200</v>
      </c>
      <c r="AE229" s="53"/>
      <c r="AF229" s="104"/>
      <c r="AG229" s="95">
        <f t="shared" si="67"/>
        <v>2114.1999999999998</v>
      </c>
      <c r="AH229" s="95">
        <f t="shared" si="68"/>
        <v>17248.8</v>
      </c>
      <c r="AI229" s="95">
        <f t="shared" si="69"/>
        <v>1915.55</v>
      </c>
      <c r="AJ229" s="95">
        <f t="shared" si="70"/>
        <v>629.29750000000001</v>
      </c>
      <c r="AK229" s="95">
        <f t="shared" si="71"/>
        <v>21907.8475</v>
      </c>
    </row>
    <row r="230" spans="1:37" s="54" customFormat="1" ht="12.75" customHeight="1">
      <c r="A230" s="47">
        <v>223</v>
      </c>
      <c r="B230" s="42" t="s">
        <v>992</v>
      </c>
      <c r="C230" s="48" t="str">
        <f>VLOOKUP(B230,'Master '!B$4:AM$6300,3,0)</f>
        <v>Swapnil Pramod .</v>
      </c>
      <c r="D230" s="49">
        <f>VLOOKUP(B230,'Master '!B$4:AP$6300,28,0)</f>
        <v>21000</v>
      </c>
      <c r="E230" s="86" t="str">
        <f>VLOOKUP(B230,'Master '!B:F,5,0)</f>
        <v>M</v>
      </c>
      <c r="F230" s="86">
        <v>0</v>
      </c>
      <c r="G230" s="86">
        <v>1</v>
      </c>
      <c r="H230" s="86">
        <v>4</v>
      </c>
      <c r="I230" s="86">
        <v>0</v>
      </c>
      <c r="J230" s="86">
        <v>26</v>
      </c>
      <c r="K230" s="50">
        <f t="shared" si="54"/>
        <v>31</v>
      </c>
      <c r="L230" s="51">
        <f>VLOOKUP(B230,'Master '!B$4:AQ$13300,23,0)</f>
        <v>10500</v>
      </c>
      <c r="M230" s="51">
        <f>VLOOKUP(B230,'Master '!B$4:AS$13300,24,0)</f>
        <v>4200</v>
      </c>
      <c r="N230" s="51">
        <f>VLOOKUP(B230,'Master '!B$4:AT$13300,25,0)</f>
        <v>2083</v>
      </c>
      <c r="O230" s="51">
        <f>VLOOKUP(B230,'Master '!B$4:AV$1330,26,0)</f>
        <v>2083</v>
      </c>
      <c r="P230" s="51">
        <f>VLOOKUP(B230,'Master '!B$4:AW$1330,27,0)</f>
        <v>2134</v>
      </c>
      <c r="Q230" s="51">
        <f t="shared" si="55"/>
        <v>21000</v>
      </c>
      <c r="R230" s="52">
        <f t="shared" si="56"/>
        <v>10500</v>
      </c>
      <c r="S230" s="52">
        <f t="shared" si="57"/>
        <v>4200</v>
      </c>
      <c r="T230" s="52">
        <f t="shared" si="58"/>
        <v>2083</v>
      </c>
      <c r="U230" s="52">
        <f t="shared" si="59"/>
        <v>2083</v>
      </c>
      <c r="V230" s="52">
        <f t="shared" si="60"/>
        <v>2083</v>
      </c>
      <c r="W230" s="52">
        <f t="shared" si="61"/>
        <v>0</v>
      </c>
      <c r="X230" s="52">
        <f t="shared" si="62"/>
        <v>20949</v>
      </c>
      <c r="Y230" s="52">
        <f t="shared" si="63"/>
        <v>16749</v>
      </c>
      <c r="Z230" s="52">
        <f t="shared" si="64"/>
        <v>15000</v>
      </c>
      <c r="AA230" s="52">
        <f>ROUND(IF((VLOOKUP(B230,'Master '!B$4:W$29000,22,0))&lt;21001,X230,0),0)</f>
        <v>20949</v>
      </c>
      <c r="AB230" s="52">
        <f t="shared" si="65"/>
        <v>1800</v>
      </c>
      <c r="AC230" s="52">
        <f t="shared" si="66"/>
        <v>158</v>
      </c>
      <c r="AD230" s="52">
        <v>200</v>
      </c>
      <c r="AE230" s="53"/>
      <c r="AF230" s="104"/>
      <c r="AG230" s="95">
        <f t="shared" si="67"/>
        <v>2158</v>
      </c>
      <c r="AH230" s="95">
        <f t="shared" si="68"/>
        <v>18791</v>
      </c>
      <c r="AI230" s="95">
        <f t="shared" si="69"/>
        <v>1950</v>
      </c>
      <c r="AJ230" s="95">
        <f t="shared" si="70"/>
        <v>680.84249999999997</v>
      </c>
      <c r="AK230" s="95">
        <f t="shared" si="71"/>
        <v>23579.842499999999</v>
      </c>
    </row>
    <row r="231" spans="1:37" s="54" customFormat="1" ht="12.75" customHeight="1">
      <c r="A231" s="47">
        <v>224</v>
      </c>
      <c r="B231" s="42" t="s">
        <v>995</v>
      </c>
      <c r="C231" s="48" t="str">
        <f>VLOOKUP(B231,'Master '!B$4:AM$6300,3,0)</f>
        <v>Akshay  Singh</v>
      </c>
      <c r="D231" s="49">
        <f>VLOOKUP(B231,'Master '!B$4:AP$6300,28,0)</f>
        <v>20000</v>
      </c>
      <c r="E231" s="86" t="str">
        <f>VLOOKUP(B231,'Master '!B:F,5,0)</f>
        <v>M</v>
      </c>
      <c r="F231" s="86">
        <v>10</v>
      </c>
      <c r="G231" s="86">
        <v>0</v>
      </c>
      <c r="H231" s="86">
        <v>3</v>
      </c>
      <c r="I231" s="86">
        <v>0</v>
      </c>
      <c r="J231" s="86">
        <v>24</v>
      </c>
      <c r="K231" s="50">
        <f t="shared" si="54"/>
        <v>27</v>
      </c>
      <c r="L231" s="51">
        <f>VLOOKUP(B231,'Master '!B$4:AQ$13300,23,0)</f>
        <v>10000</v>
      </c>
      <c r="M231" s="51">
        <f>VLOOKUP(B231,'Master '!B$4:AS$13300,24,0)</f>
        <v>4000</v>
      </c>
      <c r="N231" s="51">
        <f>VLOOKUP(B231,'Master '!B$4:AT$13300,25,0)</f>
        <v>2083</v>
      </c>
      <c r="O231" s="51">
        <f>VLOOKUP(B231,'Master '!B$4:AV$1330,26,0)</f>
        <v>2083</v>
      </c>
      <c r="P231" s="51">
        <f>VLOOKUP(B231,'Master '!B$4:AW$1330,27,0)</f>
        <v>1834</v>
      </c>
      <c r="Q231" s="51">
        <f t="shared" si="55"/>
        <v>20000</v>
      </c>
      <c r="R231" s="52">
        <f t="shared" si="56"/>
        <v>8710</v>
      </c>
      <c r="S231" s="52">
        <f t="shared" si="57"/>
        <v>3484</v>
      </c>
      <c r="T231" s="52">
        <f t="shared" si="58"/>
        <v>1815</v>
      </c>
      <c r="U231" s="52">
        <f t="shared" si="59"/>
        <v>1815</v>
      </c>
      <c r="V231" s="52">
        <f t="shared" si="60"/>
        <v>1815</v>
      </c>
      <c r="W231" s="52">
        <f t="shared" si="61"/>
        <v>1129.0322580645161</v>
      </c>
      <c r="X231" s="52">
        <f t="shared" si="62"/>
        <v>18769</v>
      </c>
      <c r="Y231" s="52">
        <f t="shared" si="63"/>
        <v>14155</v>
      </c>
      <c r="Z231" s="52">
        <f t="shared" si="64"/>
        <v>14155</v>
      </c>
      <c r="AA231" s="52">
        <f>ROUND(IF((VLOOKUP(B231,'Master '!B$4:W$29000,22,0))&lt;21001,X231,0),0)</f>
        <v>18769</v>
      </c>
      <c r="AB231" s="52">
        <f t="shared" si="65"/>
        <v>1698.6</v>
      </c>
      <c r="AC231" s="52">
        <f t="shared" si="66"/>
        <v>141</v>
      </c>
      <c r="AD231" s="52">
        <v>200</v>
      </c>
      <c r="AE231" s="53"/>
      <c r="AF231" s="104"/>
      <c r="AG231" s="95">
        <f t="shared" si="67"/>
        <v>2039.6</v>
      </c>
      <c r="AH231" s="95">
        <f t="shared" si="68"/>
        <v>16729.400000000001</v>
      </c>
      <c r="AI231" s="95">
        <f t="shared" si="69"/>
        <v>1840.15</v>
      </c>
      <c r="AJ231" s="95">
        <f t="shared" si="70"/>
        <v>609.99250000000006</v>
      </c>
      <c r="AK231" s="95">
        <f t="shared" si="71"/>
        <v>21219.142500000002</v>
      </c>
    </row>
    <row r="232" spans="1:37" s="54" customFormat="1" ht="12.75" customHeight="1">
      <c r="A232" s="47">
        <v>225</v>
      </c>
      <c r="B232" s="42" t="s">
        <v>998</v>
      </c>
      <c r="C232" s="48" t="str">
        <f>VLOOKUP(B232,'Master '!B$4:AM$6300,3,0)</f>
        <v>P S  Kumar</v>
      </c>
      <c r="D232" s="49">
        <f>VLOOKUP(B232,'Master '!B$4:AP$6300,28,0)</f>
        <v>20000</v>
      </c>
      <c r="E232" s="86" t="str">
        <f>VLOOKUP(B232,'Master '!B:F,5,0)</f>
        <v>M</v>
      </c>
      <c r="F232" s="86">
        <v>10</v>
      </c>
      <c r="G232" s="86">
        <v>1</v>
      </c>
      <c r="H232" s="86">
        <v>4</v>
      </c>
      <c r="I232" s="86">
        <v>0</v>
      </c>
      <c r="J232" s="86">
        <v>26</v>
      </c>
      <c r="K232" s="50">
        <f t="shared" si="54"/>
        <v>31</v>
      </c>
      <c r="L232" s="51">
        <f>VLOOKUP(B232,'Master '!B$4:AQ$13300,23,0)</f>
        <v>10000</v>
      </c>
      <c r="M232" s="51">
        <f>VLOOKUP(B232,'Master '!B$4:AS$13300,24,0)</f>
        <v>4000</v>
      </c>
      <c r="N232" s="51">
        <f>VLOOKUP(B232,'Master '!B$4:AT$13300,25,0)</f>
        <v>2083</v>
      </c>
      <c r="O232" s="51">
        <f>VLOOKUP(B232,'Master '!B$4:AV$1330,26,0)</f>
        <v>2083</v>
      </c>
      <c r="P232" s="51">
        <f>VLOOKUP(B232,'Master '!B$4:AW$1330,27,0)</f>
        <v>1834</v>
      </c>
      <c r="Q232" s="51">
        <f t="shared" si="55"/>
        <v>20000</v>
      </c>
      <c r="R232" s="52">
        <f t="shared" si="56"/>
        <v>10000</v>
      </c>
      <c r="S232" s="52">
        <f t="shared" si="57"/>
        <v>4000</v>
      </c>
      <c r="T232" s="52">
        <f t="shared" si="58"/>
        <v>2083</v>
      </c>
      <c r="U232" s="52">
        <f t="shared" si="59"/>
        <v>2083</v>
      </c>
      <c r="V232" s="52">
        <f t="shared" si="60"/>
        <v>2083</v>
      </c>
      <c r="W232" s="52">
        <f t="shared" si="61"/>
        <v>1129.0322580645161</v>
      </c>
      <c r="X232" s="52">
        <f t="shared" si="62"/>
        <v>21379</v>
      </c>
      <c r="Y232" s="52">
        <f t="shared" si="63"/>
        <v>16249</v>
      </c>
      <c r="Z232" s="52">
        <f t="shared" si="64"/>
        <v>15000</v>
      </c>
      <c r="AA232" s="52">
        <f>ROUND(IF((VLOOKUP(B232,'Master '!B$4:W$29000,22,0))&lt;21001,X232,0),0)</f>
        <v>21379</v>
      </c>
      <c r="AB232" s="52">
        <f t="shared" si="65"/>
        <v>1800</v>
      </c>
      <c r="AC232" s="52">
        <f t="shared" si="66"/>
        <v>161</v>
      </c>
      <c r="AD232" s="52">
        <v>200</v>
      </c>
      <c r="AE232" s="53"/>
      <c r="AF232" s="104"/>
      <c r="AG232" s="95">
        <f t="shared" si="67"/>
        <v>2161</v>
      </c>
      <c r="AH232" s="95">
        <f t="shared" si="68"/>
        <v>19218</v>
      </c>
      <c r="AI232" s="95">
        <f t="shared" si="69"/>
        <v>1950</v>
      </c>
      <c r="AJ232" s="95">
        <f t="shared" si="70"/>
        <v>694.8175</v>
      </c>
      <c r="AK232" s="95">
        <f t="shared" si="71"/>
        <v>24023.817500000001</v>
      </c>
    </row>
    <row r="233" spans="1:37" s="54" customFormat="1" ht="12.75" customHeight="1">
      <c r="A233" s="47">
        <v>226</v>
      </c>
      <c r="B233" s="42" t="s">
        <v>1002</v>
      </c>
      <c r="C233" s="48" t="str">
        <f>VLOOKUP(B233,'Master '!B$4:AM$6300,3,0)</f>
        <v>Yugal  Daud</v>
      </c>
      <c r="D233" s="49">
        <f>VLOOKUP(B233,'Master '!B$4:AP$6300,28,0)</f>
        <v>20000</v>
      </c>
      <c r="E233" s="86" t="str">
        <f>VLOOKUP(B233,'Master '!B:F,5,0)</f>
        <v>M</v>
      </c>
      <c r="F233" s="86">
        <v>10</v>
      </c>
      <c r="G233" s="86">
        <v>0</v>
      </c>
      <c r="H233" s="86">
        <v>4</v>
      </c>
      <c r="I233" s="86">
        <v>0</v>
      </c>
      <c r="J233" s="86">
        <v>25</v>
      </c>
      <c r="K233" s="50">
        <f t="shared" si="54"/>
        <v>29</v>
      </c>
      <c r="L233" s="51">
        <f>VLOOKUP(B233,'Master '!B$4:AQ$13300,23,0)</f>
        <v>10000</v>
      </c>
      <c r="M233" s="51">
        <f>VLOOKUP(B233,'Master '!B$4:AS$13300,24,0)</f>
        <v>4000</v>
      </c>
      <c r="N233" s="51">
        <f>VLOOKUP(B233,'Master '!B$4:AT$13300,25,0)</f>
        <v>2083</v>
      </c>
      <c r="O233" s="51">
        <f>VLOOKUP(B233,'Master '!B$4:AV$1330,26,0)</f>
        <v>2083</v>
      </c>
      <c r="P233" s="51">
        <f>VLOOKUP(B233,'Master '!B$4:AW$1330,27,0)</f>
        <v>1834</v>
      </c>
      <c r="Q233" s="51">
        <f t="shared" si="55"/>
        <v>20000</v>
      </c>
      <c r="R233" s="52">
        <f t="shared" si="56"/>
        <v>9355</v>
      </c>
      <c r="S233" s="52">
        <f t="shared" si="57"/>
        <v>3742</v>
      </c>
      <c r="T233" s="52">
        <f t="shared" si="58"/>
        <v>1949</v>
      </c>
      <c r="U233" s="52">
        <f t="shared" si="59"/>
        <v>1949</v>
      </c>
      <c r="V233" s="52">
        <f t="shared" si="60"/>
        <v>1949</v>
      </c>
      <c r="W233" s="52">
        <f t="shared" si="61"/>
        <v>1129.0322580645161</v>
      </c>
      <c r="X233" s="52">
        <f t="shared" si="62"/>
        <v>20074</v>
      </c>
      <c r="Y233" s="52">
        <f t="shared" si="63"/>
        <v>15202</v>
      </c>
      <c r="Z233" s="52">
        <f t="shared" si="64"/>
        <v>15000</v>
      </c>
      <c r="AA233" s="52">
        <f>ROUND(IF((VLOOKUP(B233,'Master '!B$4:W$29000,22,0))&lt;21001,X233,0),0)</f>
        <v>20074</v>
      </c>
      <c r="AB233" s="52">
        <f t="shared" si="65"/>
        <v>1800</v>
      </c>
      <c r="AC233" s="52">
        <f t="shared" si="66"/>
        <v>151</v>
      </c>
      <c r="AD233" s="52">
        <v>200</v>
      </c>
      <c r="AE233" s="53"/>
      <c r="AF233" s="104"/>
      <c r="AG233" s="95">
        <f t="shared" si="67"/>
        <v>2151</v>
      </c>
      <c r="AH233" s="95">
        <f t="shared" si="68"/>
        <v>17923</v>
      </c>
      <c r="AI233" s="95">
        <f t="shared" si="69"/>
        <v>1950</v>
      </c>
      <c r="AJ233" s="95">
        <f t="shared" si="70"/>
        <v>652.40499999999997</v>
      </c>
      <c r="AK233" s="95">
        <f t="shared" si="71"/>
        <v>22676.404999999999</v>
      </c>
    </row>
    <row r="234" spans="1:37" s="54" customFormat="1" ht="12.75" customHeight="1">
      <c r="A234" s="47">
        <v>227</v>
      </c>
      <c r="B234" s="42" t="s">
        <v>1006</v>
      </c>
      <c r="C234" s="48" t="str">
        <f>VLOOKUP(B234,'Master '!B$4:AM$6300,3,0)</f>
        <v>Shubham Ramdas Satpute</v>
      </c>
      <c r="D234" s="49">
        <f>VLOOKUP(B234,'Master '!B$4:AP$6300,28,0)</f>
        <v>20000</v>
      </c>
      <c r="E234" s="86" t="str">
        <f>VLOOKUP(B234,'Master '!B:F,5,0)</f>
        <v>M</v>
      </c>
      <c r="F234" s="86">
        <v>10</v>
      </c>
      <c r="G234" s="86">
        <v>1</v>
      </c>
      <c r="H234" s="86">
        <v>2</v>
      </c>
      <c r="I234" s="86">
        <v>0</v>
      </c>
      <c r="J234" s="86">
        <v>26</v>
      </c>
      <c r="K234" s="50">
        <f t="shared" si="54"/>
        <v>29</v>
      </c>
      <c r="L234" s="51">
        <f>VLOOKUP(B234,'Master '!B$4:AQ$13300,23,0)</f>
        <v>10000</v>
      </c>
      <c r="M234" s="51">
        <f>VLOOKUP(B234,'Master '!B$4:AS$13300,24,0)</f>
        <v>4000</v>
      </c>
      <c r="N234" s="51">
        <f>VLOOKUP(B234,'Master '!B$4:AT$13300,25,0)</f>
        <v>2083</v>
      </c>
      <c r="O234" s="51">
        <f>VLOOKUP(B234,'Master '!B$4:AV$1330,26,0)</f>
        <v>2083</v>
      </c>
      <c r="P234" s="51">
        <f>VLOOKUP(B234,'Master '!B$4:AW$1330,27,0)</f>
        <v>1834</v>
      </c>
      <c r="Q234" s="51">
        <f t="shared" si="55"/>
        <v>20000</v>
      </c>
      <c r="R234" s="52">
        <f t="shared" si="56"/>
        <v>9355</v>
      </c>
      <c r="S234" s="52">
        <f t="shared" si="57"/>
        <v>3742</v>
      </c>
      <c r="T234" s="52">
        <f t="shared" si="58"/>
        <v>1949</v>
      </c>
      <c r="U234" s="52">
        <f t="shared" si="59"/>
        <v>1949</v>
      </c>
      <c r="V234" s="52">
        <f t="shared" si="60"/>
        <v>1949</v>
      </c>
      <c r="W234" s="52">
        <f t="shared" si="61"/>
        <v>1129.0322580645161</v>
      </c>
      <c r="X234" s="52">
        <f t="shared" si="62"/>
        <v>20074</v>
      </c>
      <c r="Y234" s="52">
        <f t="shared" si="63"/>
        <v>15202</v>
      </c>
      <c r="Z234" s="52">
        <f t="shared" si="64"/>
        <v>15000</v>
      </c>
      <c r="AA234" s="52">
        <f>ROUND(IF((VLOOKUP(B234,'Master '!B$4:W$29000,22,0))&lt;21001,X234,0),0)</f>
        <v>20074</v>
      </c>
      <c r="AB234" s="52">
        <f t="shared" si="65"/>
        <v>1800</v>
      </c>
      <c r="AC234" s="52">
        <f t="shared" si="66"/>
        <v>151</v>
      </c>
      <c r="AD234" s="52">
        <v>200</v>
      </c>
      <c r="AE234" s="53"/>
      <c r="AF234" s="104"/>
      <c r="AG234" s="95">
        <f t="shared" si="67"/>
        <v>2151</v>
      </c>
      <c r="AH234" s="95">
        <f t="shared" si="68"/>
        <v>17923</v>
      </c>
      <c r="AI234" s="95">
        <f t="shared" si="69"/>
        <v>1950</v>
      </c>
      <c r="AJ234" s="95">
        <f t="shared" si="70"/>
        <v>652.40499999999997</v>
      </c>
      <c r="AK234" s="95">
        <f t="shared" si="71"/>
        <v>22676.404999999999</v>
      </c>
    </row>
    <row r="235" spans="1:37" s="54" customFormat="1" ht="12.75" customHeight="1">
      <c r="A235" s="47">
        <v>228</v>
      </c>
      <c r="B235" s="42" t="s">
        <v>1009</v>
      </c>
      <c r="C235" s="48" t="str">
        <f>VLOOKUP(B235,'Master '!B$4:AM$6300,3,0)</f>
        <v>Mukul Prakash Kasture</v>
      </c>
      <c r="D235" s="49">
        <f>VLOOKUP(B235,'Master '!B$4:AP$6300,28,0)</f>
        <v>40000</v>
      </c>
      <c r="E235" s="86" t="str">
        <f>VLOOKUP(B235,'Master '!B:F,5,0)</f>
        <v>M</v>
      </c>
      <c r="F235" s="86">
        <v>0</v>
      </c>
      <c r="G235" s="86">
        <v>1</v>
      </c>
      <c r="H235" s="86">
        <v>4</v>
      </c>
      <c r="I235" s="86">
        <v>0</v>
      </c>
      <c r="J235" s="86">
        <v>26</v>
      </c>
      <c r="K235" s="50">
        <f t="shared" si="54"/>
        <v>31</v>
      </c>
      <c r="L235" s="51">
        <f>VLOOKUP(B235,'Master '!B$4:AQ$13300,23,0)</f>
        <v>20000</v>
      </c>
      <c r="M235" s="51">
        <f>VLOOKUP(B235,'Master '!B$4:AS$13300,24,0)</f>
        <v>8000</v>
      </c>
      <c r="N235" s="51">
        <f>VLOOKUP(B235,'Master '!B$4:AT$13300,25,0)</f>
        <v>2083</v>
      </c>
      <c r="O235" s="51">
        <f>VLOOKUP(B235,'Master '!B$4:AV$1330,26,0)</f>
        <v>2083</v>
      </c>
      <c r="P235" s="51">
        <f>VLOOKUP(B235,'Master '!B$4:AW$1330,27,0)</f>
        <v>7834</v>
      </c>
      <c r="Q235" s="51">
        <f t="shared" si="55"/>
        <v>40000</v>
      </c>
      <c r="R235" s="52">
        <f t="shared" si="56"/>
        <v>20000</v>
      </c>
      <c r="S235" s="52">
        <f t="shared" si="57"/>
        <v>8000</v>
      </c>
      <c r="T235" s="52">
        <f t="shared" si="58"/>
        <v>2083</v>
      </c>
      <c r="U235" s="52">
        <f t="shared" si="59"/>
        <v>2083</v>
      </c>
      <c r="V235" s="52">
        <f t="shared" si="60"/>
        <v>2083</v>
      </c>
      <c r="W235" s="52">
        <f t="shared" si="61"/>
        <v>0</v>
      </c>
      <c r="X235" s="52">
        <f t="shared" si="62"/>
        <v>34249</v>
      </c>
      <c r="Y235" s="52">
        <f t="shared" si="63"/>
        <v>26249</v>
      </c>
      <c r="Z235" s="52">
        <f t="shared" si="64"/>
        <v>15000</v>
      </c>
      <c r="AA235" s="52">
        <f>ROUND(IF((VLOOKUP(B235,'Master '!B$4:W$29000,22,0))&lt;21001,X235,0),0)</f>
        <v>0</v>
      </c>
      <c r="AB235" s="52">
        <f t="shared" si="65"/>
        <v>1800</v>
      </c>
      <c r="AC235" s="52">
        <f t="shared" si="66"/>
        <v>0</v>
      </c>
      <c r="AD235" s="52">
        <v>200</v>
      </c>
      <c r="AE235" s="53"/>
      <c r="AF235" s="104"/>
      <c r="AG235" s="95">
        <f t="shared" si="67"/>
        <v>2000</v>
      </c>
      <c r="AH235" s="95">
        <f t="shared" si="68"/>
        <v>32249</v>
      </c>
      <c r="AI235" s="95">
        <f t="shared" si="69"/>
        <v>1950</v>
      </c>
      <c r="AJ235" s="95">
        <f t="shared" si="70"/>
        <v>0</v>
      </c>
      <c r="AK235" s="95">
        <f t="shared" si="71"/>
        <v>36199</v>
      </c>
    </row>
    <row r="236" spans="1:37" s="54" customFormat="1" ht="12.75" customHeight="1">
      <c r="A236" s="47">
        <v>229</v>
      </c>
      <c r="B236" s="42" t="s">
        <v>1012</v>
      </c>
      <c r="C236" s="48" t="str">
        <f>VLOOKUP(B236,'Master '!B$4:AM$6300,3,0)</f>
        <v>Sachiv Bapurao Arora</v>
      </c>
      <c r="D236" s="49">
        <f>VLOOKUP(B236,'Master '!B$4:AP$6300,28,0)</f>
        <v>30000</v>
      </c>
      <c r="E236" s="86" t="str">
        <f>VLOOKUP(B236,'Master '!B:F,5,0)</f>
        <v>M</v>
      </c>
      <c r="F236" s="86">
        <v>0</v>
      </c>
      <c r="G236" s="86">
        <v>0</v>
      </c>
      <c r="H236" s="86">
        <v>3</v>
      </c>
      <c r="I236" s="86">
        <v>0</v>
      </c>
      <c r="J236" s="86">
        <v>24</v>
      </c>
      <c r="K236" s="50">
        <f t="shared" si="54"/>
        <v>27</v>
      </c>
      <c r="L236" s="51">
        <f>VLOOKUP(B236,'Master '!B$4:AQ$13300,23,0)</f>
        <v>15000</v>
      </c>
      <c r="M236" s="51">
        <f>VLOOKUP(B236,'Master '!B$4:AS$13300,24,0)</f>
        <v>6000</v>
      </c>
      <c r="N236" s="51">
        <f>VLOOKUP(B236,'Master '!B$4:AT$13300,25,0)</f>
        <v>2083</v>
      </c>
      <c r="O236" s="51">
        <f>VLOOKUP(B236,'Master '!B$4:AV$1330,26,0)</f>
        <v>2083</v>
      </c>
      <c r="P236" s="51">
        <f>VLOOKUP(B236,'Master '!B$4:AW$1330,27,0)</f>
        <v>4834</v>
      </c>
      <c r="Q236" s="51">
        <f t="shared" si="55"/>
        <v>30000</v>
      </c>
      <c r="R236" s="52">
        <f t="shared" si="56"/>
        <v>13065</v>
      </c>
      <c r="S236" s="52">
        <f t="shared" si="57"/>
        <v>5226</v>
      </c>
      <c r="T236" s="52">
        <f t="shared" si="58"/>
        <v>1815</v>
      </c>
      <c r="U236" s="52">
        <f t="shared" si="59"/>
        <v>1815</v>
      </c>
      <c r="V236" s="52">
        <f t="shared" si="60"/>
        <v>1815</v>
      </c>
      <c r="W236" s="52">
        <f t="shared" si="61"/>
        <v>0</v>
      </c>
      <c r="X236" s="52">
        <f t="shared" si="62"/>
        <v>23736</v>
      </c>
      <c r="Y236" s="52">
        <f t="shared" si="63"/>
        <v>18510</v>
      </c>
      <c r="Z236" s="52">
        <f t="shared" si="64"/>
        <v>15000</v>
      </c>
      <c r="AA236" s="52">
        <f>ROUND(IF((VLOOKUP(B236,'Master '!B$4:W$29000,22,0))&lt;21001,X236,0),0)</f>
        <v>0</v>
      </c>
      <c r="AB236" s="52">
        <f t="shared" si="65"/>
        <v>1800</v>
      </c>
      <c r="AC236" s="52">
        <f t="shared" si="66"/>
        <v>0</v>
      </c>
      <c r="AD236" s="52">
        <v>200</v>
      </c>
      <c r="AE236" s="53"/>
      <c r="AF236" s="104"/>
      <c r="AG236" s="95">
        <f t="shared" si="67"/>
        <v>2000</v>
      </c>
      <c r="AH236" s="95">
        <f t="shared" si="68"/>
        <v>21736</v>
      </c>
      <c r="AI236" s="95">
        <f t="shared" si="69"/>
        <v>1950</v>
      </c>
      <c r="AJ236" s="95">
        <f t="shared" si="70"/>
        <v>0</v>
      </c>
      <c r="AK236" s="95">
        <f t="shared" si="71"/>
        <v>25686</v>
      </c>
    </row>
    <row r="237" spans="1:37" s="54" customFormat="1" ht="12.75" customHeight="1">
      <c r="A237" s="47">
        <v>230</v>
      </c>
      <c r="B237" s="42" t="s">
        <v>1016</v>
      </c>
      <c r="C237" s="48" t="str">
        <f>VLOOKUP(B237,'Master '!B$4:AM$6300,3,0)</f>
        <v>Yogesh Paramveersingh Watane</v>
      </c>
      <c r="D237" s="49">
        <f>VLOOKUP(B237,'Master '!B$4:AP$6300,28,0)</f>
        <v>16000</v>
      </c>
      <c r="E237" s="86" t="str">
        <f>VLOOKUP(B237,'Master '!B:F,5,0)</f>
        <v>M</v>
      </c>
      <c r="F237" s="86">
        <v>10</v>
      </c>
      <c r="G237" s="86">
        <v>1</v>
      </c>
      <c r="H237" s="86">
        <v>4</v>
      </c>
      <c r="I237" s="86">
        <v>0</v>
      </c>
      <c r="J237" s="86">
        <v>26</v>
      </c>
      <c r="K237" s="50">
        <f t="shared" si="54"/>
        <v>31</v>
      </c>
      <c r="L237" s="51">
        <f>VLOOKUP(B237,'Master '!B$4:AQ$13300,23,0)</f>
        <v>8000</v>
      </c>
      <c r="M237" s="51">
        <f>VLOOKUP(B237,'Master '!B$4:AS$13300,24,0)</f>
        <v>3200</v>
      </c>
      <c r="N237" s="51">
        <f>VLOOKUP(B237,'Master '!B$4:AT$13300,25,0)</f>
        <v>2083</v>
      </c>
      <c r="O237" s="51">
        <f>VLOOKUP(B237,'Master '!B$4:AV$1330,26,0)</f>
        <v>2083</v>
      </c>
      <c r="P237" s="51">
        <f>VLOOKUP(B237,'Master '!B$4:AW$1330,27,0)</f>
        <v>634</v>
      </c>
      <c r="Q237" s="51">
        <f t="shared" si="55"/>
        <v>16000</v>
      </c>
      <c r="R237" s="52">
        <f t="shared" si="56"/>
        <v>8000</v>
      </c>
      <c r="S237" s="52">
        <f t="shared" si="57"/>
        <v>3200</v>
      </c>
      <c r="T237" s="52">
        <f t="shared" si="58"/>
        <v>2083</v>
      </c>
      <c r="U237" s="52">
        <f t="shared" si="59"/>
        <v>2083</v>
      </c>
      <c r="V237" s="52">
        <f t="shared" si="60"/>
        <v>2083</v>
      </c>
      <c r="W237" s="52">
        <f t="shared" si="61"/>
        <v>903.22580645161293</v>
      </c>
      <c r="X237" s="52">
        <f t="shared" si="62"/>
        <v>18353</v>
      </c>
      <c r="Y237" s="52">
        <f t="shared" si="63"/>
        <v>14249</v>
      </c>
      <c r="Z237" s="52">
        <f t="shared" si="64"/>
        <v>14249</v>
      </c>
      <c r="AA237" s="52">
        <f>ROUND(IF((VLOOKUP(B237,'Master '!B$4:W$29000,22,0))&lt;21001,X237,0),0)</f>
        <v>18353</v>
      </c>
      <c r="AB237" s="52">
        <f t="shared" si="65"/>
        <v>1709.8799999999999</v>
      </c>
      <c r="AC237" s="52">
        <f t="shared" si="66"/>
        <v>138</v>
      </c>
      <c r="AD237" s="52">
        <v>200</v>
      </c>
      <c r="AE237" s="53"/>
      <c r="AF237" s="104"/>
      <c r="AG237" s="95">
        <f t="shared" si="67"/>
        <v>2047.8799999999999</v>
      </c>
      <c r="AH237" s="95">
        <f t="shared" si="68"/>
        <v>16305.12</v>
      </c>
      <c r="AI237" s="95">
        <f t="shared" si="69"/>
        <v>1852.3700000000001</v>
      </c>
      <c r="AJ237" s="95">
        <f t="shared" si="70"/>
        <v>596.47249999999997</v>
      </c>
      <c r="AK237" s="95">
        <f t="shared" si="71"/>
        <v>20801.842499999999</v>
      </c>
    </row>
    <row r="238" spans="1:37" s="54" customFormat="1" ht="12.75" customHeight="1">
      <c r="A238" s="47">
        <v>231</v>
      </c>
      <c r="B238" s="42" t="s">
        <v>1019</v>
      </c>
      <c r="C238" s="48" t="str">
        <f>VLOOKUP(B238,'Master '!B$4:AM$6300,3,0)</f>
        <v>Liladhar Ramdas Lomte</v>
      </c>
      <c r="D238" s="49">
        <f>VLOOKUP(B238,'Master '!B$4:AP$6300,28,0)</f>
        <v>25000</v>
      </c>
      <c r="E238" s="86" t="str">
        <f>VLOOKUP(B238,'Master '!B:F,5,0)</f>
        <v>M</v>
      </c>
      <c r="F238" s="86">
        <v>0</v>
      </c>
      <c r="G238" s="86">
        <v>1</v>
      </c>
      <c r="H238" s="86">
        <v>4</v>
      </c>
      <c r="I238" s="86">
        <v>0</v>
      </c>
      <c r="J238" s="86">
        <v>26</v>
      </c>
      <c r="K238" s="50">
        <f t="shared" si="54"/>
        <v>31</v>
      </c>
      <c r="L238" s="51">
        <f>VLOOKUP(B238,'Master '!B$4:AQ$13300,23,0)</f>
        <v>12500</v>
      </c>
      <c r="M238" s="51">
        <f>VLOOKUP(B238,'Master '!B$4:AS$13300,24,0)</f>
        <v>5000</v>
      </c>
      <c r="N238" s="51">
        <f>VLOOKUP(B238,'Master '!B$4:AT$13300,25,0)</f>
        <v>2083</v>
      </c>
      <c r="O238" s="51">
        <f>VLOOKUP(B238,'Master '!B$4:AV$1330,26,0)</f>
        <v>2083</v>
      </c>
      <c r="P238" s="51">
        <f>VLOOKUP(B238,'Master '!B$4:AW$1330,27,0)</f>
        <v>3334</v>
      </c>
      <c r="Q238" s="51">
        <f t="shared" si="55"/>
        <v>25000</v>
      </c>
      <c r="R238" s="52">
        <f t="shared" si="56"/>
        <v>12500</v>
      </c>
      <c r="S238" s="52">
        <f t="shared" si="57"/>
        <v>5000</v>
      </c>
      <c r="T238" s="52">
        <f t="shared" si="58"/>
        <v>2083</v>
      </c>
      <c r="U238" s="52">
        <f t="shared" si="59"/>
        <v>2083</v>
      </c>
      <c r="V238" s="52">
        <f t="shared" si="60"/>
        <v>2083</v>
      </c>
      <c r="W238" s="52">
        <f t="shared" si="61"/>
        <v>0</v>
      </c>
      <c r="X238" s="52">
        <f t="shared" si="62"/>
        <v>23749</v>
      </c>
      <c r="Y238" s="52">
        <f t="shared" si="63"/>
        <v>18749</v>
      </c>
      <c r="Z238" s="52">
        <f t="shared" si="64"/>
        <v>15000</v>
      </c>
      <c r="AA238" s="52">
        <f>ROUND(IF((VLOOKUP(B238,'Master '!B$4:W$29000,22,0))&lt;21001,X238,0),0)</f>
        <v>0</v>
      </c>
      <c r="AB238" s="52">
        <f t="shared" si="65"/>
        <v>1800</v>
      </c>
      <c r="AC238" s="52">
        <f t="shared" si="66"/>
        <v>0</v>
      </c>
      <c r="AD238" s="52">
        <v>200</v>
      </c>
      <c r="AE238" s="53"/>
      <c r="AF238" s="104"/>
      <c r="AG238" s="95">
        <f t="shared" si="67"/>
        <v>2000</v>
      </c>
      <c r="AH238" s="95">
        <f t="shared" si="68"/>
        <v>21749</v>
      </c>
      <c r="AI238" s="95">
        <f t="shared" si="69"/>
        <v>1950</v>
      </c>
      <c r="AJ238" s="95">
        <f t="shared" si="70"/>
        <v>0</v>
      </c>
      <c r="AK238" s="95">
        <f t="shared" si="71"/>
        <v>25699</v>
      </c>
    </row>
    <row r="239" spans="1:37" s="54" customFormat="1" ht="12.75" customHeight="1">
      <c r="A239" s="47">
        <v>232</v>
      </c>
      <c r="B239" s="42" t="s">
        <v>1023</v>
      </c>
      <c r="C239" s="48" t="str">
        <f>VLOOKUP(B239,'Master '!B$4:AM$6300,3,0)</f>
        <v>Venkat Prakash Motekar</v>
      </c>
      <c r="D239" s="49">
        <f>VLOOKUP(B239,'Master '!B$4:AP$6300,28,0)</f>
        <v>27000</v>
      </c>
      <c r="E239" s="86" t="str">
        <f>VLOOKUP(B239,'Master '!B:F,5,0)</f>
        <v>M</v>
      </c>
      <c r="F239" s="86">
        <v>0</v>
      </c>
      <c r="G239" s="86">
        <v>1</v>
      </c>
      <c r="H239" s="86">
        <v>2</v>
      </c>
      <c r="I239" s="86">
        <v>0</v>
      </c>
      <c r="J239" s="86">
        <v>24</v>
      </c>
      <c r="K239" s="50">
        <f t="shared" si="54"/>
        <v>27</v>
      </c>
      <c r="L239" s="51">
        <f>VLOOKUP(B239,'Master '!B$4:AQ$13300,23,0)</f>
        <v>13500</v>
      </c>
      <c r="M239" s="51">
        <f>VLOOKUP(B239,'Master '!B$4:AS$13300,24,0)</f>
        <v>5400</v>
      </c>
      <c r="N239" s="51">
        <f>VLOOKUP(B239,'Master '!B$4:AT$13300,25,0)</f>
        <v>2083</v>
      </c>
      <c r="O239" s="51">
        <f>VLOOKUP(B239,'Master '!B$4:AV$1330,26,0)</f>
        <v>2083</v>
      </c>
      <c r="P239" s="51">
        <f>VLOOKUP(B239,'Master '!B$4:AW$1330,27,0)</f>
        <v>3934</v>
      </c>
      <c r="Q239" s="51">
        <f t="shared" si="55"/>
        <v>27000</v>
      </c>
      <c r="R239" s="52">
        <f t="shared" si="56"/>
        <v>11759</v>
      </c>
      <c r="S239" s="52">
        <f t="shared" si="57"/>
        <v>4704</v>
      </c>
      <c r="T239" s="52">
        <f t="shared" si="58"/>
        <v>1815</v>
      </c>
      <c r="U239" s="52">
        <f t="shared" si="59"/>
        <v>1815</v>
      </c>
      <c r="V239" s="52">
        <f t="shared" si="60"/>
        <v>1815</v>
      </c>
      <c r="W239" s="52">
        <f t="shared" si="61"/>
        <v>0</v>
      </c>
      <c r="X239" s="52">
        <f t="shared" si="62"/>
        <v>21908</v>
      </c>
      <c r="Y239" s="52">
        <f t="shared" si="63"/>
        <v>17204</v>
      </c>
      <c r="Z239" s="52">
        <f t="shared" si="64"/>
        <v>15000</v>
      </c>
      <c r="AA239" s="52">
        <f>ROUND(IF((VLOOKUP(B239,'Master '!B$4:W$29000,22,0))&lt;21001,X239,0),0)</f>
        <v>0</v>
      </c>
      <c r="AB239" s="52">
        <f t="shared" si="65"/>
        <v>1800</v>
      </c>
      <c r="AC239" s="52">
        <f t="shared" si="66"/>
        <v>0</v>
      </c>
      <c r="AD239" s="52">
        <v>200</v>
      </c>
      <c r="AE239" s="53"/>
      <c r="AF239" s="104"/>
      <c r="AG239" s="95">
        <f t="shared" si="67"/>
        <v>2000</v>
      </c>
      <c r="AH239" s="95">
        <f t="shared" si="68"/>
        <v>19908</v>
      </c>
      <c r="AI239" s="95">
        <f t="shared" si="69"/>
        <v>1950</v>
      </c>
      <c r="AJ239" s="95">
        <f t="shared" si="70"/>
        <v>0</v>
      </c>
      <c r="AK239" s="95">
        <f t="shared" si="71"/>
        <v>23858</v>
      </c>
    </row>
    <row r="240" spans="1:37" s="54" customFormat="1" ht="12.75" customHeight="1">
      <c r="A240" s="47">
        <v>233</v>
      </c>
      <c r="B240" s="42" t="s">
        <v>1027</v>
      </c>
      <c r="C240" s="48" t="str">
        <f>VLOOKUP(B240,'Master '!B$4:AM$6300,3,0)</f>
        <v>Harpreetsingh Raju Pokale</v>
      </c>
      <c r="D240" s="49">
        <f>VLOOKUP(B240,'Master '!B$4:AP$6300,28,0)</f>
        <v>43000</v>
      </c>
      <c r="E240" s="86" t="str">
        <f>VLOOKUP(B240,'Master '!B:F,5,0)</f>
        <v>M</v>
      </c>
      <c r="F240" s="86">
        <v>0</v>
      </c>
      <c r="G240" s="86">
        <v>0</v>
      </c>
      <c r="H240" s="86">
        <v>3</v>
      </c>
      <c r="I240" s="86">
        <v>0</v>
      </c>
      <c r="J240" s="86">
        <v>24</v>
      </c>
      <c r="K240" s="50">
        <f t="shared" si="54"/>
        <v>27</v>
      </c>
      <c r="L240" s="51">
        <f>VLOOKUP(B240,'Master '!B$4:AQ$13300,23,0)</f>
        <v>21500</v>
      </c>
      <c r="M240" s="51">
        <f>VLOOKUP(B240,'Master '!B$4:AS$13300,24,0)</f>
        <v>8600</v>
      </c>
      <c r="N240" s="51">
        <f>VLOOKUP(B240,'Master '!B$4:AT$13300,25,0)</f>
        <v>2083</v>
      </c>
      <c r="O240" s="51">
        <f>VLOOKUP(B240,'Master '!B$4:AV$1330,26,0)</f>
        <v>2083</v>
      </c>
      <c r="P240" s="51">
        <f>VLOOKUP(B240,'Master '!B$4:AW$1330,27,0)</f>
        <v>8734</v>
      </c>
      <c r="Q240" s="51">
        <f t="shared" si="55"/>
        <v>43000</v>
      </c>
      <c r="R240" s="52">
        <f t="shared" si="56"/>
        <v>18726</v>
      </c>
      <c r="S240" s="52">
        <f t="shared" si="57"/>
        <v>7491</v>
      </c>
      <c r="T240" s="52">
        <f t="shared" si="58"/>
        <v>1815</v>
      </c>
      <c r="U240" s="52">
        <f t="shared" si="59"/>
        <v>1815</v>
      </c>
      <c r="V240" s="52">
        <f t="shared" si="60"/>
        <v>1815</v>
      </c>
      <c r="W240" s="52">
        <f t="shared" si="61"/>
        <v>0</v>
      </c>
      <c r="X240" s="52">
        <f t="shared" si="62"/>
        <v>31662</v>
      </c>
      <c r="Y240" s="52">
        <f t="shared" si="63"/>
        <v>24171</v>
      </c>
      <c r="Z240" s="52">
        <f t="shared" si="64"/>
        <v>15000</v>
      </c>
      <c r="AA240" s="52">
        <f>ROUND(IF((VLOOKUP(B240,'Master '!B$4:W$29000,22,0))&lt;21001,X240,0),0)</f>
        <v>0</v>
      </c>
      <c r="AB240" s="52">
        <f t="shared" si="65"/>
        <v>1800</v>
      </c>
      <c r="AC240" s="52">
        <f t="shared" si="66"/>
        <v>0</v>
      </c>
      <c r="AD240" s="52">
        <v>200</v>
      </c>
      <c r="AE240" s="53"/>
      <c r="AF240" s="104"/>
      <c r="AG240" s="95">
        <f t="shared" si="67"/>
        <v>2000</v>
      </c>
      <c r="AH240" s="95">
        <f t="shared" si="68"/>
        <v>29662</v>
      </c>
      <c r="AI240" s="95">
        <f t="shared" si="69"/>
        <v>1950</v>
      </c>
      <c r="AJ240" s="95">
        <f t="shared" si="70"/>
        <v>0</v>
      </c>
      <c r="AK240" s="95">
        <f t="shared" si="71"/>
        <v>33612</v>
      </c>
    </row>
    <row r="241" spans="1:37" s="54" customFormat="1" ht="12.75" customHeight="1">
      <c r="A241" s="47">
        <v>234</v>
      </c>
      <c r="B241" s="42" t="s">
        <v>1031</v>
      </c>
      <c r="C241" s="48" t="str">
        <f>VLOOKUP(B241,'Master '!B$4:AM$6300,3,0)</f>
        <v>Sameer Baban Mane</v>
      </c>
      <c r="D241" s="49">
        <f>VLOOKUP(B241,'Master '!B$4:AP$6300,28,0)</f>
        <v>32000</v>
      </c>
      <c r="E241" s="86" t="str">
        <f>VLOOKUP(B241,'Master '!B:F,5,0)</f>
        <v>M</v>
      </c>
      <c r="F241" s="86">
        <v>0</v>
      </c>
      <c r="G241" s="86">
        <v>1</v>
      </c>
      <c r="H241" s="86">
        <v>4</v>
      </c>
      <c r="I241" s="86">
        <v>0</v>
      </c>
      <c r="J241" s="86">
        <v>26</v>
      </c>
      <c r="K241" s="50">
        <f t="shared" si="54"/>
        <v>31</v>
      </c>
      <c r="L241" s="51">
        <f>VLOOKUP(B241,'Master '!B$4:AQ$13300,23,0)</f>
        <v>16000</v>
      </c>
      <c r="M241" s="51">
        <f>VLOOKUP(B241,'Master '!B$4:AS$13300,24,0)</f>
        <v>6400</v>
      </c>
      <c r="N241" s="51">
        <f>VLOOKUP(B241,'Master '!B$4:AT$13300,25,0)</f>
        <v>2083</v>
      </c>
      <c r="O241" s="51">
        <f>VLOOKUP(B241,'Master '!B$4:AV$1330,26,0)</f>
        <v>2083</v>
      </c>
      <c r="P241" s="51">
        <f>VLOOKUP(B241,'Master '!B$4:AW$1330,27,0)</f>
        <v>5434</v>
      </c>
      <c r="Q241" s="51">
        <f t="shared" si="55"/>
        <v>32000</v>
      </c>
      <c r="R241" s="52">
        <f t="shared" si="56"/>
        <v>16000</v>
      </c>
      <c r="S241" s="52">
        <f t="shared" si="57"/>
        <v>6400</v>
      </c>
      <c r="T241" s="52">
        <f t="shared" si="58"/>
        <v>2083</v>
      </c>
      <c r="U241" s="52">
        <f t="shared" si="59"/>
        <v>2083</v>
      </c>
      <c r="V241" s="52">
        <f t="shared" si="60"/>
        <v>2083</v>
      </c>
      <c r="W241" s="52">
        <f t="shared" si="61"/>
        <v>0</v>
      </c>
      <c r="X241" s="52">
        <f t="shared" si="62"/>
        <v>28649</v>
      </c>
      <c r="Y241" s="52">
        <f t="shared" si="63"/>
        <v>22249</v>
      </c>
      <c r="Z241" s="52">
        <f t="shared" si="64"/>
        <v>15000</v>
      </c>
      <c r="AA241" s="52">
        <f>ROUND(IF((VLOOKUP(B241,'Master '!B$4:W$29000,22,0))&lt;21001,X241,0),0)</f>
        <v>0</v>
      </c>
      <c r="AB241" s="52">
        <f t="shared" si="65"/>
        <v>1800</v>
      </c>
      <c r="AC241" s="52">
        <f t="shared" si="66"/>
        <v>0</v>
      </c>
      <c r="AD241" s="52">
        <v>200</v>
      </c>
      <c r="AE241" s="53"/>
      <c r="AF241" s="104"/>
      <c r="AG241" s="95">
        <f t="shared" si="67"/>
        <v>2000</v>
      </c>
      <c r="AH241" s="95">
        <f t="shared" si="68"/>
        <v>26649</v>
      </c>
      <c r="AI241" s="95">
        <f t="shared" si="69"/>
        <v>1950</v>
      </c>
      <c r="AJ241" s="95">
        <f t="shared" si="70"/>
        <v>0</v>
      </c>
      <c r="AK241" s="95">
        <f t="shared" si="71"/>
        <v>30599</v>
      </c>
    </row>
    <row r="242" spans="1:37" s="54" customFormat="1" ht="12.75" customHeight="1">
      <c r="A242" s="47">
        <v>235</v>
      </c>
      <c r="B242" s="42" t="s">
        <v>1034</v>
      </c>
      <c r="C242" s="48" t="str">
        <f>VLOOKUP(B242,'Master '!B$4:AM$6300,3,0)</f>
        <v>Pranil Machhindra Ammagol</v>
      </c>
      <c r="D242" s="49">
        <f>VLOOKUP(B242,'Master '!B$4:AP$6300,28,0)</f>
        <v>16000</v>
      </c>
      <c r="E242" s="86" t="str">
        <f>VLOOKUP(B242,'Master '!B:F,5,0)</f>
        <v>M</v>
      </c>
      <c r="F242" s="86">
        <v>10</v>
      </c>
      <c r="G242" s="86">
        <v>1</v>
      </c>
      <c r="H242" s="86">
        <v>4</v>
      </c>
      <c r="I242" s="86">
        <v>0</v>
      </c>
      <c r="J242" s="86">
        <v>26</v>
      </c>
      <c r="K242" s="50">
        <f t="shared" si="54"/>
        <v>31</v>
      </c>
      <c r="L242" s="51">
        <f>VLOOKUP(B242,'Master '!B$4:AQ$13300,23,0)</f>
        <v>8000</v>
      </c>
      <c r="M242" s="51">
        <f>VLOOKUP(B242,'Master '!B$4:AS$13300,24,0)</f>
        <v>3200</v>
      </c>
      <c r="N242" s="51">
        <f>VLOOKUP(B242,'Master '!B$4:AT$13300,25,0)</f>
        <v>2083</v>
      </c>
      <c r="O242" s="51">
        <f>VLOOKUP(B242,'Master '!B$4:AV$1330,26,0)</f>
        <v>2083</v>
      </c>
      <c r="P242" s="51">
        <f>VLOOKUP(B242,'Master '!B$4:AW$1330,27,0)</f>
        <v>634</v>
      </c>
      <c r="Q242" s="51">
        <f t="shared" si="55"/>
        <v>16000</v>
      </c>
      <c r="R242" s="52">
        <f t="shared" si="56"/>
        <v>8000</v>
      </c>
      <c r="S242" s="52">
        <f t="shared" si="57"/>
        <v>3200</v>
      </c>
      <c r="T242" s="52">
        <f t="shared" si="58"/>
        <v>2083</v>
      </c>
      <c r="U242" s="52">
        <f t="shared" si="59"/>
        <v>2083</v>
      </c>
      <c r="V242" s="52">
        <f t="shared" si="60"/>
        <v>2083</v>
      </c>
      <c r="W242" s="52">
        <f t="shared" si="61"/>
        <v>903.22580645161293</v>
      </c>
      <c r="X242" s="52">
        <f t="shared" si="62"/>
        <v>18353</v>
      </c>
      <c r="Y242" s="52">
        <f t="shared" si="63"/>
        <v>14249</v>
      </c>
      <c r="Z242" s="52">
        <f t="shared" si="64"/>
        <v>14249</v>
      </c>
      <c r="AA242" s="52">
        <f>ROUND(IF((VLOOKUP(B242,'Master '!B$4:W$29000,22,0))&lt;21001,X242,0),0)</f>
        <v>18353</v>
      </c>
      <c r="AB242" s="52">
        <f t="shared" si="65"/>
        <v>1709.8799999999999</v>
      </c>
      <c r="AC242" s="52">
        <f t="shared" si="66"/>
        <v>138</v>
      </c>
      <c r="AD242" s="52">
        <v>200</v>
      </c>
      <c r="AE242" s="53"/>
      <c r="AF242" s="104"/>
      <c r="AG242" s="95">
        <f t="shared" si="67"/>
        <v>2047.8799999999999</v>
      </c>
      <c r="AH242" s="95">
        <f t="shared" si="68"/>
        <v>16305.12</v>
      </c>
      <c r="AI242" s="95">
        <f t="shared" si="69"/>
        <v>1852.3700000000001</v>
      </c>
      <c r="AJ242" s="95">
        <f t="shared" si="70"/>
        <v>596.47249999999997</v>
      </c>
      <c r="AK242" s="95">
        <f t="shared" si="71"/>
        <v>20801.842499999999</v>
      </c>
    </row>
    <row r="243" spans="1:37" s="54" customFormat="1" ht="12.75" customHeight="1">
      <c r="A243" s="47">
        <v>236</v>
      </c>
      <c r="B243" s="42" t="s">
        <v>1037</v>
      </c>
      <c r="C243" s="48" t="str">
        <f>VLOOKUP(B243,'Master '!B$4:AM$6300,3,0)</f>
        <v>Tarun  Sutar</v>
      </c>
      <c r="D243" s="49">
        <f>VLOOKUP(B243,'Master '!B$4:AP$6300,28,0)</f>
        <v>31000</v>
      </c>
      <c r="E243" s="86" t="str">
        <f>VLOOKUP(B243,'Master '!B:F,5,0)</f>
        <v>M</v>
      </c>
      <c r="F243" s="86">
        <v>0</v>
      </c>
      <c r="G243" s="86">
        <v>0</v>
      </c>
      <c r="H243" s="86">
        <v>2</v>
      </c>
      <c r="I243" s="86">
        <v>0</v>
      </c>
      <c r="J243" s="86">
        <v>23</v>
      </c>
      <c r="K243" s="50">
        <f t="shared" si="54"/>
        <v>25</v>
      </c>
      <c r="L243" s="51">
        <f>VLOOKUP(B243,'Master '!B$4:AQ$13300,23,0)</f>
        <v>15500</v>
      </c>
      <c r="M243" s="51">
        <f>VLOOKUP(B243,'Master '!B$4:AS$13300,24,0)</f>
        <v>6200</v>
      </c>
      <c r="N243" s="51">
        <f>VLOOKUP(B243,'Master '!B$4:AT$13300,25,0)</f>
        <v>2083</v>
      </c>
      <c r="O243" s="51">
        <f>VLOOKUP(B243,'Master '!B$4:AV$1330,26,0)</f>
        <v>2083</v>
      </c>
      <c r="P243" s="51">
        <f>VLOOKUP(B243,'Master '!B$4:AW$1330,27,0)</f>
        <v>5134</v>
      </c>
      <c r="Q243" s="51">
        <f t="shared" si="55"/>
        <v>31000</v>
      </c>
      <c r="R243" s="52">
        <f t="shared" si="56"/>
        <v>12500</v>
      </c>
      <c r="S243" s="52">
        <f t="shared" si="57"/>
        <v>5000</v>
      </c>
      <c r="T243" s="52">
        <f t="shared" si="58"/>
        <v>1680</v>
      </c>
      <c r="U243" s="52">
        <f t="shared" si="59"/>
        <v>1680</v>
      </c>
      <c r="V243" s="52">
        <f t="shared" si="60"/>
        <v>1680</v>
      </c>
      <c r="W243" s="52">
        <f t="shared" si="61"/>
        <v>0</v>
      </c>
      <c r="X243" s="52">
        <f t="shared" si="62"/>
        <v>22540</v>
      </c>
      <c r="Y243" s="52">
        <f t="shared" si="63"/>
        <v>17540</v>
      </c>
      <c r="Z243" s="52">
        <f t="shared" si="64"/>
        <v>15000</v>
      </c>
      <c r="AA243" s="52">
        <f>ROUND(IF((VLOOKUP(B243,'Master '!B$4:W$29000,22,0))&lt;21001,X243,0),0)</f>
        <v>0</v>
      </c>
      <c r="AB243" s="52">
        <f t="shared" si="65"/>
        <v>1800</v>
      </c>
      <c r="AC243" s="52">
        <f t="shared" si="66"/>
        <v>0</v>
      </c>
      <c r="AD243" s="52">
        <v>200</v>
      </c>
      <c r="AE243" s="53"/>
      <c r="AF243" s="104"/>
      <c r="AG243" s="95">
        <f t="shared" si="67"/>
        <v>2000</v>
      </c>
      <c r="AH243" s="95">
        <f t="shared" si="68"/>
        <v>20540</v>
      </c>
      <c r="AI243" s="95">
        <f t="shared" si="69"/>
        <v>1950</v>
      </c>
      <c r="AJ243" s="95">
        <f t="shared" si="70"/>
        <v>0</v>
      </c>
      <c r="AK243" s="95">
        <f t="shared" si="71"/>
        <v>24490</v>
      </c>
    </row>
    <row r="244" spans="1:37" s="54" customFormat="1" ht="12.75" customHeight="1">
      <c r="A244" s="47">
        <v>237</v>
      </c>
      <c r="B244" s="42" t="s">
        <v>1040</v>
      </c>
      <c r="C244" s="48" t="str">
        <f>VLOOKUP(B244,'Master '!B$4:AM$6300,3,0)</f>
        <v>Prakash Baburao Mekde</v>
      </c>
      <c r="D244" s="49">
        <f>VLOOKUP(B244,'Master '!B$4:AP$6300,28,0)</f>
        <v>24000</v>
      </c>
      <c r="E244" s="86" t="str">
        <f>VLOOKUP(B244,'Master '!B:F,5,0)</f>
        <v>M</v>
      </c>
      <c r="F244" s="86">
        <v>0</v>
      </c>
      <c r="G244" s="86">
        <v>1</v>
      </c>
      <c r="H244" s="86">
        <v>3</v>
      </c>
      <c r="I244" s="86">
        <v>0</v>
      </c>
      <c r="J244" s="86">
        <v>26</v>
      </c>
      <c r="K244" s="50">
        <f t="shared" si="54"/>
        <v>30</v>
      </c>
      <c r="L244" s="51">
        <f>VLOOKUP(B244,'Master '!B$4:AQ$13300,23,0)</f>
        <v>12000</v>
      </c>
      <c r="M244" s="51">
        <f>VLOOKUP(B244,'Master '!B$4:AS$13300,24,0)</f>
        <v>4800</v>
      </c>
      <c r="N244" s="51">
        <f>VLOOKUP(B244,'Master '!B$4:AT$13300,25,0)</f>
        <v>2083</v>
      </c>
      <c r="O244" s="51">
        <f>VLOOKUP(B244,'Master '!B$4:AV$1330,26,0)</f>
        <v>2083</v>
      </c>
      <c r="P244" s="51">
        <f>VLOOKUP(B244,'Master '!B$4:AW$1330,27,0)</f>
        <v>3034</v>
      </c>
      <c r="Q244" s="51">
        <f t="shared" si="55"/>
        <v>24000</v>
      </c>
      <c r="R244" s="52">
        <f t="shared" si="56"/>
        <v>11613</v>
      </c>
      <c r="S244" s="52">
        <f t="shared" si="57"/>
        <v>4646</v>
      </c>
      <c r="T244" s="52">
        <f t="shared" si="58"/>
        <v>2016</v>
      </c>
      <c r="U244" s="52">
        <f t="shared" si="59"/>
        <v>2016</v>
      </c>
      <c r="V244" s="52">
        <f t="shared" si="60"/>
        <v>2016</v>
      </c>
      <c r="W244" s="52">
        <f t="shared" si="61"/>
        <v>0</v>
      </c>
      <c r="X244" s="52">
        <f t="shared" si="62"/>
        <v>22307</v>
      </c>
      <c r="Y244" s="52">
        <f t="shared" si="63"/>
        <v>17661</v>
      </c>
      <c r="Z244" s="52">
        <f t="shared" si="64"/>
        <v>15000</v>
      </c>
      <c r="AA244" s="52">
        <f>ROUND(IF((VLOOKUP(B244,'Master '!B$4:W$29000,22,0))&lt;21001,X244,0),0)</f>
        <v>0</v>
      </c>
      <c r="AB244" s="52">
        <f t="shared" si="65"/>
        <v>1800</v>
      </c>
      <c r="AC244" s="52">
        <f t="shared" si="66"/>
        <v>0</v>
      </c>
      <c r="AD244" s="52">
        <v>200</v>
      </c>
      <c r="AE244" s="53"/>
      <c r="AF244" s="104"/>
      <c r="AG244" s="95">
        <f t="shared" si="67"/>
        <v>2000</v>
      </c>
      <c r="AH244" s="95">
        <f t="shared" si="68"/>
        <v>20307</v>
      </c>
      <c r="AI244" s="95">
        <f t="shared" si="69"/>
        <v>1950</v>
      </c>
      <c r="AJ244" s="95">
        <f t="shared" si="70"/>
        <v>0</v>
      </c>
      <c r="AK244" s="95">
        <f t="shared" si="71"/>
        <v>24257</v>
      </c>
    </row>
    <row r="245" spans="1:37" s="54" customFormat="1" ht="12.75" customHeight="1">
      <c r="A245" s="47">
        <v>238</v>
      </c>
      <c r="B245" s="42" t="s">
        <v>1045</v>
      </c>
      <c r="C245" s="48" t="str">
        <f>VLOOKUP(B245,'Master '!B$4:AM$6300,3,0)</f>
        <v>Ashish Prasad Patidar</v>
      </c>
      <c r="D245" s="49">
        <f>VLOOKUP(B245,'Master '!B$4:AP$6300,28,0)</f>
        <v>31000</v>
      </c>
      <c r="E245" s="86" t="str">
        <f>VLOOKUP(B245,'Master '!B:F,5,0)</f>
        <v>M</v>
      </c>
      <c r="F245" s="86">
        <v>0</v>
      </c>
      <c r="G245" s="86">
        <v>1</v>
      </c>
      <c r="H245" s="86">
        <v>4</v>
      </c>
      <c r="I245" s="86">
        <v>0</v>
      </c>
      <c r="J245" s="86">
        <v>26</v>
      </c>
      <c r="K245" s="50">
        <f t="shared" si="54"/>
        <v>31</v>
      </c>
      <c r="L245" s="51">
        <f>VLOOKUP(B245,'Master '!B$4:AQ$13300,23,0)</f>
        <v>15500</v>
      </c>
      <c r="M245" s="51">
        <f>VLOOKUP(B245,'Master '!B$4:AS$13300,24,0)</f>
        <v>6200</v>
      </c>
      <c r="N245" s="51">
        <f>VLOOKUP(B245,'Master '!B$4:AT$13300,25,0)</f>
        <v>2083</v>
      </c>
      <c r="O245" s="51">
        <f>VLOOKUP(B245,'Master '!B$4:AV$1330,26,0)</f>
        <v>2083</v>
      </c>
      <c r="P245" s="51">
        <f>VLOOKUP(B245,'Master '!B$4:AW$1330,27,0)</f>
        <v>5134</v>
      </c>
      <c r="Q245" s="51">
        <f t="shared" si="55"/>
        <v>31000</v>
      </c>
      <c r="R245" s="52">
        <f t="shared" si="56"/>
        <v>15500</v>
      </c>
      <c r="S245" s="52">
        <f t="shared" si="57"/>
        <v>6200</v>
      </c>
      <c r="T245" s="52">
        <f t="shared" si="58"/>
        <v>2083</v>
      </c>
      <c r="U245" s="52">
        <f t="shared" si="59"/>
        <v>2083</v>
      </c>
      <c r="V245" s="52">
        <f t="shared" si="60"/>
        <v>2083</v>
      </c>
      <c r="W245" s="52">
        <f t="shared" si="61"/>
        <v>0</v>
      </c>
      <c r="X245" s="52">
        <f t="shared" si="62"/>
        <v>27949</v>
      </c>
      <c r="Y245" s="52">
        <f t="shared" si="63"/>
        <v>21749</v>
      </c>
      <c r="Z245" s="52">
        <f t="shared" si="64"/>
        <v>15000</v>
      </c>
      <c r="AA245" s="52">
        <f>ROUND(IF((VLOOKUP(B245,'Master '!B$4:W$29000,22,0))&lt;21001,X245,0),0)</f>
        <v>0</v>
      </c>
      <c r="AB245" s="52">
        <f t="shared" si="65"/>
        <v>1800</v>
      </c>
      <c r="AC245" s="52">
        <f t="shared" si="66"/>
        <v>0</v>
      </c>
      <c r="AD245" s="52">
        <v>200</v>
      </c>
      <c r="AE245" s="53"/>
      <c r="AF245" s="104"/>
      <c r="AG245" s="95">
        <f t="shared" si="67"/>
        <v>2000</v>
      </c>
      <c r="AH245" s="95">
        <f t="shared" si="68"/>
        <v>25949</v>
      </c>
      <c r="AI245" s="95">
        <f t="shared" si="69"/>
        <v>1950</v>
      </c>
      <c r="AJ245" s="95">
        <f t="shared" si="70"/>
        <v>0</v>
      </c>
      <c r="AK245" s="95">
        <f t="shared" si="71"/>
        <v>29899</v>
      </c>
    </row>
    <row r="246" spans="1:37" s="54" customFormat="1" ht="12.75" customHeight="1">
      <c r="A246" s="47">
        <v>239</v>
      </c>
      <c r="B246" s="42" t="s">
        <v>1048</v>
      </c>
      <c r="C246" s="48" t="str">
        <f>VLOOKUP(B246,'Master '!B$4:AM$6300,3,0)</f>
        <v>Kiran  Singh</v>
      </c>
      <c r="D246" s="49">
        <f>VLOOKUP(B246,'Master '!B$4:AP$6300,28,0)</f>
        <v>16000</v>
      </c>
      <c r="E246" s="86" t="str">
        <f>VLOOKUP(B246,'Master '!B:F,5,0)</f>
        <v>M</v>
      </c>
      <c r="F246" s="86">
        <v>10</v>
      </c>
      <c r="G246" s="86">
        <v>1</v>
      </c>
      <c r="H246" s="86">
        <v>3</v>
      </c>
      <c r="I246" s="86">
        <v>0</v>
      </c>
      <c r="J246" s="86">
        <v>25</v>
      </c>
      <c r="K246" s="50">
        <f t="shared" si="54"/>
        <v>29</v>
      </c>
      <c r="L246" s="51">
        <f>VLOOKUP(B246,'Master '!B$4:AQ$13300,23,0)</f>
        <v>8000</v>
      </c>
      <c r="M246" s="51">
        <f>VLOOKUP(B246,'Master '!B$4:AS$13300,24,0)</f>
        <v>3200</v>
      </c>
      <c r="N246" s="51">
        <f>VLOOKUP(B246,'Master '!B$4:AT$13300,25,0)</f>
        <v>2083</v>
      </c>
      <c r="O246" s="51">
        <f>VLOOKUP(B246,'Master '!B$4:AV$1330,26,0)</f>
        <v>2083</v>
      </c>
      <c r="P246" s="51">
        <f>VLOOKUP(B246,'Master '!B$4:AW$1330,27,0)</f>
        <v>634</v>
      </c>
      <c r="Q246" s="51">
        <f t="shared" si="55"/>
        <v>16000</v>
      </c>
      <c r="R246" s="52">
        <f t="shared" si="56"/>
        <v>7484</v>
      </c>
      <c r="S246" s="52">
        <f t="shared" si="57"/>
        <v>2994</v>
      </c>
      <c r="T246" s="52">
        <f t="shared" si="58"/>
        <v>1949</v>
      </c>
      <c r="U246" s="52">
        <f t="shared" si="59"/>
        <v>1949</v>
      </c>
      <c r="V246" s="52">
        <f t="shared" si="60"/>
        <v>1949</v>
      </c>
      <c r="W246" s="52">
        <f t="shared" si="61"/>
        <v>903.22580645161293</v>
      </c>
      <c r="X246" s="52">
        <f t="shared" si="62"/>
        <v>17229</v>
      </c>
      <c r="Y246" s="52">
        <f t="shared" si="63"/>
        <v>13331</v>
      </c>
      <c r="Z246" s="52">
        <f t="shared" si="64"/>
        <v>13331</v>
      </c>
      <c r="AA246" s="52">
        <f>ROUND(IF((VLOOKUP(B246,'Master '!B$4:W$29000,22,0))&lt;21001,X246,0),0)</f>
        <v>17229</v>
      </c>
      <c r="AB246" s="52">
        <f t="shared" si="65"/>
        <v>1599.72</v>
      </c>
      <c r="AC246" s="52">
        <f t="shared" si="66"/>
        <v>130</v>
      </c>
      <c r="AD246" s="52">
        <v>200</v>
      </c>
      <c r="AE246" s="53"/>
      <c r="AF246" s="104"/>
      <c r="AG246" s="95">
        <f t="shared" si="67"/>
        <v>1929.72</v>
      </c>
      <c r="AH246" s="95">
        <f t="shared" si="68"/>
        <v>15299.28</v>
      </c>
      <c r="AI246" s="95">
        <f t="shared" si="69"/>
        <v>1733.03</v>
      </c>
      <c r="AJ246" s="95">
        <f t="shared" si="70"/>
        <v>559.9425</v>
      </c>
      <c r="AK246" s="95">
        <f t="shared" si="71"/>
        <v>19521.9725</v>
      </c>
    </row>
    <row r="247" spans="1:37" s="54" customFormat="1" ht="12.75" customHeight="1">
      <c r="A247" s="47">
        <v>240</v>
      </c>
      <c r="B247" s="42" t="s">
        <v>1052</v>
      </c>
      <c r="C247" s="48" t="str">
        <f>VLOOKUP(B247,'Master '!B$4:AM$6300,3,0)</f>
        <v>Audumbar Kumar V</v>
      </c>
      <c r="D247" s="49">
        <f>VLOOKUP(B247,'Master '!B$4:AP$6300,28,0)</f>
        <v>40000</v>
      </c>
      <c r="E247" s="86" t="str">
        <f>VLOOKUP(B247,'Master '!B:F,5,0)</f>
        <v>M</v>
      </c>
      <c r="F247" s="86">
        <v>0</v>
      </c>
      <c r="G247" s="86">
        <v>0</v>
      </c>
      <c r="H247" s="86">
        <v>4</v>
      </c>
      <c r="I247" s="86">
        <v>0</v>
      </c>
      <c r="J247" s="86">
        <v>25</v>
      </c>
      <c r="K247" s="50">
        <f t="shared" si="54"/>
        <v>29</v>
      </c>
      <c r="L247" s="51">
        <f>VLOOKUP(B247,'Master '!B$4:AQ$13300,23,0)</f>
        <v>20000</v>
      </c>
      <c r="M247" s="51">
        <f>VLOOKUP(B247,'Master '!B$4:AS$13300,24,0)</f>
        <v>8000</v>
      </c>
      <c r="N247" s="51">
        <f>VLOOKUP(B247,'Master '!B$4:AT$13300,25,0)</f>
        <v>2083</v>
      </c>
      <c r="O247" s="51">
        <f>VLOOKUP(B247,'Master '!B$4:AV$1330,26,0)</f>
        <v>2083</v>
      </c>
      <c r="P247" s="51">
        <f>VLOOKUP(B247,'Master '!B$4:AW$1330,27,0)</f>
        <v>7834</v>
      </c>
      <c r="Q247" s="51">
        <f t="shared" si="55"/>
        <v>40000</v>
      </c>
      <c r="R247" s="52">
        <f t="shared" si="56"/>
        <v>18710</v>
      </c>
      <c r="S247" s="52">
        <f t="shared" si="57"/>
        <v>7484</v>
      </c>
      <c r="T247" s="52">
        <f t="shared" si="58"/>
        <v>1949</v>
      </c>
      <c r="U247" s="52">
        <f t="shared" si="59"/>
        <v>1949</v>
      </c>
      <c r="V247" s="52">
        <f t="shared" si="60"/>
        <v>1949</v>
      </c>
      <c r="W247" s="52">
        <f t="shared" si="61"/>
        <v>0</v>
      </c>
      <c r="X247" s="52">
        <f t="shared" si="62"/>
        <v>32041</v>
      </c>
      <c r="Y247" s="52">
        <f t="shared" si="63"/>
        <v>24557</v>
      </c>
      <c r="Z247" s="52">
        <f t="shared" si="64"/>
        <v>15000</v>
      </c>
      <c r="AA247" s="52">
        <f>ROUND(IF((VLOOKUP(B247,'Master '!B$4:W$29000,22,0))&lt;21001,X247,0),0)</f>
        <v>0</v>
      </c>
      <c r="AB247" s="52">
        <f t="shared" si="65"/>
        <v>1800</v>
      </c>
      <c r="AC247" s="52">
        <f t="shared" si="66"/>
        <v>0</v>
      </c>
      <c r="AD247" s="52">
        <v>200</v>
      </c>
      <c r="AE247" s="53"/>
      <c r="AF247" s="104"/>
      <c r="AG247" s="95">
        <f t="shared" si="67"/>
        <v>2000</v>
      </c>
      <c r="AH247" s="95">
        <f t="shared" si="68"/>
        <v>30041</v>
      </c>
      <c r="AI247" s="95">
        <f t="shared" si="69"/>
        <v>1950</v>
      </c>
      <c r="AJ247" s="95">
        <f t="shared" si="70"/>
        <v>0</v>
      </c>
      <c r="AK247" s="95">
        <f t="shared" si="71"/>
        <v>33991</v>
      </c>
    </row>
    <row r="248" spans="1:37" s="54" customFormat="1" ht="12.75" customHeight="1">
      <c r="A248" s="47">
        <v>241</v>
      </c>
      <c r="B248" s="42" t="s">
        <v>1056</v>
      </c>
      <c r="C248" s="48" t="str">
        <f>VLOOKUP(B248,'Master '!B$4:AM$6300,3,0)</f>
        <v>Priyanka K Meshram</v>
      </c>
      <c r="D248" s="49">
        <f>VLOOKUP(B248,'Master '!B$4:AP$6300,28,0)</f>
        <v>20000</v>
      </c>
      <c r="E248" s="86" t="str">
        <f>VLOOKUP(B248,'Master '!B:F,5,0)</f>
        <v>F</v>
      </c>
      <c r="F248" s="86">
        <v>10</v>
      </c>
      <c r="G248" s="86">
        <v>1</v>
      </c>
      <c r="H248" s="86">
        <v>2</v>
      </c>
      <c r="I248" s="86">
        <v>0</v>
      </c>
      <c r="J248" s="86">
        <v>26</v>
      </c>
      <c r="K248" s="50">
        <f t="shared" si="54"/>
        <v>29</v>
      </c>
      <c r="L248" s="51">
        <f>VLOOKUP(B248,'Master '!B$4:AQ$13300,23,0)</f>
        <v>10000</v>
      </c>
      <c r="M248" s="51">
        <f>VLOOKUP(B248,'Master '!B$4:AS$13300,24,0)</f>
        <v>4000</v>
      </c>
      <c r="N248" s="51">
        <f>VLOOKUP(B248,'Master '!B$4:AT$13300,25,0)</f>
        <v>2083</v>
      </c>
      <c r="O248" s="51">
        <f>VLOOKUP(B248,'Master '!B$4:AV$1330,26,0)</f>
        <v>2083</v>
      </c>
      <c r="P248" s="51">
        <f>VLOOKUP(B248,'Master '!B$4:AW$1330,27,0)</f>
        <v>1834</v>
      </c>
      <c r="Q248" s="51">
        <f t="shared" si="55"/>
        <v>20000</v>
      </c>
      <c r="R248" s="52">
        <f t="shared" si="56"/>
        <v>9355</v>
      </c>
      <c r="S248" s="52">
        <f t="shared" si="57"/>
        <v>3742</v>
      </c>
      <c r="T248" s="52">
        <f t="shared" si="58"/>
        <v>1949</v>
      </c>
      <c r="U248" s="52">
        <f t="shared" si="59"/>
        <v>1949</v>
      </c>
      <c r="V248" s="52">
        <f t="shared" si="60"/>
        <v>1949</v>
      </c>
      <c r="W248" s="52">
        <f t="shared" si="61"/>
        <v>1129.0322580645161</v>
      </c>
      <c r="X248" s="52">
        <f t="shared" si="62"/>
        <v>20074</v>
      </c>
      <c r="Y248" s="52">
        <f t="shared" si="63"/>
        <v>15202</v>
      </c>
      <c r="Z248" s="52">
        <f t="shared" si="64"/>
        <v>15000</v>
      </c>
      <c r="AA248" s="52">
        <f>ROUND(IF((VLOOKUP(B248,'Master '!B$4:W$29000,22,0))&lt;21001,X248,0),0)</f>
        <v>20074</v>
      </c>
      <c r="AB248" s="52">
        <f t="shared" si="65"/>
        <v>1800</v>
      </c>
      <c r="AC248" s="52">
        <f t="shared" si="66"/>
        <v>151</v>
      </c>
      <c r="AD248" s="52">
        <v>200</v>
      </c>
      <c r="AE248" s="53"/>
      <c r="AF248" s="104"/>
      <c r="AG248" s="95">
        <f t="shared" si="67"/>
        <v>2151</v>
      </c>
      <c r="AH248" s="95">
        <f t="shared" si="68"/>
        <v>17923</v>
      </c>
      <c r="AI248" s="95">
        <f t="shared" si="69"/>
        <v>1950</v>
      </c>
      <c r="AJ248" s="95">
        <f t="shared" si="70"/>
        <v>652.40499999999997</v>
      </c>
      <c r="AK248" s="95">
        <f t="shared" si="71"/>
        <v>22676.404999999999</v>
      </c>
    </row>
    <row r="249" spans="1:37" s="54" customFormat="1" ht="12.75" customHeight="1">
      <c r="A249" s="47">
        <v>242</v>
      </c>
      <c r="B249" s="42" t="s">
        <v>1059</v>
      </c>
      <c r="C249" s="48" t="str">
        <f>VLOOKUP(B249,'Master '!B$4:AM$6300,3,0)</f>
        <v>Atul Bhagwan Jadhav</v>
      </c>
      <c r="D249" s="49">
        <f>VLOOKUP(B249,'Master '!B$4:AP$6300,28,0)</f>
        <v>50000</v>
      </c>
      <c r="E249" s="86" t="str">
        <f>VLOOKUP(B249,'Master '!B:F,5,0)</f>
        <v>M</v>
      </c>
      <c r="F249" s="86">
        <v>0</v>
      </c>
      <c r="G249" s="86">
        <v>1</v>
      </c>
      <c r="H249" s="86">
        <v>4</v>
      </c>
      <c r="I249" s="86">
        <v>0</v>
      </c>
      <c r="J249" s="86">
        <v>26</v>
      </c>
      <c r="K249" s="50">
        <f t="shared" si="54"/>
        <v>31</v>
      </c>
      <c r="L249" s="51">
        <f>VLOOKUP(B249,'Master '!B$4:AQ$13300,23,0)</f>
        <v>25000</v>
      </c>
      <c r="M249" s="51">
        <f>VLOOKUP(B249,'Master '!B$4:AS$13300,24,0)</f>
        <v>10000</v>
      </c>
      <c r="N249" s="51">
        <f>VLOOKUP(B249,'Master '!B$4:AT$13300,25,0)</f>
        <v>2083</v>
      </c>
      <c r="O249" s="51">
        <f>VLOOKUP(B249,'Master '!B$4:AV$1330,26,0)</f>
        <v>2083</v>
      </c>
      <c r="P249" s="51">
        <f>VLOOKUP(B249,'Master '!B$4:AW$1330,27,0)</f>
        <v>10834</v>
      </c>
      <c r="Q249" s="51">
        <f t="shared" si="55"/>
        <v>50000</v>
      </c>
      <c r="R249" s="52">
        <f t="shared" si="56"/>
        <v>25000</v>
      </c>
      <c r="S249" s="52">
        <f t="shared" si="57"/>
        <v>10000</v>
      </c>
      <c r="T249" s="52">
        <f t="shared" si="58"/>
        <v>2083</v>
      </c>
      <c r="U249" s="52">
        <f t="shared" si="59"/>
        <v>2083</v>
      </c>
      <c r="V249" s="52">
        <f t="shared" si="60"/>
        <v>2083</v>
      </c>
      <c r="W249" s="52">
        <f t="shared" si="61"/>
        <v>0</v>
      </c>
      <c r="X249" s="52">
        <f t="shared" si="62"/>
        <v>41249</v>
      </c>
      <c r="Y249" s="52">
        <f t="shared" si="63"/>
        <v>31249</v>
      </c>
      <c r="Z249" s="52">
        <f t="shared" si="64"/>
        <v>15000</v>
      </c>
      <c r="AA249" s="52">
        <f>ROUND(IF((VLOOKUP(B249,'Master '!B$4:W$29000,22,0))&lt;21001,X249,0),0)</f>
        <v>0</v>
      </c>
      <c r="AB249" s="52">
        <f t="shared" si="65"/>
        <v>1800</v>
      </c>
      <c r="AC249" s="52">
        <f t="shared" si="66"/>
        <v>0</v>
      </c>
      <c r="AD249" s="52">
        <v>200</v>
      </c>
      <c r="AE249" s="53"/>
      <c r="AF249" s="104"/>
      <c r="AG249" s="95">
        <f t="shared" si="67"/>
        <v>2000</v>
      </c>
      <c r="AH249" s="95">
        <f t="shared" si="68"/>
        <v>39249</v>
      </c>
      <c r="AI249" s="95">
        <f t="shared" si="69"/>
        <v>1950</v>
      </c>
      <c r="AJ249" s="95">
        <f t="shared" si="70"/>
        <v>0</v>
      </c>
      <c r="AK249" s="95">
        <f t="shared" si="71"/>
        <v>43199</v>
      </c>
    </row>
    <row r="250" spans="1:37" s="54" customFormat="1" ht="12.75" customHeight="1">
      <c r="A250" s="47">
        <v>243</v>
      </c>
      <c r="B250" s="42" t="s">
        <v>1063</v>
      </c>
      <c r="C250" s="48" t="str">
        <f>VLOOKUP(B250,'Master '!B$4:AM$6300,3,0)</f>
        <v>Saurabh Pandit Savarkar</v>
      </c>
      <c r="D250" s="49">
        <f>VLOOKUP(B250,'Master '!B$4:AP$6300,28,0)</f>
        <v>40000</v>
      </c>
      <c r="E250" s="86" t="str">
        <f>VLOOKUP(B250,'Master '!B:F,5,0)</f>
        <v>M</v>
      </c>
      <c r="F250" s="86">
        <v>0</v>
      </c>
      <c r="G250" s="86">
        <v>0</v>
      </c>
      <c r="H250" s="86">
        <v>3</v>
      </c>
      <c r="I250" s="86">
        <v>0</v>
      </c>
      <c r="J250" s="86">
        <v>24</v>
      </c>
      <c r="K250" s="50">
        <f t="shared" si="54"/>
        <v>27</v>
      </c>
      <c r="L250" s="51">
        <f>VLOOKUP(B250,'Master '!B$4:AQ$13300,23,0)</f>
        <v>20000</v>
      </c>
      <c r="M250" s="51">
        <f>VLOOKUP(B250,'Master '!B$4:AS$13300,24,0)</f>
        <v>8000</v>
      </c>
      <c r="N250" s="51">
        <f>VLOOKUP(B250,'Master '!B$4:AT$13300,25,0)</f>
        <v>2083</v>
      </c>
      <c r="O250" s="51">
        <f>VLOOKUP(B250,'Master '!B$4:AV$1330,26,0)</f>
        <v>2083</v>
      </c>
      <c r="P250" s="51">
        <f>VLOOKUP(B250,'Master '!B$4:AW$1330,27,0)</f>
        <v>7834</v>
      </c>
      <c r="Q250" s="51">
        <f t="shared" si="55"/>
        <v>40000</v>
      </c>
      <c r="R250" s="52">
        <f t="shared" si="56"/>
        <v>17420</v>
      </c>
      <c r="S250" s="52">
        <f t="shared" si="57"/>
        <v>6968</v>
      </c>
      <c r="T250" s="52">
        <f t="shared" si="58"/>
        <v>1815</v>
      </c>
      <c r="U250" s="52">
        <f t="shared" si="59"/>
        <v>1815</v>
      </c>
      <c r="V250" s="52">
        <f t="shared" si="60"/>
        <v>1815</v>
      </c>
      <c r="W250" s="52">
        <f t="shared" si="61"/>
        <v>0</v>
      </c>
      <c r="X250" s="52">
        <f t="shared" si="62"/>
        <v>29833</v>
      </c>
      <c r="Y250" s="52">
        <f t="shared" si="63"/>
        <v>22865</v>
      </c>
      <c r="Z250" s="52">
        <f t="shared" si="64"/>
        <v>15000</v>
      </c>
      <c r="AA250" s="52">
        <f>ROUND(IF((VLOOKUP(B250,'Master '!B$4:W$29000,22,0))&lt;21001,X250,0),0)</f>
        <v>0</v>
      </c>
      <c r="AB250" s="52">
        <f t="shared" si="65"/>
        <v>1800</v>
      </c>
      <c r="AC250" s="52">
        <f t="shared" si="66"/>
        <v>0</v>
      </c>
      <c r="AD250" s="52">
        <v>200</v>
      </c>
      <c r="AE250" s="53"/>
      <c r="AF250" s="104"/>
      <c r="AG250" s="95">
        <f t="shared" si="67"/>
        <v>2000</v>
      </c>
      <c r="AH250" s="95">
        <f t="shared" si="68"/>
        <v>27833</v>
      </c>
      <c r="AI250" s="95">
        <f t="shared" si="69"/>
        <v>1950</v>
      </c>
      <c r="AJ250" s="95">
        <f t="shared" si="70"/>
        <v>0</v>
      </c>
      <c r="AK250" s="95">
        <f t="shared" si="71"/>
        <v>31783</v>
      </c>
    </row>
    <row r="251" spans="1:37" s="54" customFormat="1" ht="12.75" customHeight="1">
      <c r="A251" s="47">
        <v>244</v>
      </c>
      <c r="B251" s="42" t="s">
        <v>1068</v>
      </c>
      <c r="C251" s="48" t="str">
        <f>VLOOKUP(B251,'Master '!B$4:AM$6300,3,0)</f>
        <v>Jibin Rajendra Sinha</v>
      </c>
      <c r="D251" s="49">
        <f>VLOOKUP(B251,'Master '!B$4:AP$6300,28,0)</f>
        <v>15000</v>
      </c>
      <c r="E251" s="86" t="str">
        <f>VLOOKUP(B251,'Master '!B:F,5,0)</f>
        <v>M</v>
      </c>
      <c r="F251" s="86">
        <v>10</v>
      </c>
      <c r="G251" s="86">
        <v>1</v>
      </c>
      <c r="H251" s="86">
        <v>4</v>
      </c>
      <c r="I251" s="86">
        <v>0</v>
      </c>
      <c r="J251" s="86">
        <v>26</v>
      </c>
      <c r="K251" s="50">
        <f t="shared" si="54"/>
        <v>31</v>
      </c>
      <c r="L251" s="51">
        <f>VLOOKUP(B251,'Master '!B$4:AQ$13300,23,0)</f>
        <v>7500</v>
      </c>
      <c r="M251" s="51">
        <f>VLOOKUP(B251,'Master '!B$4:AS$13300,24,0)</f>
        <v>3000</v>
      </c>
      <c r="N251" s="51">
        <f>VLOOKUP(B251,'Master '!B$4:AT$13300,25,0)</f>
        <v>2083</v>
      </c>
      <c r="O251" s="51">
        <f>VLOOKUP(B251,'Master '!B$4:AV$1330,26,0)</f>
        <v>2083</v>
      </c>
      <c r="P251" s="51">
        <f>VLOOKUP(B251,'Master '!B$4:AW$1330,27,0)</f>
        <v>334</v>
      </c>
      <c r="Q251" s="51">
        <f t="shared" si="55"/>
        <v>15000</v>
      </c>
      <c r="R251" s="52">
        <f t="shared" si="56"/>
        <v>7500</v>
      </c>
      <c r="S251" s="52">
        <f t="shared" si="57"/>
        <v>3000</v>
      </c>
      <c r="T251" s="52">
        <f t="shared" si="58"/>
        <v>2083</v>
      </c>
      <c r="U251" s="52">
        <f t="shared" si="59"/>
        <v>2083</v>
      </c>
      <c r="V251" s="52">
        <f t="shared" si="60"/>
        <v>2083</v>
      </c>
      <c r="W251" s="52">
        <f t="shared" si="61"/>
        <v>846.77419354838707</v>
      </c>
      <c r="X251" s="52">
        <f t="shared" si="62"/>
        <v>17596</v>
      </c>
      <c r="Y251" s="52">
        <f t="shared" si="63"/>
        <v>13749</v>
      </c>
      <c r="Z251" s="52">
        <f t="shared" si="64"/>
        <v>13749</v>
      </c>
      <c r="AA251" s="52">
        <f>ROUND(IF((VLOOKUP(B251,'Master '!B$4:W$29000,22,0))&lt;21001,X251,0),0)</f>
        <v>17596</v>
      </c>
      <c r="AB251" s="52">
        <f t="shared" si="65"/>
        <v>1649.8799999999999</v>
      </c>
      <c r="AC251" s="52">
        <f t="shared" si="66"/>
        <v>132</v>
      </c>
      <c r="AD251" s="52">
        <v>200</v>
      </c>
      <c r="AE251" s="53"/>
      <c r="AF251" s="104"/>
      <c r="AG251" s="95">
        <f t="shared" si="67"/>
        <v>1981.8799999999999</v>
      </c>
      <c r="AH251" s="95">
        <f t="shared" si="68"/>
        <v>15614.12</v>
      </c>
      <c r="AI251" s="95">
        <f t="shared" si="69"/>
        <v>1787.3700000000001</v>
      </c>
      <c r="AJ251" s="95">
        <f t="shared" si="70"/>
        <v>571.87</v>
      </c>
      <c r="AK251" s="95">
        <f t="shared" si="71"/>
        <v>19955.239999999998</v>
      </c>
    </row>
    <row r="252" spans="1:37" s="54" customFormat="1" ht="12.75" customHeight="1">
      <c r="A252" s="47">
        <v>245</v>
      </c>
      <c r="B252" s="42" t="s">
        <v>1071</v>
      </c>
      <c r="C252" s="48" t="str">
        <f>VLOOKUP(B252,'Master '!B$4:AM$6300,3,0)</f>
        <v>Saurabh Ramesh Kanade</v>
      </c>
      <c r="D252" s="49">
        <f>VLOOKUP(B252,'Master '!B$4:AP$6300,28,0)</f>
        <v>18000</v>
      </c>
      <c r="E252" s="86" t="str">
        <f>VLOOKUP(B252,'Master '!B:F,5,0)</f>
        <v>M</v>
      </c>
      <c r="F252" s="86">
        <v>10</v>
      </c>
      <c r="G252" s="86">
        <v>0</v>
      </c>
      <c r="H252" s="86">
        <v>4</v>
      </c>
      <c r="I252" s="86">
        <v>0</v>
      </c>
      <c r="J252" s="86">
        <v>25</v>
      </c>
      <c r="K252" s="50">
        <f t="shared" si="54"/>
        <v>29</v>
      </c>
      <c r="L252" s="51">
        <f>VLOOKUP(B252,'Master '!B$4:AQ$13300,23,0)</f>
        <v>9000</v>
      </c>
      <c r="M252" s="51">
        <f>VLOOKUP(B252,'Master '!B$4:AS$13300,24,0)</f>
        <v>3600</v>
      </c>
      <c r="N252" s="51">
        <f>VLOOKUP(B252,'Master '!B$4:AT$13300,25,0)</f>
        <v>2083</v>
      </c>
      <c r="O252" s="51">
        <f>VLOOKUP(B252,'Master '!B$4:AV$1330,26,0)</f>
        <v>2083</v>
      </c>
      <c r="P252" s="51">
        <f>VLOOKUP(B252,'Master '!B$4:AW$1330,27,0)</f>
        <v>1234</v>
      </c>
      <c r="Q252" s="51">
        <f t="shared" si="55"/>
        <v>18000</v>
      </c>
      <c r="R252" s="52">
        <f t="shared" si="56"/>
        <v>8420</v>
      </c>
      <c r="S252" s="52">
        <f t="shared" si="57"/>
        <v>3368</v>
      </c>
      <c r="T252" s="52">
        <f t="shared" si="58"/>
        <v>1949</v>
      </c>
      <c r="U252" s="52">
        <f t="shared" si="59"/>
        <v>1949</v>
      </c>
      <c r="V252" s="52">
        <f t="shared" si="60"/>
        <v>1949</v>
      </c>
      <c r="W252" s="52">
        <f t="shared" si="61"/>
        <v>1016.1290322580645</v>
      </c>
      <c r="X252" s="52">
        <f t="shared" si="62"/>
        <v>18652</v>
      </c>
      <c r="Y252" s="52">
        <f t="shared" si="63"/>
        <v>14267</v>
      </c>
      <c r="Z252" s="52">
        <f t="shared" si="64"/>
        <v>14267</v>
      </c>
      <c r="AA252" s="52">
        <f>ROUND(IF((VLOOKUP(B252,'Master '!B$4:W$29000,22,0))&lt;21001,X252,0),0)</f>
        <v>18652</v>
      </c>
      <c r="AB252" s="52">
        <f t="shared" si="65"/>
        <v>1712.04</v>
      </c>
      <c r="AC252" s="52">
        <f t="shared" si="66"/>
        <v>140</v>
      </c>
      <c r="AD252" s="52">
        <v>200</v>
      </c>
      <c r="AE252" s="53"/>
      <c r="AF252" s="104"/>
      <c r="AG252" s="95">
        <f t="shared" si="67"/>
        <v>2052.04</v>
      </c>
      <c r="AH252" s="95">
        <f t="shared" si="68"/>
        <v>16599.96</v>
      </c>
      <c r="AI252" s="95">
        <f t="shared" si="69"/>
        <v>1854.71</v>
      </c>
      <c r="AJ252" s="95">
        <f t="shared" si="70"/>
        <v>606.19000000000005</v>
      </c>
      <c r="AK252" s="95">
        <f t="shared" si="71"/>
        <v>21112.899999999998</v>
      </c>
    </row>
    <row r="253" spans="1:37" s="54" customFormat="1" ht="12.75" customHeight="1">
      <c r="A253" s="47">
        <v>246</v>
      </c>
      <c r="B253" s="42" t="s">
        <v>1076</v>
      </c>
      <c r="C253" s="48" t="str">
        <f>VLOOKUP(B253,'Master '!B$4:AM$6300,3,0)</f>
        <v>Ajit Gajanan Khule</v>
      </c>
      <c r="D253" s="49">
        <f>VLOOKUP(B253,'Master '!B$4:AP$6300,28,0)</f>
        <v>19000</v>
      </c>
      <c r="E253" s="86" t="str">
        <f>VLOOKUP(B253,'Master '!B:F,5,0)</f>
        <v>M</v>
      </c>
      <c r="F253" s="86">
        <v>10</v>
      </c>
      <c r="G253" s="86">
        <v>1</v>
      </c>
      <c r="H253" s="86">
        <v>2</v>
      </c>
      <c r="I253" s="86">
        <v>0</v>
      </c>
      <c r="J253" s="86">
        <v>26</v>
      </c>
      <c r="K253" s="50">
        <f t="shared" si="54"/>
        <v>29</v>
      </c>
      <c r="L253" s="51">
        <f>VLOOKUP(B253,'Master '!B$4:AQ$13300,23,0)</f>
        <v>9500</v>
      </c>
      <c r="M253" s="51">
        <f>VLOOKUP(B253,'Master '!B$4:AS$13300,24,0)</f>
        <v>3800</v>
      </c>
      <c r="N253" s="51">
        <f>VLOOKUP(B253,'Master '!B$4:AT$13300,25,0)</f>
        <v>2083</v>
      </c>
      <c r="O253" s="51">
        <f>VLOOKUP(B253,'Master '!B$4:AV$1330,26,0)</f>
        <v>2083</v>
      </c>
      <c r="P253" s="51">
        <f>VLOOKUP(B253,'Master '!B$4:AW$1330,27,0)</f>
        <v>1534</v>
      </c>
      <c r="Q253" s="51">
        <f t="shared" si="55"/>
        <v>19000</v>
      </c>
      <c r="R253" s="52">
        <f t="shared" si="56"/>
        <v>8888</v>
      </c>
      <c r="S253" s="52">
        <f t="shared" si="57"/>
        <v>3555</v>
      </c>
      <c r="T253" s="52">
        <f t="shared" si="58"/>
        <v>1949</v>
      </c>
      <c r="U253" s="52">
        <f t="shared" si="59"/>
        <v>1949</v>
      </c>
      <c r="V253" s="52">
        <f t="shared" si="60"/>
        <v>1949</v>
      </c>
      <c r="W253" s="52">
        <f t="shared" si="61"/>
        <v>1072.5806451612905</v>
      </c>
      <c r="X253" s="52">
        <f t="shared" si="62"/>
        <v>19363</v>
      </c>
      <c r="Y253" s="52">
        <f t="shared" si="63"/>
        <v>14735</v>
      </c>
      <c r="Z253" s="52">
        <f t="shared" si="64"/>
        <v>14735</v>
      </c>
      <c r="AA253" s="52">
        <f>ROUND(IF((VLOOKUP(B253,'Master '!B$4:W$29000,22,0))&lt;21001,X253,0),0)</f>
        <v>19363</v>
      </c>
      <c r="AB253" s="52">
        <f t="shared" si="65"/>
        <v>1768.2</v>
      </c>
      <c r="AC253" s="52">
        <f t="shared" si="66"/>
        <v>146</v>
      </c>
      <c r="AD253" s="52">
        <v>200</v>
      </c>
      <c r="AE253" s="53"/>
      <c r="AF253" s="104"/>
      <c r="AG253" s="95">
        <f t="shared" si="67"/>
        <v>2114.1999999999998</v>
      </c>
      <c r="AH253" s="95">
        <f t="shared" si="68"/>
        <v>17248.8</v>
      </c>
      <c r="AI253" s="95">
        <f t="shared" si="69"/>
        <v>1915.55</v>
      </c>
      <c r="AJ253" s="95">
        <f t="shared" si="70"/>
        <v>629.29750000000001</v>
      </c>
      <c r="AK253" s="95">
        <f t="shared" si="71"/>
        <v>21907.8475</v>
      </c>
    </row>
    <row r="254" spans="1:37" s="54" customFormat="1" ht="12.75" customHeight="1">
      <c r="A254" s="47">
        <v>247</v>
      </c>
      <c r="B254" s="42" t="s">
        <v>1079</v>
      </c>
      <c r="C254" s="48" t="str">
        <f>VLOOKUP(B254,'Master '!B$4:AM$6300,3,0)</f>
        <v>Harshal Ramesh Hosadoddi</v>
      </c>
      <c r="D254" s="49">
        <f>VLOOKUP(B254,'Master '!B$4:AP$6300,28,0)</f>
        <v>21000</v>
      </c>
      <c r="E254" s="86" t="str">
        <f>VLOOKUP(B254,'Master '!B:F,5,0)</f>
        <v>M</v>
      </c>
      <c r="F254" s="86">
        <v>0</v>
      </c>
      <c r="G254" s="86">
        <v>1</v>
      </c>
      <c r="H254" s="86">
        <v>4</v>
      </c>
      <c r="I254" s="86">
        <v>0</v>
      </c>
      <c r="J254" s="86">
        <v>26</v>
      </c>
      <c r="K254" s="50">
        <f t="shared" si="54"/>
        <v>31</v>
      </c>
      <c r="L254" s="51">
        <f>VLOOKUP(B254,'Master '!B$4:AQ$13300,23,0)</f>
        <v>10500</v>
      </c>
      <c r="M254" s="51">
        <f>VLOOKUP(B254,'Master '!B$4:AS$13300,24,0)</f>
        <v>4200</v>
      </c>
      <c r="N254" s="51">
        <f>VLOOKUP(B254,'Master '!B$4:AT$13300,25,0)</f>
        <v>2083</v>
      </c>
      <c r="O254" s="51">
        <f>VLOOKUP(B254,'Master '!B$4:AV$1330,26,0)</f>
        <v>2083</v>
      </c>
      <c r="P254" s="51">
        <f>VLOOKUP(B254,'Master '!B$4:AW$1330,27,0)</f>
        <v>2134</v>
      </c>
      <c r="Q254" s="51">
        <f t="shared" si="55"/>
        <v>21000</v>
      </c>
      <c r="R254" s="52">
        <f t="shared" si="56"/>
        <v>10500</v>
      </c>
      <c r="S254" s="52">
        <f t="shared" si="57"/>
        <v>4200</v>
      </c>
      <c r="T254" s="52">
        <f t="shared" si="58"/>
        <v>2083</v>
      </c>
      <c r="U254" s="52">
        <f t="shared" si="59"/>
        <v>2083</v>
      </c>
      <c r="V254" s="52">
        <f t="shared" si="60"/>
        <v>2083</v>
      </c>
      <c r="W254" s="52">
        <f t="shared" si="61"/>
        <v>0</v>
      </c>
      <c r="X254" s="52">
        <f t="shared" si="62"/>
        <v>20949</v>
      </c>
      <c r="Y254" s="52">
        <f t="shared" si="63"/>
        <v>16749</v>
      </c>
      <c r="Z254" s="52">
        <f t="shared" si="64"/>
        <v>15000</v>
      </c>
      <c r="AA254" s="52">
        <f>ROUND(IF((VLOOKUP(B254,'Master '!B$4:W$29000,22,0))&lt;21001,X254,0),0)</f>
        <v>20949</v>
      </c>
      <c r="AB254" s="52">
        <f t="shared" si="65"/>
        <v>1800</v>
      </c>
      <c r="AC254" s="52">
        <f t="shared" si="66"/>
        <v>158</v>
      </c>
      <c r="AD254" s="52">
        <v>200</v>
      </c>
      <c r="AE254" s="53"/>
      <c r="AF254" s="104"/>
      <c r="AG254" s="95">
        <f t="shared" si="67"/>
        <v>2158</v>
      </c>
      <c r="AH254" s="95">
        <f t="shared" si="68"/>
        <v>18791</v>
      </c>
      <c r="AI254" s="95">
        <f t="shared" si="69"/>
        <v>1950</v>
      </c>
      <c r="AJ254" s="95">
        <f t="shared" si="70"/>
        <v>680.84249999999997</v>
      </c>
      <c r="AK254" s="95">
        <f t="shared" si="71"/>
        <v>23579.842499999999</v>
      </c>
    </row>
    <row r="255" spans="1:37" s="54" customFormat="1" ht="12.75" customHeight="1">
      <c r="A255" s="47">
        <v>248</v>
      </c>
      <c r="B255" s="42" t="s">
        <v>1082</v>
      </c>
      <c r="C255" s="48" t="str">
        <f>VLOOKUP(B255,'Master '!B$4:AM$6300,3,0)</f>
        <v>Madansing Mallinath Daye</v>
      </c>
      <c r="D255" s="49">
        <f>VLOOKUP(B255,'Master '!B$4:AP$6300,28,0)</f>
        <v>20000</v>
      </c>
      <c r="E255" s="86" t="str">
        <f>VLOOKUP(B255,'Master '!B:F,5,0)</f>
        <v>M</v>
      </c>
      <c r="F255" s="86">
        <v>10</v>
      </c>
      <c r="G255" s="86">
        <v>0</v>
      </c>
      <c r="H255" s="86">
        <v>3</v>
      </c>
      <c r="I255" s="86">
        <v>0</v>
      </c>
      <c r="J255" s="86">
        <v>24</v>
      </c>
      <c r="K255" s="50">
        <f t="shared" si="54"/>
        <v>27</v>
      </c>
      <c r="L255" s="51">
        <f>VLOOKUP(B255,'Master '!B$4:AQ$13300,23,0)</f>
        <v>10000</v>
      </c>
      <c r="M255" s="51">
        <f>VLOOKUP(B255,'Master '!B$4:AS$13300,24,0)</f>
        <v>4000</v>
      </c>
      <c r="N255" s="51">
        <f>VLOOKUP(B255,'Master '!B$4:AT$13300,25,0)</f>
        <v>2083</v>
      </c>
      <c r="O255" s="51">
        <f>VLOOKUP(B255,'Master '!B$4:AV$1330,26,0)</f>
        <v>2083</v>
      </c>
      <c r="P255" s="51">
        <f>VLOOKUP(B255,'Master '!B$4:AW$1330,27,0)</f>
        <v>1834</v>
      </c>
      <c r="Q255" s="51">
        <f t="shared" si="55"/>
        <v>20000</v>
      </c>
      <c r="R255" s="52">
        <f t="shared" si="56"/>
        <v>8710</v>
      </c>
      <c r="S255" s="52">
        <f t="shared" si="57"/>
        <v>3484</v>
      </c>
      <c r="T255" s="52">
        <f t="shared" si="58"/>
        <v>1815</v>
      </c>
      <c r="U255" s="52">
        <f t="shared" si="59"/>
        <v>1815</v>
      </c>
      <c r="V255" s="52">
        <f t="shared" si="60"/>
        <v>1815</v>
      </c>
      <c r="W255" s="52">
        <f t="shared" si="61"/>
        <v>1129.0322580645161</v>
      </c>
      <c r="X255" s="52">
        <f t="shared" si="62"/>
        <v>18769</v>
      </c>
      <c r="Y255" s="52">
        <f t="shared" si="63"/>
        <v>14155</v>
      </c>
      <c r="Z255" s="52">
        <f t="shared" si="64"/>
        <v>14155</v>
      </c>
      <c r="AA255" s="52">
        <f>ROUND(IF((VLOOKUP(B255,'Master '!B$4:W$29000,22,0))&lt;21001,X255,0),0)</f>
        <v>18769</v>
      </c>
      <c r="AB255" s="52">
        <f t="shared" si="65"/>
        <v>1698.6</v>
      </c>
      <c r="AC255" s="52">
        <f t="shared" si="66"/>
        <v>141</v>
      </c>
      <c r="AD255" s="52">
        <v>200</v>
      </c>
      <c r="AE255" s="53"/>
      <c r="AF255" s="104"/>
      <c r="AG255" s="95">
        <f t="shared" si="67"/>
        <v>2039.6</v>
      </c>
      <c r="AH255" s="95">
        <f t="shared" si="68"/>
        <v>16729.400000000001</v>
      </c>
      <c r="AI255" s="95">
        <f t="shared" si="69"/>
        <v>1840.15</v>
      </c>
      <c r="AJ255" s="95">
        <f t="shared" si="70"/>
        <v>609.99250000000006</v>
      </c>
      <c r="AK255" s="95">
        <f t="shared" si="71"/>
        <v>21219.142500000002</v>
      </c>
    </row>
    <row r="256" spans="1:37" s="54" customFormat="1" ht="12.75" customHeight="1">
      <c r="A256" s="47">
        <v>249</v>
      </c>
      <c r="B256" s="42" t="s">
        <v>1084</v>
      </c>
      <c r="C256" s="48" t="str">
        <f>VLOOKUP(B256,'Master '!B$4:AM$6300,3,0)</f>
        <v>Nilesh Dilip Singh</v>
      </c>
      <c r="D256" s="49">
        <f>VLOOKUP(B256,'Master '!B$4:AP$6300,28,0)</f>
        <v>20000</v>
      </c>
      <c r="E256" s="86" t="str">
        <f>VLOOKUP(B256,'Master '!B:F,5,0)</f>
        <v>M</v>
      </c>
      <c r="F256" s="86">
        <v>10</v>
      </c>
      <c r="G256" s="86">
        <v>1</v>
      </c>
      <c r="H256" s="86">
        <v>4</v>
      </c>
      <c r="I256" s="86">
        <v>0</v>
      </c>
      <c r="J256" s="86">
        <v>26</v>
      </c>
      <c r="K256" s="50">
        <f t="shared" si="54"/>
        <v>31</v>
      </c>
      <c r="L256" s="51">
        <f>VLOOKUP(B256,'Master '!B$4:AQ$13300,23,0)</f>
        <v>10000</v>
      </c>
      <c r="M256" s="51">
        <f>VLOOKUP(B256,'Master '!B$4:AS$13300,24,0)</f>
        <v>4000</v>
      </c>
      <c r="N256" s="51">
        <f>VLOOKUP(B256,'Master '!B$4:AT$13300,25,0)</f>
        <v>2083</v>
      </c>
      <c r="O256" s="51">
        <f>VLOOKUP(B256,'Master '!B$4:AV$1330,26,0)</f>
        <v>2083</v>
      </c>
      <c r="P256" s="51">
        <f>VLOOKUP(B256,'Master '!B$4:AW$1330,27,0)</f>
        <v>1834</v>
      </c>
      <c r="Q256" s="51">
        <f t="shared" si="55"/>
        <v>20000</v>
      </c>
      <c r="R256" s="52">
        <f t="shared" si="56"/>
        <v>10000</v>
      </c>
      <c r="S256" s="52">
        <f t="shared" si="57"/>
        <v>4000</v>
      </c>
      <c r="T256" s="52">
        <f t="shared" si="58"/>
        <v>2083</v>
      </c>
      <c r="U256" s="52">
        <f t="shared" si="59"/>
        <v>2083</v>
      </c>
      <c r="V256" s="52">
        <f t="shared" si="60"/>
        <v>2083</v>
      </c>
      <c r="W256" s="52">
        <f t="shared" si="61"/>
        <v>1129.0322580645161</v>
      </c>
      <c r="X256" s="52">
        <f t="shared" si="62"/>
        <v>21379</v>
      </c>
      <c r="Y256" s="52">
        <f t="shared" si="63"/>
        <v>16249</v>
      </c>
      <c r="Z256" s="52">
        <f t="shared" si="64"/>
        <v>15000</v>
      </c>
      <c r="AA256" s="52">
        <f>ROUND(IF((VLOOKUP(B256,'Master '!B$4:W$29000,22,0))&lt;21001,X256,0),0)</f>
        <v>21379</v>
      </c>
      <c r="AB256" s="52">
        <f t="shared" si="65"/>
        <v>1800</v>
      </c>
      <c r="AC256" s="52">
        <f t="shared" si="66"/>
        <v>161</v>
      </c>
      <c r="AD256" s="52">
        <v>200</v>
      </c>
      <c r="AE256" s="53"/>
      <c r="AF256" s="104"/>
      <c r="AG256" s="95">
        <f t="shared" si="67"/>
        <v>2161</v>
      </c>
      <c r="AH256" s="95">
        <f t="shared" si="68"/>
        <v>19218</v>
      </c>
      <c r="AI256" s="95">
        <f t="shared" si="69"/>
        <v>1950</v>
      </c>
      <c r="AJ256" s="95">
        <f t="shared" si="70"/>
        <v>694.8175</v>
      </c>
      <c r="AK256" s="95">
        <f t="shared" si="71"/>
        <v>24023.817500000001</v>
      </c>
    </row>
    <row r="257" spans="1:37" s="54" customFormat="1" ht="12.75" customHeight="1">
      <c r="A257" s="47">
        <v>250</v>
      </c>
      <c r="B257" s="42" t="s">
        <v>1087</v>
      </c>
      <c r="C257" s="48" t="str">
        <f>VLOOKUP(B257,'Master '!B$4:AM$6300,3,0)</f>
        <v>Rutik Kumar Vishwakarma</v>
      </c>
      <c r="D257" s="49">
        <f>VLOOKUP(B257,'Master '!B$4:AP$6300,28,0)</f>
        <v>20000</v>
      </c>
      <c r="E257" s="86" t="str">
        <f>VLOOKUP(B257,'Master '!B:F,5,0)</f>
        <v>M</v>
      </c>
      <c r="F257" s="86">
        <v>10</v>
      </c>
      <c r="G257" s="86">
        <v>1</v>
      </c>
      <c r="H257" s="86">
        <v>4</v>
      </c>
      <c r="I257" s="86">
        <v>0</v>
      </c>
      <c r="J257" s="86">
        <v>26</v>
      </c>
      <c r="K257" s="50">
        <f t="shared" si="54"/>
        <v>31</v>
      </c>
      <c r="L257" s="51">
        <f>VLOOKUP(B257,'Master '!B$4:AQ$13300,23,0)</f>
        <v>10000</v>
      </c>
      <c r="M257" s="51">
        <f>VLOOKUP(B257,'Master '!B$4:AS$13300,24,0)</f>
        <v>4000</v>
      </c>
      <c r="N257" s="51">
        <f>VLOOKUP(B257,'Master '!B$4:AT$13300,25,0)</f>
        <v>2083</v>
      </c>
      <c r="O257" s="51">
        <f>VLOOKUP(B257,'Master '!B$4:AV$1330,26,0)</f>
        <v>2083</v>
      </c>
      <c r="P257" s="51">
        <f>VLOOKUP(B257,'Master '!B$4:AW$1330,27,0)</f>
        <v>1834</v>
      </c>
      <c r="Q257" s="51">
        <f t="shared" si="55"/>
        <v>20000</v>
      </c>
      <c r="R257" s="52">
        <f t="shared" si="56"/>
        <v>10000</v>
      </c>
      <c r="S257" s="52">
        <f t="shared" si="57"/>
        <v>4000</v>
      </c>
      <c r="T257" s="52">
        <f t="shared" si="58"/>
        <v>2083</v>
      </c>
      <c r="U257" s="52">
        <f t="shared" si="59"/>
        <v>2083</v>
      </c>
      <c r="V257" s="52">
        <f t="shared" si="60"/>
        <v>2083</v>
      </c>
      <c r="W257" s="52">
        <f t="shared" si="61"/>
        <v>1129.0322580645161</v>
      </c>
      <c r="X257" s="52">
        <f t="shared" si="62"/>
        <v>21379</v>
      </c>
      <c r="Y257" s="52">
        <f t="shared" si="63"/>
        <v>16249</v>
      </c>
      <c r="Z257" s="52">
        <f t="shared" si="64"/>
        <v>15000</v>
      </c>
      <c r="AA257" s="52">
        <f>ROUND(IF((VLOOKUP(B257,'Master '!B$4:W$29000,22,0))&lt;21001,X257,0),0)</f>
        <v>21379</v>
      </c>
      <c r="AB257" s="52">
        <f t="shared" si="65"/>
        <v>1800</v>
      </c>
      <c r="AC257" s="52">
        <f t="shared" si="66"/>
        <v>161</v>
      </c>
      <c r="AD257" s="52">
        <v>200</v>
      </c>
      <c r="AE257" s="53"/>
      <c r="AF257" s="104"/>
      <c r="AG257" s="95">
        <f t="shared" si="67"/>
        <v>2161</v>
      </c>
      <c r="AH257" s="95">
        <f t="shared" si="68"/>
        <v>19218</v>
      </c>
      <c r="AI257" s="95">
        <f t="shared" si="69"/>
        <v>1950</v>
      </c>
      <c r="AJ257" s="95">
        <f t="shared" si="70"/>
        <v>694.8175</v>
      </c>
      <c r="AK257" s="95">
        <f t="shared" si="71"/>
        <v>24023.817500000001</v>
      </c>
    </row>
    <row r="258" spans="1:37" s="54" customFormat="1" ht="12.75" customHeight="1">
      <c r="A258" s="47">
        <v>251</v>
      </c>
      <c r="B258" s="42" t="s">
        <v>1091</v>
      </c>
      <c r="C258" s="48" t="str">
        <f>VLOOKUP(B258,'Master '!B$4:AM$6300,3,0)</f>
        <v>Lakshmikant Vishwakarma Dhaigude</v>
      </c>
      <c r="D258" s="49">
        <f>VLOOKUP(B258,'Master '!B$4:AP$6300,28,0)</f>
        <v>20000</v>
      </c>
      <c r="E258" s="86" t="str">
        <f>VLOOKUP(B258,'Master '!B:F,5,0)</f>
        <v>M</v>
      </c>
      <c r="F258" s="86">
        <v>10</v>
      </c>
      <c r="G258" s="86">
        <v>1</v>
      </c>
      <c r="H258" s="86">
        <v>2</v>
      </c>
      <c r="I258" s="86">
        <v>0</v>
      </c>
      <c r="J258" s="86">
        <v>24</v>
      </c>
      <c r="K258" s="50">
        <f t="shared" si="54"/>
        <v>27</v>
      </c>
      <c r="L258" s="51">
        <f>VLOOKUP(B258,'Master '!B$4:AQ$13300,23,0)</f>
        <v>10000</v>
      </c>
      <c r="M258" s="51">
        <f>VLOOKUP(B258,'Master '!B$4:AS$13300,24,0)</f>
        <v>4000</v>
      </c>
      <c r="N258" s="51">
        <f>VLOOKUP(B258,'Master '!B$4:AT$13300,25,0)</f>
        <v>2083</v>
      </c>
      <c r="O258" s="51">
        <f>VLOOKUP(B258,'Master '!B$4:AV$1330,26,0)</f>
        <v>2083</v>
      </c>
      <c r="P258" s="51">
        <f>VLOOKUP(B258,'Master '!B$4:AW$1330,27,0)</f>
        <v>1834</v>
      </c>
      <c r="Q258" s="51">
        <f t="shared" si="55"/>
        <v>20000</v>
      </c>
      <c r="R258" s="52">
        <f t="shared" si="56"/>
        <v>8710</v>
      </c>
      <c r="S258" s="52">
        <f t="shared" si="57"/>
        <v>3484</v>
      </c>
      <c r="T258" s="52">
        <f t="shared" si="58"/>
        <v>1815</v>
      </c>
      <c r="U258" s="52">
        <f t="shared" si="59"/>
        <v>1815</v>
      </c>
      <c r="V258" s="52">
        <f t="shared" si="60"/>
        <v>1815</v>
      </c>
      <c r="W258" s="52">
        <f t="shared" si="61"/>
        <v>1129.0322580645161</v>
      </c>
      <c r="X258" s="52">
        <f t="shared" si="62"/>
        <v>18769</v>
      </c>
      <c r="Y258" s="52">
        <f t="shared" si="63"/>
        <v>14155</v>
      </c>
      <c r="Z258" s="52">
        <f t="shared" si="64"/>
        <v>14155</v>
      </c>
      <c r="AA258" s="52">
        <f>ROUND(IF((VLOOKUP(B258,'Master '!B$4:W$29000,22,0))&lt;21001,X258,0),0)</f>
        <v>18769</v>
      </c>
      <c r="AB258" s="52">
        <f t="shared" si="65"/>
        <v>1698.6</v>
      </c>
      <c r="AC258" s="52">
        <f t="shared" si="66"/>
        <v>141</v>
      </c>
      <c r="AD258" s="52">
        <v>200</v>
      </c>
      <c r="AE258" s="53"/>
      <c r="AF258" s="104"/>
      <c r="AG258" s="95">
        <f t="shared" si="67"/>
        <v>2039.6</v>
      </c>
      <c r="AH258" s="95">
        <f t="shared" si="68"/>
        <v>16729.400000000001</v>
      </c>
      <c r="AI258" s="95">
        <f t="shared" si="69"/>
        <v>1840.15</v>
      </c>
      <c r="AJ258" s="95">
        <f t="shared" si="70"/>
        <v>609.99250000000006</v>
      </c>
      <c r="AK258" s="95">
        <f t="shared" si="71"/>
        <v>21219.142500000002</v>
      </c>
    </row>
    <row r="259" spans="1:37" s="54" customFormat="1" ht="12.75" customHeight="1">
      <c r="A259" s="47">
        <v>252</v>
      </c>
      <c r="B259" s="42" t="s">
        <v>1094</v>
      </c>
      <c r="C259" s="48" t="str">
        <f>VLOOKUP(B259,'Master '!B$4:AM$6300,3,0)</f>
        <v>Makardhvaj Laxman Mohanty</v>
      </c>
      <c r="D259" s="49">
        <f>VLOOKUP(B259,'Master '!B$4:AP$6300,28,0)</f>
        <v>40000</v>
      </c>
      <c r="E259" s="86" t="str">
        <f>VLOOKUP(B259,'Master '!B:F,5,0)</f>
        <v>M</v>
      </c>
      <c r="F259" s="86">
        <v>0</v>
      </c>
      <c r="G259" s="86">
        <v>0</v>
      </c>
      <c r="H259" s="86">
        <v>3</v>
      </c>
      <c r="I259" s="86">
        <v>0</v>
      </c>
      <c r="J259" s="86">
        <v>24</v>
      </c>
      <c r="K259" s="50">
        <f t="shared" si="54"/>
        <v>27</v>
      </c>
      <c r="L259" s="51">
        <f>VLOOKUP(B259,'Master '!B$4:AQ$13300,23,0)</f>
        <v>20000</v>
      </c>
      <c r="M259" s="51">
        <f>VLOOKUP(B259,'Master '!B$4:AS$13300,24,0)</f>
        <v>8000</v>
      </c>
      <c r="N259" s="51">
        <f>VLOOKUP(B259,'Master '!B$4:AT$13300,25,0)</f>
        <v>2083</v>
      </c>
      <c r="O259" s="51">
        <f>VLOOKUP(B259,'Master '!B$4:AV$1330,26,0)</f>
        <v>2083</v>
      </c>
      <c r="P259" s="51">
        <f>VLOOKUP(B259,'Master '!B$4:AW$1330,27,0)</f>
        <v>7834</v>
      </c>
      <c r="Q259" s="51">
        <f t="shared" si="55"/>
        <v>40000</v>
      </c>
      <c r="R259" s="52">
        <f t="shared" si="56"/>
        <v>17420</v>
      </c>
      <c r="S259" s="52">
        <f t="shared" si="57"/>
        <v>6968</v>
      </c>
      <c r="T259" s="52">
        <f t="shared" si="58"/>
        <v>1815</v>
      </c>
      <c r="U259" s="52">
        <f t="shared" si="59"/>
        <v>1815</v>
      </c>
      <c r="V259" s="52">
        <f t="shared" si="60"/>
        <v>1815</v>
      </c>
      <c r="W259" s="52">
        <f t="shared" si="61"/>
        <v>0</v>
      </c>
      <c r="X259" s="52">
        <f t="shared" si="62"/>
        <v>29833</v>
      </c>
      <c r="Y259" s="52">
        <f t="shared" si="63"/>
        <v>22865</v>
      </c>
      <c r="Z259" s="52">
        <f t="shared" si="64"/>
        <v>15000</v>
      </c>
      <c r="AA259" s="52">
        <f>ROUND(IF((VLOOKUP(B259,'Master '!B$4:W$29000,22,0))&lt;21001,X259,0),0)</f>
        <v>0</v>
      </c>
      <c r="AB259" s="52">
        <f t="shared" si="65"/>
        <v>1800</v>
      </c>
      <c r="AC259" s="52">
        <f t="shared" si="66"/>
        <v>0</v>
      </c>
      <c r="AD259" s="52">
        <v>200</v>
      </c>
      <c r="AE259" s="53"/>
      <c r="AF259" s="104"/>
      <c r="AG259" s="95">
        <f t="shared" si="67"/>
        <v>2000</v>
      </c>
      <c r="AH259" s="95">
        <f t="shared" si="68"/>
        <v>27833</v>
      </c>
      <c r="AI259" s="95">
        <f t="shared" si="69"/>
        <v>1950</v>
      </c>
      <c r="AJ259" s="95">
        <f t="shared" si="70"/>
        <v>0</v>
      </c>
      <c r="AK259" s="95">
        <f t="shared" si="71"/>
        <v>31783</v>
      </c>
    </row>
    <row r="260" spans="1:37" s="54" customFormat="1" ht="12.75" customHeight="1">
      <c r="A260" s="47">
        <v>253</v>
      </c>
      <c r="B260" s="42" t="s">
        <v>1098</v>
      </c>
      <c r="C260" s="48" t="str">
        <f>VLOOKUP(B260,'Master '!B$4:AM$6300,3,0)</f>
        <v>Anubhav Kumar Tembhare</v>
      </c>
      <c r="D260" s="49">
        <f>VLOOKUP(B260,'Master '!B$4:AP$6300,28,0)</f>
        <v>30000</v>
      </c>
      <c r="E260" s="86" t="str">
        <f>VLOOKUP(B260,'Master '!B:F,5,0)</f>
        <v>M</v>
      </c>
      <c r="F260" s="86">
        <v>0</v>
      </c>
      <c r="G260" s="86">
        <v>1</v>
      </c>
      <c r="H260" s="86">
        <v>4</v>
      </c>
      <c r="I260" s="86">
        <v>0</v>
      </c>
      <c r="J260" s="86">
        <v>26</v>
      </c>
      <c r="K260" s="50">
        <f t="shared" si="54"/>
        <v>31</v>
      </c>
      <c r="L260" s="51">
        <f>VLOOKUP(B260,'Master '!B$4:AQ$13300,23,0)</f>
        <v>15000</v>
      </c>
      <c r="M260" s="51">
        <f>VLOOKUP(B260,'Master '!B$4:AS$13300,24,0)</f>
        <v>6000</v>
      </c>
      <c r="N260" s="51">
        <f>VLOOKUP(B260,'Master '!B$4:AT$13300,25,0)</f>
        <v>2083</v>
      </c>
      <c r="O260" s="51">
        <f>VLOOKUP(B260,'Master '!B$4:AV$1330,26,0)</f>
        <v>2083</v>
      </c>
      <c r="P260" s="51">
        <f>VLOOKUP(B260,'Master '!B$4:AW$1330,27,0)</f>
        <v>4834</v>
      </c>
      <c r="Q260" s="51">
        <f t="shared" si="55"/>
        <v>30000</v>
      </c>
      <c r="R260" s="52">
        <f t="shared" si="56"/>
        <v>15000</v>
      </c>
      <c r="S260" s="52">
        <f t="shared" si="57"/>
        <v>6000</v>
      </c>
      <c r="T260" s="52">
        <f t="shared" si="58"/>
        <v>2083</v>
      </c>
      <c r="U260" s="52">
        <f t="shared" si="59"/>
        <v>2083</v>
      </c>
      <c r="V260" s="52">
        <f t="shared" si="60"/>
        <v>2083</v>
      </c>
      <c r="W260" s="52">
        <f t="shared" si="61"/>
        <v>0</v>
      </c>
      <c r="X260" s="52">
        <f t="shared" si="62"/>
        <v>27249</v>
      </c>
      <c r="Y260" s="52">
        <f t="shared" si="63"/>
        <v>21249</v>
      </c>
      <c r="Z260" s="52">
        <f t="shared" si="64"/>
        <v>15000</v>
      </c>
      <c r="AA260" s="52">
        <f>ROUND(IF((VLOOKUP(B260,'Master '!B$4:W$29000,22,0))&lt;21001,X260,0),0)</f>
        <v>0</v>
      </c>
      <c r="AB260" s="52">
        <f t="shared" si="65"/>
        <v>1800</v>
      </c>
      <c r="AC260" s="52">
        <f t="shared" si="66"/>
        <v>0</v>
      </c>
      <c r="AD260" s="52">
        <v>200</v>
      </c>
      <c r="AE260" s="53"/>
      <c r="AF260" s="104"/>
      <c r="AG260" s="95">
        <f t="shared" si="67"/>
        <v>2000</v>
      </c>
      <c r="AH260" s="95">
        <f t="shared" si="68"/>
        <v>25249</v>
      </c>
      <c r="AI260" s="95">
        <f t="shared" si="69"/>
        <v>1950</v>
      </c>
      <c r="AJ260" s="95">
        <f t="shared" si="70"/>
        <v>0</v>
      </c>
      <c r="AK260" s="95">
        <f t="shared" si="71"/>
        <v>29199</v>
      </c>
    </row>
    <row r="261" spans="1:37" s="54" customFormat="1" ht="12.75" customHeight="1">
      <c r="A261" s="47">
        <v>254</v>
      </c>
      <c r="B261" s="42" t="s">
        <v>1102</v>
      </c>
      <c r="C261" s="48" t="str">
        <f>VLOOKUP(B261,'Master '!B$4:AM$6300,3,0)</f>
        <v>Chanchal Kumar Tiwari</v>
      </c>
      <c r="D261" s="49">
        <f>VLOOKUP(B261,'Master '!B$4:AP$6300,28,0)</f>
        <v>16000</v>
      </c>
      <c r="E261" s="86" t="str">
        <f>VLOOKUP(B261,'Master '!B:F,5,0)</f>
        <v>M</v>
      </c>
      <c r="F261" s="86">
        <v>10</v>
      </c>
      <c r="G261" s="86">
        <v>1</v>
      </c>
      <c r="H261" s="86">
        <v>4</v>
      </c>
      <c r="I261" s="86">
        <v>0</v>
      </c>
      <c r="J261" s="86">
        <v>26</v>
      </c>
      <c r="K261" s="50">
        <f t="shared" si="54"/>
        <v>31</v>
      </c>
      <c r="L261" s="51">
        <f>VLOOKUP(B261,'Master '!B$4:AQ$13300,23,0)</f>
        <v>8000</v>
      </c>
      <c r="M261" s="51">
        <f>VLOOKUP(B261,'Master '!B$4:AS$13300,24,0)</f>
        <v>3200</v>
      </c>
      <c r="N261" s="51">
        <f>VLOOKUP(B261,'Master '!B$4:AT$13300,25,0)</f>
        <v>2083</v>
      </c>
      <c r="O261" s="51">
        <f>VLOOKUP(B261,'Master '!B$4:AV$1330,26,0)</f>
        <v>2083</v>
      </c>
      <c r="P261" s="51">
        <f>VLOOKUP(B261,'Master '!B$4:AW$1330,27,0)</f>
        <v>634</v>
      </c>
      <c r="Q261" s="51">
        <f t="shared" si="55"/>
        <v>16000</v>
      </c>
      <c r="R261" s="52">
        <f t="shared" si="56"/>
        <v>8000</v>
      </c>
      <c r="S261" s="52">
        <f t="shared" si="57"/>
        <v>3200</v>
      </c>
      <c r="T261" s="52">
        <f t="shared" si="58"/>
        <v>2083</v>
      </c>
      <c r="U261" s="52">
        <f t="shared" si="59"/>
        <v>2083</v>
      </c>
      <c r="V261" s="52">
        <f t="shared" si="60"/>
        <v>2083</v>
      </c>
      <c r="W261" s="52">
        <f t="shared" si="61"/>
        <v>903.22580645161293</v>
      </c>
      <c r="X261" s="52">
        <f t="shared" si="62"/>
        <v>18353</v>
      </c>
      <c r="Y261" s="52">
        <f t="shared" si="63"/>
        <v>14249</v>
      </c>
      <c r="Z261" s="52">
        <f t="shared" si="64"/>
        <v>14249</v>
      </c>
      <c r="AA261" s="52">
        <f>ROUND(IF((VLOOKUP(B261,'Master '!B$4:W$29000,22,0))&lt;21001,X261,0),0)</f>
        <v>18353</v>
      </c>
      <c r="AB261" s="52">
        <f t="shared" si="65"/>
        <v>1709.8799999999999</v>
      </c>
      <c r="AC261" s="52">
        <f t="shared" si="66"/>
        <v>138</v>
      </c>
      <c r="AD261" s="52">
        <v>200</v>
      </c>
      <c r="AE261" s="53"/>
      <c r="AF261" s="104"/>
      <c r="AG261" s="95">
        <f t="shared" si="67"/>
        <v>2047.8799999999999</v>
      </c>
      <c r="AH261" s="95">
        <f t="shared" si="68"/>
        <v>16305.12</v>
      </c>
      <c r="AI261" s="95">
        <f t="shared" si="69"/>
        <v>1852.3700000000001</v>
      </c>
      <c r="AJ261" s="95">
        <f t="shared" si="70"/>
        <v>596.47249999999997</v>
      </c>
      <c r="AK261" s="95">
        <f t="shared" si="71"/>
        <v>20801.842499999999</v>
      </c>
    </row>
    <row r="262" spans="1:37" s="54" customFormat="1" ht="12.75" customHeight="1">
      <c r="A262" s="47">
        <v>255</v>
      </c>
      <c r="B262" s="42" t="s">
        <v>1105</v>
      </c>
      <c r="C262" s="48" t="str">
        <f>VLOOKUP(B262,'Master '!B$4:AM$6300,3,0)</f>
        <v>Sachin Kumar Desai</v>
      </c>
      <c r="D262" s="49">
        <f>VLOOKUP(B262,'Master '!B$4:AP$6300,28,0)</f>
        <v>25000</v>
      </c>
      <c r="E262" s="86" t="str">
        <f>VLOOKUP(B262,'Master '!B:F,5,0)</f>
        <v>M</v>
      </c>
      <c r="F262" s="86">
        <v>0</v>
      </c>
      <c r="G262" s="86">
        <v>0</v>
      </c>
      <c r="H262" s="86">
        <v>2</v>
      </c>
      <c r="I262" s="86">
        <v>0</v>
      </c>
      <c r="J262" s="86">
        <v>23</v>
      </c>
      <c r="K262" s="50">
        <f t="shared" si="54"/>
        <v>25</v>
      </c>
      <c r="L262" s="51">
        <f>VLOOKUP(B262,'Master '!B$4:AQ$13300,23,0)</f>
        <v>12500</v>
      </c>
      <c r="M262" s="51">
        <f>VLOOKUP(B262,'Master '!B$4:AS$13300,24,0)</f>
        <v>5000</v>
      </c>
      <c r="N262" s="51">
        <f>VLOOKUP(B262,'Master '!B$4:AT$13300,25,0)</f>
        <v>2083</v>
      </c>
      <c r="O262" s="51">
        <f>VLOOKUP(B262,'Master '!B$4:AV$1330,26,0)</f>
        <v>2083</v>
      </c>
      <c r="P262" s="51">
        <f>VLOOKUP(B262,'Master '!B$4:AW$1330,27,0)</f>
        <v>3334</v>
      </c>
      <c r="Q262" s="51">
        <f t="shared" si="55"/>
        <v>25000</v>
      </c>
      <c r="R262" s="52">
        <f t="shared" si="56"/>
        <v>10081</v>
      </c>
      <c r="S262" s="52">
        <f t="shared" si="57"/>
        <v>4033</v>
      </c>
      <c r="T262" s="52">
        <f t="shared" si="58"/>
        <v>1680</v>
      </c>
      <c r="U262" s="52">
        <f t="shared" si="59"/>
        <v>1680</v>
      </c>
      <c r="V262" s="52">
        <f t="shared" si="60"/>
        <v>1680</v>
      </c>
      <c r="W262" s="52">
        <f t="shared" si="61"/>
        <v>0</v>
      </c>
      <c r="X262" s="52">
        <f t="shared" si="62"/>
        <v>19154</v>
      </c>
      <c r="Y262" s="52">
        <f t="shared" si="63"/>
        <v>15121</v>
      </c>
      <c r="Z262" s="52">
        <f t="shared" si="64"/>
        <v>15000</v>
      </c>
      <c r="AA262" s="52">
        <f>ROUND(IF((VLOOKUP(B262,'Master '!B$4:W$29000,22,0))&lt;21001,X262,0),0)</f>
        <v>0</v>
      </c>
      <c r="AB262" s="52">
        <f t="shared" si="65"/>
        <v>1800</v>
      </c>
      <c r="AC262" s="52">
        <f t="shared" si="66"/>
        <v>0</v>
      </c>
      <c r="AD262" s="52">
        <v>200</v>
      </c>
      <c r="AE262" s="53"/>
      <c r="AF262" s="104"/>
      <c r="AG262" s="95">
        <f t="shared" si="67"/>
        <v>2000</v>
      </c>
      <c r="AH262" s="95">
        <f t="shared" si="68"/>
        <v>17154</v>
      </c>
      <c r="AI262" s="95">
        <f t="shared" si="69"/>
        <v>1950</v>
      </c>
      <c r="AJ262" s="95">
        <f t="shared" si="70"/>
        <v>0</v>
      </c>
      <c r="AK262" s="95">
        <f t="shared" si="71"/>
        <v>21104</v>
      </c>
    </row>
    <row r="263" spans="1:37" s="54" customFormat="1" ht="12.75" customHeight="1">
      <c r="A263" s="47">
        <v>256</v>
      </c>
      <c r="B263" s="42" t="s">
        <v>1108</v>
      </c>
      <c r="C263" s="48" t="str">
        <f>VLOOKUP(B263,'Master '!B$4:AM$6300,3,0)</f>
        <v>Ajit Kundlik Naik</v>
      </c>
      <c r="D263" s="49">
        <f>VLOOKUP(B263,'Master '!B$4:AP$6300,28,0)</f>
        <v>27000</v>
      </c>
      <c r="E263" s="86" t="str">
        <f>VLOOKUP(B263,'Master '!B:F,5,0)</f>
        <v>M</v>
      </c>
      <c r="F263" s="86">
        <v>0</v>
      </c>
      <c r="G263" s="86">
        <v>1</v>
      </c>
      <c r="H263" s="86">
        <v>3</v>
      </c>
      <c r="I263" s="86">
        <v>0</v>
      </c>
      <c r="J263" s="86">
        <v>26</v>
      </c>
      <c r="K263" s="50">
        <f t="shared" si="54"/>
        <v>30</v>
      </c>
      <c r="L263" s="51">
        <f>VLOOKUP(B263,'Master '!B$4:AQ$13300,23,0)</f>
        <v>13500</v>
      </c>
      <c r="M263" s="51">
        <f>VLOOKUP(B263,'Master '!B$4:AS$13300,24,0)</f>
        <v>5400</v>
      </c>
      <c r="N263" s="51">
        <f>VLOOKUP(B263,'Master '!B$4:AT$13300,25,0)</f>
        <v>2083</v>
      </c>
      <c r="O263" s="51">
        <f>VLOOKUP(B263,'Master '!B$4:AV$1330,26,0)</f>
        <v>2083</v>
      </c>
      <c r="P263" s="51">
        <f>VLOOKUP(B263,'Master '!B$4:AW$1330,27,0)</f>
        <v>3934</v>
      </c>
      <c r="Q263" s="51">
        <f t="shared" si="55"/>
        <v>27000</v>
      </c>
      <c r="R263" s="52">
        <f t="shared" si="56"/>
        <v>13065</v>
      </c>
      <c r="S263" s="52">
        <f t="shared" si="57"/>
        <v>5226</v>
      </c>
      <c r="T263" s="52">
        <f t="shared" si="58"/>
        <v>2016</v>
      </c>
      <c r="U263" s="52">
        <f t="shared" si="59"/>
        <v>2016</v>
      </c>
      <c r="V263" s="52">
        <f t="shared" si="60"/>
        <v>2016</v>
      </c>
      <c r="W263" s="52">
        <f t="shared" si="61"/>
        <v>0</v>
      </c>
      <c r="X263" s="52">
        <f t="shared" si="62"/>
        <v>24339</v>
      </c>
      <c r="Y263" s="52">
        <f t="shared" si="63"/>
        <v>19113</v>
      </c>
      <c r="Z263" s="52">
        <f t="shared" si="64"/>
        <v>15000</v>
      </c>
      <c r="AA263" s="52">
        <f>ROUND(IF((VLOOKUP(B263,'Master '!B$4:W$29000,22,0))&lt;21001,X263,0),0)</f>
        <v>0</v>
      </c>
      <c r="AB263" s="52">
        <f t="shared" si="65"/>
        <v>1800</v>
      </c>
      <c r="AC263" s="52">
        <f t="shared" si="66"/>
        <v>0</v>
      </c>
      <c r="AD263" s="52">
        <v>200</v>
      </c>
      <c r="AE263" s="53"/>
      <c r="AF263" s="104"/>
      <c r="AG263" s="95">
        <f t="shared" si="67"/>
        <v>2000</v>
      </c>
      <c r="AH263" s="95">
        <f t="shared" si="68"/>
        <v>22339</v>
      </c>
      <c r="AI263" s="95">
        <f t="shared" si="69"/>
        <v>1950</v>
      </c>
      <c r="AJ263" s="95">
        <f t="shared" si="70"/>
        <v>0</v>
      </c>
      <c r="AK263" s="95">
        <f t="shared" si="71"/>
        <v>26289</v>
      </c>
    </row>
    <row r="264" spans="1:37" s="54" customFormat="1" ht="12.75" customHeight="1">
      <c r="A264" s="47">
        <v>257</v>
      </c>
      <c r="B264" s="42" t="s">
        <v>1111</v>
      </c>
      <c r="C264" s="48" t="str">
        <f>VLOOKUP(B264,'Master '!B$4:AM$6300,3,0)</f>
        <v>Nitesh Balaso Patil</v>
      </c>
      <c r="D264" s="49">
        <f>VLOOKUP(B264,'Master '!B$4:AP$6300,28,0)</f>
        <v>43000</v>
      </c>
      <c r="E264" s="86" t="str">
        <f>VLOOKUP(B264,'Master '!B:F,5,0)</f>
        <v>M</v>
      </c>
      <c r="F264" s="86">
        <v>0</v>
      </c>
      <c r="G264" s="86">
        <v>1</v>
      </c>
      <c r="H264" s="86">
        <v>4</v>
      </c>
      <c r="I264" s="86">
        <v>0</v>
      </c>
      <c r="J264" s="86">
        <v>26</v>
      </c>
      <c r="K264" s="50">
        <f t="shared" ref="K264:K327" si="72">SUM(G264:J264)</f>
        <v>31</v>
      </c>
      <c r="L264" s="51">
        <f>VLOOKUP(B264,'Master '!B$4:AQ$13300,23,0)</f>
        <v>21500</v>
      </c>
      <c r="M264" s="51">
        <f>VLOOKUP(B264,'Master '!B$4:AS$13300,24,0)</f>
        <v>8600</v>
      </c>
      <c r="N264" s="51">
        <f>VLOOKUP(B264,'Master '!B$4:AT$13300,25,0)</f>
        <v>2083</v>
      </c>
      <c r="O264" s="51">
        <f>VLOOKUP(B264,'Master '!B$4:AV$1330,26,0)</f>
        <v>2083</v>
      </c>
      <c r="P264" s="51">
        <f>VLOOKUP(B264,'Master '!B$4:AW$1330,27,0)</f>
        <v>8734</v>
      </c>
      <c r="Q264" s="51">
        <f t="shared" ref="Q264:Q327" si="73">SUM(L264:P264)</f>
        <v>43000</v>
      </c>
      <c r="R264" s="52">
        <f t="shared" ref="R264:R327" si="74">ROUNDUP((L264/$K$4*$K264),0)</f>
        <v>21500</v>
      </c>
      <c r="S264" s="52">
        <f t="shared" ref="S264:S327" si="75">ROUNDUP((M264/$K$4*$K264),0)</f>
        <v>8600</v>
      </c>
      <c r="T264" s="52">
        <f t="shared" ref="T264:T327" si="76">ROUNDUP((N264/$K$4*$K264),0)</f>
        <v>2083</v>
      </c>
      <c r="U264" s="52">
        <f t="shared" ref="U264:U327" si="77">ROUNDUP((O264/$K$4*$K264),0)</f>
        <v>2083</v>
      </c>
      <c r="V264" s="52">
        <f t="shared" ref="V264:V327" si="78">ROUNDUP((O264/$K$4*$K264),0)</f>
        <v>2083</v>
      </c>
      <c r="W264" s="52">
        <f t="shared" ref="W264:W327" si="79">IF(D264&lt;21000,SUM(L264:M264)/K$4/4,0)*F264</f>
        <v>0</v>
      </c>
      <c r="X264" s="52">
        <f t="shared" ref="X264:X327" si="80">ROUNDUP((SUM(R264:W264)),0)</f>
        <v>36349</v>
      </c>
      <c r="Y264" s="52">
        <f t="shared" ref="Y264:Y327" si="81">R264+T264+U264+V264</f>
        <v>27749</v>
      </c>
      <c r="Z264" s="52">
        <f t="shared" ref="Z264:Z327" si="82">IF(Y264&gt;15000,15000,Y264)</f>
        <v>15000</v>
      </c>
      <c r="AA264" s="52">
        <f>ROUND(IF((VLOOKUP(B264,'Master '!B$4:W$29000,22,0))&lt;21001,X264,0),0)</f>
        <v>0</v>
      </c>
      <c r="AB264" s="52">
        <f t="shared" ref="AB264:AB327" si="83">Z264*12%</f>
        <v>1800</v>
      </c>
      <c r="AC264" s="52">
        <f t="shared" ref="AC264:AC327" si="84">ROUNDUP((AA264*0.75%),0)</f>
        <v>0</v>
      </c>
      <c r="AD264" s="52">
        <v>200</v>
      </c>
      <c r="AE264" s="53"/>
      <c r="AF264" s="104"/>
      <c r="AG264" s="95">
        <f t="shared" ref="AG264:AG327" si="85">SUM(AB264:AF264)</f>
        <v>2000</v>
      </c>
      <c r="AH264" s="95">
        <f t="shared" ref="AH264:AH327" si="86">X264-AG264</f>
        <v>34349</v>
      </c>
      <c r="AI264" s="95">
        <f t="shared" ref="AI264:AI327" si="87">Z264*13%</f>
        <v>1950</v>
      </c>
      <c r="AJ264" s="95">
        <f t="shared" ref="AJ264:AJ327" si="88">AA264*3.25%</f>
        <v>0</v>
      </c>
      <c r="AK264" s="95">
        <f t="shared" ref="AK264:AK327" si="89">X264+AI264+AJ264</f>
        <v>38299</v>
      </c>
    </row>
    <row r="265" spans="1:37" s="54" customFormat="1" ht="12.75" customHeight="1">
      <c r="A265" s="47">
        <v>258</v>
      </c>
      <c r="B265" s="42" t="s">
        <v>1113</v>
      </c>
      <c r="C265" s="48" t="str">
        <f>VLOOKUP(B265,'Master '!B$4:AM$6300,3,0)</f>
        <v>Vikash Sanjay Meshram</v>
      </c>
      <c r="D265" s="49">
        <f>VLOOKUP(B265,'Master '!B$4:AP$6300,28,0)</f>
        <v>32000</v>
      </c>
      <c r="E265" s="86" t="str">
        <f>VLOOKUP(B265,'Master '!B:F,5,0)</f>
        <v>M</v>
      </c>
      <c r="F265" s="86">
        <v>0</v>
      </c>
      <c r="G265" s="86">
        <v>1</v>
      </c>
      <c r="H265" s="86">
        <v>3</v>
      </c>
      <c r="I265" s="86">
        <v>0</v>
      </c>
      <c r="J265" s="86">
        <v>25</v>
      </c>
      <c r="K265" s="50">
        <f t="shared" si="72"/>
        <v>29</v>
      </c>
      <c r="L265" s="51">
        <f>VLOOKUP(B265,'Master '!B$4:AQ$13300,23,0)</f>
        <v>16000</v>
      </c>
      <c r="M265" s="51">
        <f>VLOOKUP(B265,'Master '!B$4:AS$13300,24,0)</f>
        <v>6400</v>
      </c>
      <c r="N265" s="51">
        <f>VLOOKUP(B265,'Master '!B$4:AT$13300,25,0)</f>
        <v>2083</v>
      </c>
      <c r="O265" s="51">
        <f>VLOOKUP(B265,'Master '!B$4:AV$1330,26,0)</f>
        <v>2083</v>
      </c>
      <c r="P265" s="51">
        <f>VLOOKUP(B265,'Master '!B$4:AW$1330,27,0)</f>
        <v>5434</v>
      </c>
      <c r="Q265" s="51">
        <f t="shared" si="73"/>
        <v>32000</v>
      </c>
      <c r="R265" s="52">
        <f t="shared" si="74"/>
        <v>14968</v>
      </c>
      <c r="S265" s="52">
        <f t="shared" si="75"/>
        <v>5988</v>
      </c>
      <c r="T265" s="52">
        <f t="shared" si="76"/>
        <v>1949</v>
      </c>
      <c r="U265" s="52">
        <f t="shared" si="77"/>
        <v>1949</v>
      </c>
      <c r="V265" s="52">
        <f t="shared" si="78"/>
        <v>1949</v>
      </c>
      <c r="W265" s="52">
        <f t="shared" si="79"/>
        <v>0</v>
      </c>
      <c r="X265" s="52">
        <f t="shared" si="80"/>
        <v>26803</v>
      </c>
      <c r="Y265" s="52">
        <f t="shared" si="81"/>
        <v>20815</v>
      </c>
      <c r="Z265" s="52">
        <f t="shared" si="82"/>
        <v>15000</v>
      </c>
      <c r="AA265" s="52">
        <f>ROUND(IF((VLOOKUP(B265,'Master '!B$4:W$29000,22,0))&lt;21001,X265,0),0)</f>
        <v>0</v>
      </c>
      <c r="AB265" s="52">
        <f t="shared" si="83"/>
        <v>1800</v>
      </c>
      <c r="AC265" s="52">
        <f t="shared" si="84"/>
        <v>0</v>
      </c>
      <c r="AD265" s="52">
        <v>200</v>
      </c>
      <c r="AE265" s="53"/>
      <c r="AF265" s="104"/>
      <c r="AG265" s="95">
        <f t="shared" si="85"/>
        <v>2000</v>
      </c>
      <c r="AH265" s="95">
        <f t="shared" si="86"/>
        <v>24803</v>
      </c>
      <c r="AI265" s="95">
        <f t="shared" si="87"/>
        <v>1950</v>
      </c>
      <c r="AJ265" s="95">
        <f t="shared" si="88"/>
        <v>0</v>
      </c>
      <c r="AK265" s="95">
        <f t="shared" si="89"/>
        <v>28753</v>
      </c>
    </row>
    <row r="266" spans="1:37" s="54" customFormat="1" ht="12.75" customHeight="1">
      <c r="A266" s="47">
        <v>259</v>
      </c>
      <c r="B266" s="42" t="s">
        <v>1117</v>
      </c>
      <c r="C266" s="48" t="str">
        <f>VLOOKUP(B266,'Master '!B$4:AM$6300,3,0)</f>
        <v>Kiran Nilkanth Rao</v>
      </c>
      <c r="D266" s="49">
        <f>VLOOKUP(B266,'Master '!B$4:AP$6300,28,0)</f>
        <v>16000</v>
      </c>
      <c r="E266" s="86" t="str">
        <f>VLOOKUP(B266,'Master '!B:F,5,0)</f>
        <v>M</v>
      </c>
      <c r="F266" s="86">
        <v>10</v>
      </c>
      <c r="G266" s="86">
        <v>0</v>
      </c>
      <c r="H266" s="86">
        <v>4</v>
      </c>
      <c r="I266" s="86">
        <v>0</v>
      </c>
      <c r="J266" s="86">
        <v>25</v>
      </c>
      <c r="K266" s="50">
        <f t="shared" si="72"/>
        <v>29</v>
      </c>
      <c r="L266" s="51">
        <f>VLOOKUP(B266,'Master '!B$4:AQ$13300,23,0)</f>
        <v>8000</v>
      </c>
      <c r="M266" s="51">
        <f>VLOOKUP(B266,'Master '!B$4:AS$13300,24,0)</f>
        <v>3200</v>
      </c>
      <c r="N266" s="51">
        <f>VLOOKUP(B266,'Master '!B$4:AT$13300,25,0)</f>
        <v>2083</v>
      </c>
      <c r="O266" s="51">
        <f>VLOOKUP(B266,'Master '!B$4:AV$1330,26,0)</f>
        <v>2083</v>
      </c>
      <c r="P266" s="51">
        <f>VLOOKUP(B266,'Master '!B$4:AW$1330,27,0)</f>
        <v>634</v>
      </c>
      <c r="Q266" s="51">
        <f t="shared" si="73"/>
        <v>16000</v>
      </c>
      <c r="R266" s="52">
        <f t="shared" si="74"/>
        <v>7484</v>
      </c>
      <c r="S266" s="52">
        <f t="shared" si="75"/>
        <v>2994</v>
      </c>
      <c r="T266" s="52">
        <f t="shared" si="76"/>
        <v>1949</v>
      </c>
      <c r="U266" s="52">
        <f t="shared" si="77"/>
        <v>1949</v>
      </c>
      <c r="V266" s="52">
        <f t="shared" si="78"/>
        <v>1949</v>
      </c>
      <c r="W266" s="52">
        <f t="shared" si="79"/>
        <v>903.22580645161293</v>
      </c>
      <c r="X266" s="52">
        <f t="shared" si="80"/>
        <v>17229</v>
      </c>
      <c r="Y266" s="52">
        <f t="shared" si="81"/>
        <v>13331</v>
      </c>
      <c r="Z266" s="52">
        <f t="shared" si="82"/>
        <v>13331</v>
      </c>
      <c r="AA266" s="52">
        <f>ROUND(IF((VLOOKUP(B266,'Master '!B$4:W$29000,22,0))&lt;21001,X266,0),0)</f>
        <v>17229</v>
      </c>
      <c r="AB266" s="52">
        <f t="shared" si="83"/>
        <v>1599.72</v>
      </c>
      <c r="AC266" s="52">
        <f t="shared" si="84"/>
        <v>130</v>
      </c>
      <c r="AD266" s="52">
        <v>200</v>
      </c>
      <c r="AE266" s="53"/>
      <c r="AF266" s="104"/>
      <c r="AG266" s="95">
        <f t="shared" si="85"/>
        <v>1929.72</v>
      </c>
      <c r="AH266" s="95">
        <f t="shared" si="86"/>
        <v>15299.28</v>
      </c>
      <c r="AI266" s="95">
        <f t="shared" si="87"/>
        <v>1733.03</v>
      </c>
      <c r="AJ266" s="95">
        <f t="shared" si="88"/>
        <v>559.9425</v>
      </c>
      <c r="AK266" s="95">
        <f t="shared" si="89"/>
        <v>19521.9725</v>
      </c>
    </row>
    <row r="267" spans="1:37" s="54" customFormat="1" ht="12.75" customHeight="1">
      <c r="A267" s="47">
        <v>260</v>
      </c>
      <c r="B267" s="42" t="s">
        <v>1120</v>
      </c>
      <c r="C267" s="48" t="str">
        <f>VLOOKUP(B267,'Master '!B$4:AM$6300,3,0)</f>
        <v>Aniket Hanumantha Tuple</v>
      </c>
      <c r="D267" s="49">
        <f>VLOOKUP(B267,'Master '!B$4:AP$6300,28,0)</f>
        <v>31000</v>
      </c>
      <c r="E267" s="86" t="str">
        <f>VLOOKUP(B267,'Master '!B:F,5,0)</f>
        <v>M</v>
      </c>
      <c r="F267" s="86">
        <v>0</v>
      </c>
      <c r="G267" s="86">
        <v>1</v>
      </c>
      <c r="H267" s="86">
        <v>2</v>
      </c>
      <c r="I267" s="86">
        <v>0</v>
      </c>
      <c r="J267" s="86">
        <v>26</v>
      </c>
      <c r="K267" s="50">
        <f t="shared" si="72"/>
        <v>29</v>
      </c>
      <c r="L267" s="51">
        <f>VLOOKUP(B267,'Master '!B$4:AQ$13300,23,0)</f>
        <v>15500</v>
      </c>
      <c r="M267" s="51">
        <f>VLOOKUP(B267,'Master '!B$4:AS$13300,24,0)</f>
        <v>6200</v>
      </c>
      <c r="N267" s="51">
        <f>VLOOKUP(B267,'Master '!B$4:AT$13300,25,0)</f>
        <v>2083</v>
      </c>
      <c r="O267" s="51">
        <f>VLOOKUP(B267,'Master '!B$4:AV$1330,26,0)</f>
        <v>2083</v>
      </c>
      <c r="P267" s="51">
        <f>VLOOKUP(B267,'Master '!B$4:AW$1330,27,0)</f>
        <v>5134</v>
      </c>
      <c r="Q267" s="51">
        <f t="shared" si="73"/>
        <v>31000</v>
      </c>
      <c r="R267" s="52">
        <f t="shared" si="74"/>
        <v>14500</v>
      </c>
      <c r="S267" s="52">
        <f t="shared" si="75"/>
        <v>5800</v>
      </c>
      <c r="T267" s="52">
        <f t="shared" si="76"/>
        <v>1949</v>
      </c>
      <c r="U267" s="52">
        <f t="shared" si="77"/>
        <v>1949</v>
      </c>
      <c r="V267" s="52">
        <f t="shared" si="78"/>
        <v>1949</v>
      </c>
      <c r="W267" s="52">
        <f t="shared" si="79"/>
        <v>0</v>
      </c>
      <c r="X267" s="52">
        <f t="shared" si="80"/>
        <v>26147</v>
      </c>
      <c r="Y267" s="52">
        <f t="shared" si="81"/>
        <v>20347</v>
      </c>
      <c r="Z267" s="52">
        <f t="shared" si="82"/>
        <v>15000</v>
      </c>
      <c r="AA267" s="52">
        <f>ROUND(IF((VLOOKUP(B267,'Master '!B$4:W$29000,22,0))&lt;21001,X267,0),0)</f>
        <v>0</v>
      </c>
      <c r="AB267" s="52">
        <f t="shared" si="83"/>
        <v>1800</v>
      </c>
      <c r="AC267" s="52">
        <f t="shared" si="84"/>
        <v>0</v>
      </c>
      <c r="AD267" s="52">
        <v>200</v>
      </c>
      <c r="AE267" s="53"/>
      <c r="AF267" s="104"/>
      <c r="AG267" s="95">
        <f t="shared" si="85"/>
        <v>2000</v>
      </c>
      <c r="AH267" s="95">
        <f t="shared" si="86"/>
        <v>24147</v>
      </c>
      <c r="AI267" s="95">
        <f t="shared" si="87"/>
        <v>1950</v>
      </c>
      <c r="AJ267" s="95">
        <f t="shared" si="88"/>
        <v>0</v>
      </c>
      <c r="AK267" s="95">
        <f t="shared" si="89"/>
        <v>28097</v>
      </c>
    </row>
    <row r="268" spans="1:37" s="54" customFormat="1" ht="12.75" customHeight="1">
      <c r="A268" s="47">
        <v>261</v>
      </c>
      <c r="B268" s="42" t="s">
        <v>1123</v>
      </c>
      <c r="C268" s="48" t="str">
        <f>VLOOKUP(B268,'Master '!B$4:AM$6300,3,0)</f>
        <v>Mahesh Vasant Kulkarni</v>
      </c>
      <c r="D268" s="49">
        <f>VLOOKUP(B268,'Master '!B$4:AP$6300,28,0)</f>
        <v>24000</v>
      </c>
      <c r="E268" s="86" t="str">
        <f>VLOOKUP(B268,'Master '!B:F,5,0)</f>
        <v>M</v>
      </c>
      <c r="F268" s="86">
        <v>0</v>
      </c>
      <c r="G268" s="86">
        <v>1</v>
      </c>
      <c r="H268" s="86">
        <v>4</v>
      </c>
      <c r="I268" s="86">
        <v>0</v>
      </c>
      <c r="J268" s="86">
        <v>26</v>
      </c>
      <c r="K268" s="50">
        <f t="shared" si="72"/>
        <v>31</v>
      </c>
      <c r="L268" s="51">
        <f>VLOOKUP(B268,'Master '!B$4:AQ$13300,23,0)</f>
        <v>12000</v>
      </c>
      <c r="M268" s="51">
        <f>VLOOKUP(B268,'Master '!B$4:AS$13300,24,0)</f>
        <v>4800</v>
      </c>
      <c r="N268" s="51">
        <f>VLOOKUP(B268,'Master '!B$4:AT$13300,25,0)</f>
        <v>2083</v>
      </c>
      <c r="O268" s="51">
        <f>VLOOKUP(B268,'Master '!B$4:AV$1330,26,0)</f>
        <v>2083</v>
      </c>
      <c r="P268" s="51">
        <f>VLOOKUP(B268,'Master '!B$4:AW$1330,27,0)</f>
        <v>3034</v>
      </c>
      <c r="Q268" s="51">
        <f t="shared" si="73"/>
        <v>24000</v>
      </c>
      <c r="R268" s="52">
        <f t="shared" si="74"/>
        <v>12000</v>
      </c>
      <c r="S268" s="52">
        <f t="shared" si="75"/>
        <v>4800</v>
      </c>
      <c r="T268" s="52">
        <f t="shared" si="76"/>
        <v>2083</v>
      </c>
      <c r="U268" s="52">
        <f t="shared" si="77"/>
        <v>2083</v>
      </c>
      <c r="V268" s="52">
        <f t="shared" si="78"/>
        <v>2083</v>
      </c>
      <c r="W268" s="52">
        <f t="shared" si="79"/>
        <v>0</v>
      </c>
      <c r="X268" s="52">
        <f t="shared" si="80"/>
        <v>23049</v>
      </c>
      <c r="Y268" s="52">
        <f t="shared" si="81"/>
        <v>18249</v>
      </c>
      <c r="Z268" s="52">
        <f t="shared" si="82"/>
        <v>15000</v>
      </c>
      <c r="AA268" s="52">
        <f>ROUND(IF((VLOOKUP(B268,'Master '!B$4:W$29000,22,0))&lt;21001,X268,0),0)</f>
        <v>0</v>
      </c>
      <c r="AB268" s="52">
        <f t="shared" si="83"/>
        <v>1800</v>
      </c>
      <c r="AC268" s="52">
        <f t="shared" si="84"/>
        <v>0</v>
      </c>
      <c r="AD268" s="52">
        <v>200</v>
      </c>
      <c r="AE268" s="53"/>
      <c r="AF268" s="104"/>
      <c r="AG268" s="95">
        <f t="shared" si="85"/>
        <v>2000</v>
      </c>
      <c r="AH268" s="95">
        <f t="shared" si="86"/>
        <v>21049</v>
      </c>
      <c r="AI268" s="95">
        <f t="shared" si="87"/>
        <v>1950</v>
      </c>
      <c r="AJ268" s="95">
        <f t="shared" si="88"/>
        <v>0</v>
      </c>
      <c r="AK268" s="95">
        <f t="shared" si="89"/>
        <v>24999</v>
      </c>
    </row>
    <row r="269" spans="1:37" s="54" customFormat="1" ht="12.75" customHeight="1">
      <c r="A269" s="47">
        <v>262</v>
      </c>
      <c r="B269" s="42" t="s">
        <v>1128</v>
      </c>
      <c r="C269" s="48" t="str">
        <f>VLOOKUP(B269,'Master '!B$4:AM$6300,3,0)</f>
        <v>Ritesh Bhaskar Bhumbar</v>
      </c>
      <c r="D269" s="49">
        <f>VLOOKUP(B269,'Master '!B$4:AP$6300,28,0)</f>
        <v>31000</v>
      </c>
      <c r="E269" s="86" t="str">
        <f>VLOOKUP(B269,'Master '!B:F,5,0)</f>
        <v>M</v>
      </c>
      <c r="F269" s="86">
        <v>0</v>
      </c>
      <c r="G269" s="86">
        <v>0</v>
      </c>
      <c r="H269" s="86">
        <v>3</v>
      </c>
      <c r="I269" s="86">
        <v>0</v>
      </c>
      <c r="J269" s="86">
        <v>24</v>
      </c>
      <c r="K269" s="50">
        <f t="shared" si="72"/>
        <v>27</v>
      </c>
      <c r="L269" s="51">
        <f>VLOOKUP(B269,'Master '!B$4:AQ$13300,23,0)</f>
        <v>15500</v>
      </c>
      <c r="M269" s="51">
        <f>VLOOKUP(B269,'Master '!B$4:AS$13300,24,0)</f>
        <v>6200</v>
      </c>
      <c r="N269" s="51">
        <f>VLOOKUP(B269,'Master '!B$4:AT$13300,25,0)</f>
        <v>2083</v>
      </c>
      <c r="O269" s="51">
        <f>VLOOKUP(B269,'Master '!B$4:AV$1330,26,0)</f>
        <v>2083</v>
      </c>
      <c r="P269" s="51">
        <f>VLOOKUP(B269,'Master '!B$4:AW$1330,27,0)</f>
        <v>5134</v>
      </c>
      <c r="Q269" s="51">
        <f t="shared" si="73"/>
        <v>31000</v>
      </c>
      <c r="R269" s="52">
        <f t="shared" si="74"/>
        <v>13500</v>
      </c>
      <c r="S269" s="52">
        <f t="shared" si="75"/>
        <v>5400</v>
      </c>
      <c r="T269" s="52">
        <f t="shared" si="76"/>
        <v>1815</v>
      </c>
      <c r="U269" s="52">
        <f t="shared" si="77"/>
        <v>1815</v>
      </c>
      <c r="V269" s="52">
        <f t="shared" si="78"/>
        <v>1815</v>
      </c>
      <c r="W269" s="52">
        <f t="shared" si="79"/>
        <v>0</v>
      </c>
      <c r="X269" s="52">
        <f t="shared" si="80"/>
        <v>24345</v>
      </c>
      <c r="Y269" s="52">
        <f t="shared" si="81"/>
        <v>18945</v>
      </c>
      <c r="Z269" s="52">
        <f t="shared" si="82"/>
        <v>15000</v>
      </c>
      <c r="AA269" s="52">
        <f>ROUND(IF((VLOOKUP(B269,'Master '!B$4:W$29000,22,0))&lt;21001,X269,0),0)</f>
        <v>0</v>
      </c>
      <c r="AB269" s="52">
        <f t="shared" si="83"/>
        <v>1800</v>
      </c>
      <c r="AC269" s="52">
        <f t="shared" si="84"/>
        <v>0</v>
      </c>
      <c r="AD269" s="52">
        <v>200</v>
      </c>
      <c r="AE269" s="53"/>
      <c r="AF269" s="104"/>
      <c r="AG269" s="95">
        <f t="shared" si="85"/>
        <v>2000</v>
      </c>
      <c r="AH269" s="95">
        <f t="shared" si="86"/>
        <v>22345</v>
      </c>
      <c r="AI269" s="95">
        <f t="shared" si="87"/>
        <v>1950</v>
      </c>
      <c r="AJ269" s="95">
        <f t="shared" si="88"/>
        <v>0</v>
      </c>
      <c r="AK269" s="95">
        <f t="shared" si="89"/>
        <v>26295</v>
      </c>
    </row>
    <row r="270" spans="1:37" s="54" customFormat="1" ht="12.75" customHeight="1">
      <c r="A270" s="47">
        <v>263</v>
      </c>
      <c r="B270" s="42" t="s">
        <v>1132</v>
      </c>
      <c r="C270" s="48" t="str">
        <f>VLOOKUP(B270,'Master '!B$4:AM$6300,3,0)</f>
        <v>Tennati Bhumbar Wani</v>
      </c>
      <c r="D270" s="49">
        <f>VLOOKUP(B270,'Master '!B$4:AP$6300,28,0)</f>
        <v>16000</v>
      </c>
      <c r="E270" s="86" t="str">
        <f>VLOOKUP(B270,'Master '!B:F,5,0)</f>
        <v>M</v>
      </c>
      <c r="F270" s="86">
        <v>10</v>
      </c>
      <c r="G270" s="86">
        <v>1</v>
      </c>
      <c r="H270" s="86">
        <v>4</v>
      </c>
      <c r="I270" s="86">
        <v>0</v>
      </c>
      <c r="J270" s="86">
        <v>26</v>
      </c>
      <c r="K270" s="50">
        <f t="shared" si="72"/>
        <v>31</v>
      </c>
      <c r="L270" s="51">
        <f>VLOOKUP(B270,'Master '!B$4:AQ$13300,23,0)</f>
        <v>8000</v>
      </c>
      <c r="M270" s="51">
        <f>VLOOKUP(B270,'Master '!B$4:AS$13300,24,0)</f>
        <v>3200</v>
      </c>
      <c r="N270" s="51">
        <f>VLOOKUP(B270,'Master '!B$4:AT$13300,25,0)</f>
        <v>2083</v>
      </c>
      <c r="O270" s="51">
        <f>VLOOKUP(B270,'Master '!B$4:AV$1330,26,0)</f>
        <v>2083</v>
      </c>
      <c r="P270" s="51">
        <f>VLOOKUP(B270,'Master '!B$4:AW$1330,27,0)</f>
        <v>634</v>
      </c>
      <c r="Q270" s="51">
        <f t="shared" si="73"/>
        <v>16000</v>
      </c>
      <c r="R270" s="52">
        <f t="shared" si="74"/>
        <v>8000</v>
      </c>
      <c r="S270" s="52">
        <f t="shared" si="75"/>
        <v>3200</v>
      </c>
      <c r="T270" s="52">
        <f t="shared" si="76"/>
        <v>2083</v>
      </c>
      <c r="U270" s="52">
        <f t="shared" si="77"/>
        <v>2083</v>
      </c>
      <c r="V270" s="52">
        <f t="shared" si="78"/>
        <v>2083</v>
      </c>
      <c r="W270" s="52">
        <f t="shared" si="79"/>
        <v>903.22580645161293</v>
      </c>
      <c r="X270" s="52">
        <f t="shared" si="80"/>
        <v>18353</v>
      </c>
      <c r="Y270" s="52">
        <f t="shared" si="81"/>
        <v>14249</v>
      </c>
      <c r="Z270" s="52">
        <f t="shared" si="82"/>
        <v>14249</v>
      </c>
      <c r="AA270" s="52">
        <f>ROUND(IF((VLOOKUP(B270,'Master '!B$4:W$29000,22,0))&lt;21001,X270,0),0)</f>
        <v>18353</v>
      </c>
      <c r="AB270" s="52">
        <f t="shared" si="83"/>
        <v>1709.8799999999999</v>
      </c>
      <c r="AC270" s="52">
        <f t="shared" si="84"/>
        <v>138</v>
      </c>
      <c r="AD270" s="52">
        <v>200</v>
      </c>
      <c r="AE270" s="53"/>
      <c r="AF270" s="104"/>
      <c r="AG270" s="95">
        <f t="shared" si="85"/>
        <v>2047.8799999999999</v>
      </c>
      <c r="AH270" s="95">
        <f t="shared" si="86"/>
        <v>16305.12</v>
      </c>
      <c r="AI270" s="95">
        <f t="shared" si="87"/>
        <v>1852.3700000000001</v>
      </c>
      <c r="AJ270" s="95">
        <f t="shared" si="88"/>
        <v>596.47249999999997</v>
      </c>
      <c r="AK270" s="95">
        <f t="shared" si="89"/>
        <v>20801.842499999999</v>
      </c>
    </row>
    <row r="271" spans="1:37" s="54" customFormat="1" ht="12.75" customHeight="1">
      <c r="A271" s="47">
        <v>264</v>
      </c>
      <c r="B271" s="42" t="s">
        <v>1136</v>
      </c>
      <c r="C271" s="48" t="str">
        <f>VLOOKUP(B271,'Master '!B$4:AM$6300,3,0)</f>
        <v>Hariom Ratnakar More</v>
      </c>
      <c r="D271" s="49">
        <f>VLOOKUP(B271,'Master '!B$4:AP$6300,28,0)</f>
        <v>40000</v>
      </c>
      <c r="E271" s="86" t="str">
        <f>VLOOKUP(B271,'Master '!B:F,5,0)</f>
        <v>M</v>
      </c>
      <c r="F271" s="86">
        <v>0</v>
      </c>
      <c r="G271" s="86">
        <v>0</v>
      </c>
      <c r="H271" s="86">
        <v>4</v>
      </c>
      <c r="I271" s="86">
        <v>0</v>
      </c>
      <c r="J271" s="86">
        <v>25</v>
      </c>
      <c r="K271" s="50">
        <f t="shared" si="72"/>
        <v>29</v>
      </c>
      <c r="L271" s="51">
        <f>VLOOKUP(B271,'Master '!B$4:AQ$13300,23,0)</f>
        <v>20000</v>
      </c>
      <c r="M271" s="51">
        <f>VLOOKUP(B271,'Master '!B$4:AS$13300,24,0)</f>
        <v>8000</v>
      </c>
      <c r="N271" s="51">
        <f>VLOOKUP(B271,'Master '!B$4:AT$13300,25,0)</f>
        <v>2083</v>
      </c>
      <c r="O271" s="51">
        <f>VLOOKUP(B271,'Master '!B$4:AV$1330,26,0)</f>
        <v>2083</v>
      </c>
      <c r="P271" s="51">
        <f>VLOOKUP(B271,'Master '!B$4:AW$1330,27,0)</f>
        <v>7834</v>
      </c>
      <c r="Q271" s="51">
        <f t="shared" si="73"/>
        <v>40000</v>
      </c>
      <c r="R271" s="52">
        <f t="shared" si="74"/>
        <v>18710</v>
      </c>
      <c r="S271" s="52">
        <f t="shared" si="75"/>
        <v>7484</v>
      </c>
      <c r="T271" s="52">
        <f t="shared" si="76"/>
        <v>1949</v>
      </c>
      <c r="U271" s="52">
        <f t="shared" si="77"/>
        <v>1949</v>
      </c>
      <c r="V271" s="52">
        <f t="shared" si="78"/>
        <v>1949</v>
      </c>
      <c r="W271" s="52">
        <f t="shared" si="79"/>
        <v>0</v>
      </c>
      <c r="X271" s="52">
        <f t="shared" si="80"/>
        <v>32041</v>
      </c>
      <c r="Y271" s="52">
        <f t="shared" si="81"/>
        <v>24557</v>
      </c>
      <c r="Z271" s="52">
        <f t="shared" si="82"/>
        <v>15000</v>
      </c>
      <c r="AA271" s="52">
        <f>ROUND(IF((VLOOKUP(B271,'Master '!B$4:W$29000,22,0))&lt;21001,X271,0),0)</f>
        <v>0</v>
      </c>
      <c r="AB271" s="52">
        <f t="shared" si="83"/>
        <v>1800</v>
      </c>
      <c r="AC271" s="52">
        <f t="shared" si="84"/>
        <v>0</v>
      </c>
      <c r="AD271" s="52">
        <v>200</v>
      </c>
      <c r="AE271" s="53"/>
      <c r="AF271" s="104"/>
      <c r="AG271" s="95">
        <f t="shared" si="85"/>
        <v>2000</v>
      </c>
      <c r="AH271" s="95">
        <f t="shared" si="86"/>
        <v>30041</v>
      </c>
      <c r="AI271" s="95">
        <f t="shared" si="87"/>
        <v>1950</v>
      </c>
      <c r="AJ271" s="95">
        <f t="shared" si="88"/>
        <v>0</v>
      </c>
      <c r="AK271" s="95">
        <f t="shared" si="89"/>
        <v>33991</v>
      </c>
    </row>
    <row r="272" spans="1:37" s="54" customFormat="1" ht="12.75" customHeight="1">
      <c r="A272" s="47">
        <v>265</v>
      </c>
      <c r="B272" s="42" t="s">
        <v>1140</v>
      </c>
      <c r="C272" s="48" t="str">
        <f>VLOOKUP(B272,'Master '!B$4:AM$6300,3,0)</f>
        <v>Santosh Sahebrao Fernandes</v>
      </c>
      <c r="D272" s="49">
        <f>VLOOKUP(B272,'Master '!B$4:AP$6300,28,0)</f>
        <v>20000</v>
      </c>
      <c r="E272" s="86" t="str">
        <f>VLOOKUP(B272,'Master '!B:F,5,0)</f>
        <v>M</v>
      </c>
      <c r="F272" s="86">
        <v>10</v>
      </c>
      <c r="G272" s="86">
        <v>1</v>
      </c>
      <c r="H272" s="86">
        <v>2</v>
      </c>
      <c r="I272" s="86">
        <v>0</v>
      </c>
      <c r="J272" s="86">
        <v>26</v>
      </c>
      <c r="K272" s="50">
        <f t="shared" si="72"/>
        <v>29</v>
      </c>
      <c r="L272" s="51">
        <f>VLOOKUP(B272,'Master '!B$4:AQ$13300,23,0)</f>
        <v>10000</v>
      </c>
      <c r="M272" s="51">
        <f>VLOOKUP(B272,'Master '!B$4:AS$13300,24,0)</f>
        <v>4000</v>
      </c>
      <c r="N272" s="51">
        <f>VLOOKUP(B272,'Master '!B$4:AT$13300,25,0)</f>
        <v>2083</v>
      </c>
      <c r="O272" s="51">
        <f>VLOOKUP(B272,'Master '!B$4:AV$1330,26,0)</f>
        <v>2083</v>
      </c>
      <c r="P272" s="51">
        <f>VLOOKUP(B272,'Master '!B$4:AW$1330,27,0)</f>
        <v>1834</v>
      </c>
      <c r="Q272" s="51">
        <f t="shared" si="73"/>
        <v>20000</v>
      </c>
      <c r="R272" s="52">
        <f t="shared" si="74"/>
        <v>9355</v>
      </c>
      <c r="S272" s="52">
        <f t="shared" si="75"/>
        <v>3742</v>
      </c>
      <c r="T272" s="52">
        <f t="shared" si="76"/>
        <v>1949</v>
      </c>
      <c r="U272" s="52">
        <f t="shared" si="77"/>
        <v>1949</v>
      </c>
      <c r="V272" s="52">
        <f t="shared" si="78"/>
        <v>1949</v>
      </c>
      <c r="W272" s="52">
        <f t="shared" si="79"/>
        <v>1129.0322580645161</v>
      </c>
      <c r="X272" s="52">
        <f t="shared" si="80"/>
        <v>20074</v>
      </c>
      <c r="Y272" s="52">
        <f t="shared" si="81"/>
        <v>15202</v>
      </c>
      <c r="Z272" s="52">
        <f t="shared" si="82"/>
        <v>15000</v>
      </c>
      <c r="AA272" s="52">
        <f>ROUND(IF((VLOOKUP(B272,'Master '!B$4:W$29000,22,0))&lt;21001,X272,0),0)</f>
        <v>20074</v>
      </c>
      <c r="AB272" s="52">
        <f t="shared" si="83"/>
        <v>1800</v>
      </c>
      <c r="AC272" s="52">
        <f t="shared" si="84"/>
        <v>151</v>
      </c>
      <c r="AD272" s="52">
        <v>200</v>
      </c>
      <c r="AE272" s="53"/>
      <c r="AF272" s="104"/>
      <c r="AG272" s="95">
        <f t="shared" si="85"/>
        <v>2151</v>
      </c>
      <c r="AH272" s="95">
        <f t="shared" si="86"/>
        <v>17923</v>
      </c>
      <c r="AI272" s="95">
        <f t="shared" si="87"/>
        <v>1950</v>
      </c>
      <c r="AJ272" s="95">
        <f t="shared" si="88"/>
        <v>652.40499999999997</v>
      </c>
      <c r="AK272" s="95">
        <f t="shared" si="89"/>
        <v>22676.404999999999</v>
      </c>
    </row>
    <row r="273" spans="1:37" s="54" customFormat="1" ht="12.75" customHeight="1">
      <c r="A273" s="47">
        <v>266</v>
      </c>
      <c r="B273" s="42" t="s">
        <v>1144</v>
      </c>
      <c r="C273" s="48" t="str">
        <f>VLOOKUP(B273,'Master '!B$4:AM$6300,3,0)</f>
        <v>Rama Shau Yakkundi</v>
      </c>
      <c r="D273" s="49">
        <f>VLOOKUP(B273,'Master '!B$4:AP$6300,28,0)</f>
        <v>50000</v>
      </c>
      <c r="E273" s="86" t="str">
        <f>VLOOKUP(B273,'Master '!B:F,5,0)</f>
        <v>M</v>
      </c>
      <c r="F273" s="86">
        <v>0</v>
      </c>
      <c r="G273" s="86">
        <v>1</v>
      </c>
      <c r="H273" s="86">
        <v>4</v>
      </c>
      <c r="I273" s="86">
        <v>0</v>
      </c>
      <c r="J273" s="86">
        <v>26</v>
      </c>
      <c r="K273" s="50">
        <f t="shared" si="72"/>
        <v>31</v>
      </c>
      <c r="L273" s="51">
        <f>VLOOKUP(B273,'Master '!B$4:AQ$13300,23,0)</f>
        <v>25000</v>
      </c>
      <c r="M273" s="51">
        <f>VLOOKUP(B273,'Master '!B$4:AS$13300,24,0)</f>
        <v>10000</v>
      </c>
      <c r="N273" s="51">
        <f>VLOOKUP(B273,'Master '!B$4:AT$13300,25,0)</f>
        <v>2083</v>
      </c>
      <c r="O273" s="51">
        <f>VLOOKUP(B273,'Master '!B$4:AV$1330,26,0)</f>
        <v>2083</v>
      </c>
      <c r="P273" s="51">
        <f>VLOOKUP(B273,'Master '!B$4:AW$1330,27,0)</f>
        <v>10834</v>
      </c>
      <c r="Q273" s="51">
        <f t="shared" si="73"/>
        <v>50000</v>
      </c>
      <c r="R273" s="52">
        <f t="shared" si="74"/>
        <v>25000</v>
      </c>
      <c r="S273" s="52">
        <f t="shared" si="75"/>
        <v>10000</v>
      </c>
      <c r="T273" s="52">
        <f t="shared" si="76"/>
        <v>2083</v>
      </c>
      <c r="U273" s="52">
        <f t="shared" si="77"/>
        <v>2083</v>
      </c>
      <c r="V273" s="52">
        <f t="shared" si="78"/>
        <v>2083</v>
      </c>
      <c r="W273" s="52">
        <f t="shared" si="79"/>
        <v>0</v>
      </c>
      <c r="X273" s="52">
        <f t="shared" si="80"/>
        <v>41249</v>
      </c>
      <c r="Y273" s="52">
        <f t="shared" si="81"/>
        <v>31249</v>
      </c>
      <c r="Z273" s="52">
        <f t="shared" si="82"/>
        <v>15000</v>
      </c>
      <c r="AA273" s="52">
        <f>ROUND(IF((VLOOKUP(B273,'Master '!B$4:W$29000,22,0))&lt;21001,X273,0),0)</f>
        <v>0</v>
      </c>
      <c r="AB273" s="52">
        <f t="shared" si="83"/>
        <v>1800</v>
      </c>
      <c r="AC273" s="52">
        <f t="shared" si="84"/>
        <v>0</v>
      </c>
      <c r="AD273" s="52">
        <v>200</v>
      </c>
      <c r="AE273" s="53"/>
      <c r="AF273" s="104"/>
      <c r="AG273" s="95">
        <f t="shared" si="85"/>
        <v>2000</v>
      </c>
      <c r="AH273" s="95">
        <f t="shared" si="86"/>
        <v>39249</v>
      </c>
      <c r="AI273" s="95">
        <f t="shared" si="87"/>
        <v>1950</v>
      </c>
      <c r="AJ273" s="95">
        <f t="shared" si="88"/>
        <v>0</v>
      </c>
      <c r="AK273" s="95">
        <f t="shared" si="89"/>
        <v>43199</v>
      </c>
    </row>
    <row r="274" spans="1:37" s="54" customFormat="1" ht="12.75" customHeight="1">
      <c r="A274" s="47">
        <v>267</v>
      </c>
      <c r="B274" s="42" t="s">
        <v>1148</v>
      </c>
      <c r="C274" s="48" t="str">
        <f>VLOOKUP(B274,'Master '!B$4:AM$6300,3,0)</f>
        <v>Ganesh Yakkundi Kshirsagar</v>
      </c>
      <c r="D274" s="49">
        <f>VLOOKUP(B274,'Master '!B$4:AP$6300,28,0)</f>
        <v>40000</v>
      </c>
      <c r="E274" s="86" t="str">
        <f>VLOOKUP(B274,'Master '!B:F,5,0)</f>
        <v>M</v>
      </c>
      <c r="F274" s="86">
        <v>0</v>
      </c>
      <c r="G274" s="86">
        <v>0</v>
      </c>
      <c r="H274" s="86">
        <v>3</v>
      </c>
      <c r="I274" s="86">
        <v>0</v>
      </c>
      <c r="J274" s="86">
        <v>24</v>
      </c>
      <c r="K274" s="50">
        <f t="shared" si="72"/>
        <v>27</v>
      </c>
      <c r="L274" s="51">
        <f>VLOOKUP(B274,'Master '!B$4:AQ$13300,23,0)</f>
        <v>20000</v>
      </c>
      <c r="M274" s="51">
        <f>VLOOKUP(B274,'Master '!B$4:AS$13300,24,0)</f>
        <v>8000</v>
      </c>
      <c r="N274" s="51">
        <f>VLOOKUP(B274,'Master '!B$4:AT$13300,25,0)</f>
        <v>2083</v>
      </c>
      <c r="O274" s="51">
        <f>VLOOKUP(B274,'Master '!B$4:AV$1330,26,0)</f>
        <v>2083</v>
      </c>
      <c r="P274" s="51">
        <f>VLOOKUP(B274,'Master '!B$4:AW$1330,27,0)</f>
        <v>7834</v>
      </c>
      <c r="Q274" s="51">
        <f t="shared" si="73"/>
        <v>40000</v>
      </c>
      <c r="R274" s="52">
        <f t="shared" si="74"/>
        <v>17420</v>
      </c>
      <c r="S274" s="52">
        <f t="shared" si="75"/>
        <v>6968</v>
      </c>
      <c r="T274" s="52">
        <f t="shared" si="76"/>
        <v>1815</v>
      </c>
      <c r="U274" s="52">
        <f t="shared" si="77"/>
        <v>1815</v>
      </c>
      <c r="V274" s="52">
        <f t="shared" si="78"/>
        <v>1815</v>
      </c>
      <c r="W274" s="52">
        <f t="shared" si="79"/>
        <v>0</v>
      </c>
      <c r="X274" s="52">
        <f t="shared" si="80"/>
        <v>29833</v>
      </c>
      <c r="Y274" s="52">
        <f t="shared" si="81"/>
        <v>22865</v>
      </c>
      <c r="Z274" s="52">
        <f t="shared" si="82"/>
        <v>15000</v>
      </c>
      <c r="AA274" s="52">
        <f>ROUND(IF((VLOOKUP(B274,'Master '!B$4:W$29000,22,0))&lt;21001,X274,0),0)</f>
        <v>0</v>
      </c>
      <c r="AB274" s="52">
        <f t="shared" si="83"/>
        <v>1800</v>
      </c>
      <c r="AC274" s="52">
        <f t="shared" si="84"/>
        <v>0</v>
      </c>
      <c r="AD274" s="52">
        <v>200</v>
      </c>
      <c r="AE274" s="53"/>
      <c r="AF274" s="104"/>
      <c r="AG274" s="95">
        <f t="shared" si="85"/>
        <v>2000</v>
      </c>
      <c r="AH274" s="95">
        <f t="shared" si="86"/>
        <v>27833</v>
      </c>
      <c r="AI274" s="95">
        <f t="shared" si="87"/>
        <v>1950</v>
      </c>
      <c r="AJ274" s="95">
        <f t="shared" si="88"/>
        <v>0</v>
      </c>
      <c r="AK274" s="95">
        <f t="shared" si="89"/>
        <v>31783</v>
      </c>
    </row>
    <row r="275" spans="1:37" s="54" customFormat="1" ht="12.75" customHeight="1">
      <c r="A275" s="47">
        <v>268</v>
      </c>
      <c r="B275" s="42" t="s">
        <v>1152</v>
      </c>
      <c r="C275" s="48" t="str">
        <f>VLOOKUP(B275,'Master '!B$4:AM$6300,3,0)</f>
        <v>Sudam Jalindar Pal</v>
      </c>
      <c r="D275" s="49">
        <f>VLOOKUP(B275,'Master '!B$4:AP$6300,28,0)</f>
        <v>15000</v>
      </c>
      <c r="E275" s="86" t="str">
        <f>VLOOKUP(B275,'Master '!B:F,5,0)</f>
        <v>M</v>
      </c>
      <c r="F275" s="86">
        <v>10</v>
      </c>
      <c r="G275" s="86">
        <v>1</v>
      </c>
      <c r="H275" s="86">
        <v>4</v>
      </c>
      <c r="I275" s="86">
        <v>0</v>
      </c>
      <c r="J275" s="86">
        <v>26</v>
      </c>
      <c r="K275" s="50">
        <f t="shared" si="72"/>
        <v>31</v>
      </c>
      <c r="L275" s="51">
        <f>VLOOKUP(B275,'Master '!B$4:AQ$13300,23,0)</f>
        <v>7500</v>
      </c>
      <c r="M275" s="51">
        <f>VLOOKUP(B275,'Master '!B$4:AS$13300,24,0)</f>
        <v>3000</v>
      </c>
      <c r="N275" s="51">
        <f>VLOOKUP(B275,'Master '!B$4:AT$13300,25,0)</f>
        <v>2083</v>
      </c>
      <c r="O275" s="51">
        <f>VLOOKUP(B275,'Master '!B$4:AV$1330,26,0)</f>
        <v>2083</v>
      </c>
      <c r="P275" s="51">
        <f>VLOOKUP(B275,'Master '!B$4:AW$1330,27,0)</f>
        <v>334</v>
      </c>
      <c r="Q275" s="51">
        <f t="shared" si="73"/>
        <v>15000</v>
      </c>
      <c r="R275" s="52">
        <f t="shared" si="74"/>
        <v>7500</v>
      </c>
      <c r="S275" s="52">
        <f t="shared" si="75"/>
        <v>3000</v>
      </c>
      <c r="T275" s="52">
        <f t="shared" si="76"/>
        <v>2083</v>
      </c>
      <c r="U275" s="52">
        <f t="shared" si="77"/>
        <v>2083</v>
      </c>
      <c r="V275" s="52">
        <f t="shared" si="78"/>
        <v>2083</v>
      </c>
      <c r="W275" s="52">
        <f t="shared" si="79"/>
        <v>846.77419354838707</v>
      </c>
      <c r="X275" s="52">
        <f t="shared" si="80"/>
        <v>17596</v>
      </c>
      <c r="Y275" s="52">
        <f t="shared" si="81"/>
        <v>13749</v>
      </c>
      <c r="Z275" s="52">
        <f t="shared" si="82"/>
        <v>13749</v>
      </c>
      <c r="AA275" s="52">
        <f>ROUND(IF((VLOOKUP(B275,'Master '!B$4:W$29000,22,0))&lt;21001,X275,0),0)</f>
        <v>17596</v>
      </c>
      <c r="AB275" s="52">
        <f t="shared" si="83"/>
        <v>1649.8799999999999</v>
      </c>
      <c r="AC275" s="52">
        <f t="shared" si="84"/>
        <v>132</v>
      </c>
      <c r="AD275" s="52">
        <v>200</v>
      </c>
      <c r="AE275" s="53"/>
      <c r="AF275" s="104"/>
      <c r="AG275" s="95">
        <f t="shared" si="85"/>
        <v>1981.8799999999999</v>
      </c>
      <c r="AH275" s="95">
        <f t="shared" si="86"/>
        <v>15614.12</v>
      </c>
      <c r="AI275" s="95">
        <f t="shared" si="87"/>
        <v>1787.3700000000001</v>
      </c>
      <c r="AJ275" s="95">
        <f t="shared" si="88"/>
        <v>571.87</v>
      </c>
      <c r="AK275" s="95">
        <f t="shared" si="89"/>
        <v>19955.239999999998</v>
      </c>
    </row>
    <row r="276" spans="1:37" s="54" customFormat="1" ht="12.75" customHeight="1">
      <c r="A276" s="47">
        <v>269</v>
      </c>
      <c r="B276" s="42" t="s">
        <v>1157</v>
      </c>
      <c r="C276" s="48" t="str">
        <f>VLOOKUP(B276,'Master '!B$4:AM$6300,3,0)</f>
        <v>Allwyn Pal Kadlag</v>
      </c>
      <c r="D276" s="49">
        <f>VLOOKUP(B276,'Master '!B$4:AP$6300,28,0)</f>
        <v>18000</v>
      </c>
      <c r="E276" s="86" t="str">
        <f>VLOOKUP(B276,'Master '!B:F,5,0)</f>
        <v>M</v>
      </c>
      <c r="F276" s="86">
        <v>10</v>
      </c>
      <c r="G276" s="86">
        <v>1</v>
      </c>
      <c r="H276" s="86">
        <v>4</v>
      </c>
      <c r="I276" s="86">
        <v>0</v>
      </c>
      <c r="J276" s="86">
        <v>26</v>
      </c>
      <c r="K276" s="50">
        <f t="shared" si="72"/>
        <v>31</v>
      </c>
      <c r="L276" s="51">
        <f>VLOOKUP(B276,'Master '!B$4:AQ$13300,23,0)</f>
        <v>9000</v>
      </c>
      <c r="M276" s="51">
        <f>VLOOKUP(B276,'Master '!B$4:AS$13300,24,0)</f>
        <v>3600</v>
      </c>
      <c r="N276" s="51">
        <f>VLOOKUP(B276,'Master '!B$4:AT$13300,25,0)</f>
        <v>2083</v>
      </c>
      <c r="O276" s="51">
        <f>VLOOKUP(B276,'Master '!B$4:AV$1330,26,0)</f>
        <v>2083</v>
      </c>
      <c r="P276" s="51">
        <f>VLOOKUP(B276,'Master '!B$4:AW$1330,27,0)</f>
        <v>1234</v>
      </c>
      <c r="Q276" s="51">
        <f t="shared" si="73"/>
        <v>18000</v>
      </c>
      <c r="R276" s="52">
        <f t="shared" si="74"/>
        <v>9000</v>
      </c>
      <c r="S276" s="52">
        <f t="shared" si="75"/>
        <v>3600</v>
      </c>
      <c r="T276" s="52">
        <f t="shared" si="76"/>
        <v>2083</v>
      </c>
      <c r="U276" s="52">
        <f t="shared" si="77"/>
        <v>2083</v>
      </c>
      <c r="V276" s="52">
        <f t="shared" si="78"/>
        <v>2083</v>
      </c>
      <c r="W276" s="52">
        <f t="shared" si="79"/>
        <v>1016.1290322580645</v>
      </c>
      <c r="X276" s="52">
        <f t="shared" si="80"/>
        <v>19866</v>
      </c>
      <c r="Y276" s="52">
        <f t="shared" si="81"/>
        <v>15249</v>
      </c>
      <c r="Z276" s="52">
        <f t="shared" si="82"/>
        <v>15000</v>
      </c>
      <c r="AA276" s="52">
        <f>ROUND(IF((VLOOKUP(B276,'Master '!B$4:W$29000,22,0))&lt;21001,X276,0),0)</f>
        <v>19866</v>
      </c>
      <c r="AB276" s="52">
        <f t="shared" si="83"/>
        <v>1800</v>
      </c>
      <c r="AC276" s="52">
        <f t="shared" si="84"/>
        <v>149</v>
      </c>
      <c r="AD276" s="52">
        <v>200</v>
      </c>
      <c r="AE276" s="53"/>
      <c r="AF276" s="104"/>
      <c r="AG276" s="95">
        <f t="shared" si="85"/>
        <v>2149</v>
      </c>
      <c r="AH276" s="95">
        <f t="shared" si="86"/>
        <v>17717</v>
      </c>
      <c r="AI276" s="95">
        <f t="shared" si="87"/>
        <v>1950</v>
      </c>
      <c r="AJ276" s="95">
        <f t="shared" si="88"/>
        <v>645.64499999999998</v>
      </c>
      <c r="AK276" s="95">
        <f t="shared" si="89"/>
        <v>22461.645</v>
      </c>
    </row>
    <row r="277" spans="1:37" s="54" customFormat="1" ht="12.75" customHeight="1">
      <c r="A277" s="47">
        <v>270</v>
      </c>
      <c r="B277" s="42" t="s">
        <v>1161</v>
      </c>
      <c r="C277" s="48" t="str">
        <f>VLOOKUP(B277,'Master '!B$4:AM$6300,3,0)</f>
        <v>Amanulla Bharat Kumar</v>
      </c>
      <c r="D277" s="49">
        <f>VLOOKUP(B277,'Master '!B$4:AP$6300,28,0)</f>
        <v>19000</v>
      </c>
      <c r="E277" s="86" t="str">
        <f>VLOOKUP(B277,'Master '!B:F,5,0)</f>
        <v>M</v>
      </c>
      <c r="F277" s="86">
        <v>10</v>
      </c>
      <c r="G277" s="86">
        <v>1</v>
      </c>
      <c r="H277" s="86">
        <v>3</v>
      </c>
      <c r="I277" s="86">
        <v>0</v>
      </c>
      <c r="J277" s="86">
        <v>25</v>
      </c>
      <c r="K277" s="50">
        <f t="shared" si="72"/>
        <v>29</v>
      </c>
      <c r="L277" s="51">
        <f>VLOOKUP(B277,'Master '!B$4:AQ$13300,23,0)</f>
        <v>9500</v>
      </c>
      <c r="M277" s="51">
        <f>VLOOKUP(B277,'Master '!B$4:AS$13300,24,0)</f>
        <v>3800</v>
      </c>
      <c r="N277" s="51">
        <f>VLOOKUP(B277,'Master '!B$4:AT$13300,25,0)</f>
        <v>2083</v>
      </c>
      <c r="O277" s="51">
        <f>VLOOKUP(B277,'Master '!B$4:AV$1330,26,0)</f>
        <v>2083</v>
      </c>
      <c r="P277" s="51">
        <f>VLOOKUP(B277,'Master '!B$4:AW$1330,27,0)</f>
        <v>1534</v>
      </c>
      <c r="Q277" s="51">
        <f t="shared" si="73"/>
        <v>19000</v>
      </c>
      <c r="R277" s="52">
        <f t="shared" si="74"/>
        <v>8888</v>
      </c>
      <c r="S277" s="52">
        <f t="shared" si="75"/>
        <v>3555</v>
      </c>
      <c r="T277" s="52">
        <f t="shared" si="76"/>
        <v>1949</v>
      </c>
      <c r="U277" s="52">
        <f t="shared" si="77"/>
        <v>1949</v>
      </c>
      <c r="V277" s="52">
        <f t="shared" si="78"/>
        <v>1949</v>
      </c>
      <c r="W277" s="52">
        <f t="shared" si="79"/>
        <v>1072.5806451612905</v>
      </c>
      <c r="X277" s="52">
        <f t="shared" si="80"/>
        <v>19363</v>
      </c>
      <c r="Y277" s="52">
        <f t="shared" si="81"/>
        <v>14735</v>
      </c>
      <c r="Z277" s="52">
        <f t="shared" si="82"/>
        <v>14735</v>
      </c>
      <c r="AA277" s="52">
        <f>ROUND(IF((VLOOKUP(B277,'Master '!B$4:W$29000,22,0))&lt;21001,X277,0),0)</f>
        <v>19363</v>
      </c>
      <c r="AB277" s="52">
        <f t="shared" si="83"/>
        <v>1768.2</v>
      </c>
      <c r="AC277" s="52">
        <f t="shared" si="84"/>
        <v>146</v>
      </c>
      <c r="AD277" s="52">
        <v>200</v>
      </c>
      <c r="AE277" s="53"/>
      <c r="AF277" s="104"/>
      <c r="AG277" s="95">
        <f t="shared" si="85"/>
        <v>2114.1999999999998</v>
      </c>
      <c r="AH277" s="95">
        <f t="shared" si="86"/>
        <v>17248.8</v>
      </c>
      <c r="AI277" s="95">
        <f t="shared" si="87"/>
        <v>1915.55</v>
      </c>
      <c r="AJ277" s="95">
        <f t="shared" si="88"/>
        <v>629.29750000000001</v>
      </c>
      <c r="AK277" s="95">
        <f t="shared" si="89"/>
        <v>21907.8475</v>
      </c>
    </row>
    <row r="278" spans="1:37" s="54" customFormat="1" ht="12.75" customHeight="1">
      <c r="A278" s="47">
        <v>271</v>
      </c>
      <c r="B278" s="42" t="s">
        <v>1165</v>
      </c>
      <c r="C278" s="48" t="str">
        <f>VLOOKUP(B278,'Master '!B$4:AM$6300,3,0)</f>
        <v>Santosh Kumar Rathod</v>
      </c>
      <c r="D278" s="49">
        <f>VLOOKUP(B278,'Master '!B$4:AP$6300,28,0)</f>
        <v>21000</v>
      </c>
      <c r="E278" s="86" t="str">
        <f>VLOOKUP(B278,'Master '!B:F,5,0)</f>
        <v>M</v>
      </c>
      <c r="F278" s="86">
        <v>0</v>
      </c>
      <c r="G278" s="86">
        <v>0</v>
      </c>
      <c r="H278" s="86">
        <v>4</v>
      </c>
      <c r="I278" s="86">
        <v>0</v>
      </c>
      <c r="J278" s="86">
        <v>25</v>
      </c>
      <c r="K278" s="50">
        <f t="shared" si="72"/>
        <v>29</v>
      </c>
      <c r="L278" s="51">
        <f>VLOOKUP(B278,'Master '!B$4:AQ$13300,23,0)</f>
        <v>10500</v>
      </c>
      <c r="M278" s="51">
        <f>VLOOKUP(B278,'Master '!B$4:AS$13300,24,0)</f>
        <v>4200</v>
      </c>
      <c r="N278" s="51">
        <f>VLOOKUP(B278,'Master '!B$4:AT$13300,25,0)</f>
        <v>2083</v>
      </c>
      <c r="O278" s="51">
        <f>VLOOKUP(B278,'Master '!B$4:AV$1330,26,0)</f>
        <v>2083</v>
      </c>
      <c r="P278" s="51">
        <f>VLOOKUP(B278,'Master '!B$4:AW$1330,27,0)</f>
        <v>2134</v>
      </c>
      <c r="Q278" s="51">
        <f t="shared" si="73"/>
        <v>21000</v>
      </c>
      <c r="R278" s="52">
        <f t="shared" si="74"/>
        <v>9823</v>
      </c>
      <c r="S278" s="52">
        <f t="shared" si="75"/>
        <v>3930</v>
      </c>
      <c r="T278" s="52">
        <f t="shared" si="76"/>
        <v>1949</v>
      </c>
      <c r="U278" s="52">
        <f t="shared" si="77"/>
        <v>1949</v>
      </c>
      <c r="V278" s="52">
        <f t="shared" si="78"/>
        <v>1949</v>
      </c>
      <c r="W278" s="52">
        <f t="shared" si="79"/>
        <v>0</v>
      </c>
      <c r="X278" s="52">
        <f t="shared" si="80"/>
        <v>19600</v>
      </c>
      <c r="Y278" s="52">
        <f t="shared" si="81"/>
        <v>15670</v>
      </c>
      <c r="Z278" s="52">
        <f t="shared" si="82"/>
        <v>15000</v>
      </c>
      <c r="AA278" s="52">
        <f>ROUND(IF((VLOOKUP(B278,'Master '!B$4:W$29000,22,0))&lt;21001,X278,0),0)</f>
        <v>19600</v>
      </c>
      <c r="AB278" s="52">
        <f t="shared" si="83"/>
        <v>1800</v>
      </c>
      <c r="AC278" s="52">
        <f t="shared" si="84"/>
        <v>147</v>
      </c>
      <c r="AD278" s="52">
        <v>200</v>
      </c>
      <c r="AE278" s="53"/>
      <c r="AF278" s="104"/>
      <c r="AG278" s="95">
        <f t="shared" si="85"/>
        <v>2147</v>
      </c>
      <c r="AH278" s="95">
        <f t="shared" si="86"/>
        <v>17453</v>
      </c>
      <c r="AI278" s="95">
        <f t="shared" si="87"/>
        <v>1950</v>
      </c>
      <c r="AJ278" s="95">
        <f t="shared" si="88"/>
        <v>637</v>
      </c>
      <c r="AK278" s="95">
        <f t="shared" si="89"/>
        <v>22187</v>
      </c>
    </row>
    <row r="279" spans="1:37" s="54" customFormat="1" ht="12.75" customHeight="1">
      <c r="A279" s="47">
        <v>272</v>
      </c>
      <c r="B279" s="42" t="s">
        <v>1168</v>
      </c>
      <c r="C279" s="48" t="str">
        <f>VLOOKUP(B279,'Master '!B$4:AM$6300,3,0)</f>
        <v>Ankit Parashram Vetal</v>
      </c>
      <c r="D279" s="49">
        <f>VLOOKUP(B279,'Master '!B$4:AP$6300,28,0)</f>
        <v>20000</v>
      </c>
      <c r="E279" s="86" t="str">
        <f>VLOOKUP(B279,'Master '!B:F,5,0)</f>
        <v>M</v>
      </c>
      <c r="F279" s="86">
        <v>10</v>
      </c>
      <c r="G279" s="86">
        <v>1</v>
      </c>
      <c r="H279" s="86">
        <v>2</v>
      </c>
      <c r="I279" s="86">
        <v>0</v>
      </c>
      <c r="J279" s="86">
        <v>26</v>
      </c>
      <c r="K279" s="50">
        <f t="shared" si="72"/>
        <v>29</v>
      </c>
      <c r="L279" s="51">
        <f>VLOOKUP(B279,'Master '!B$4:AQ$13300,23,0)</f>
        <v>10000</v>
      </c>
      <c r="M279" s="51">
        <f>VLOOKUP(B279,'Master '!B$4:AS$13300,24,0)</f>
        <v>4000</v>
      </c>
      <c r="N279" s="51">
        <f>VLOOKUP(B279,'Master '!B$4:AT$13300,25,0)</f>
        <v>2083</v>
      </c>
      <c r="O279" s="51">
        <f>VLOOKUP(B279,'Master '!B$4:AV$1330,26,0)</f>
        <v>2083</v>
      </c>
      <c r="P279" s="51">
        <f>VLOOKUP(B279,'Master '!B$4:AW$1330,27,0)</f>
        <v>1834</v>
      </c>
      <c r="Q279" s="51">
        <f t="shared" si="73"/>
        <v>20000</v>
      </c>
      <c r="R279" s="52">
        <f t="shared" si="74"/>
        <v>9355</v>
      </c>
      <c r="S279" s="52">
        <f t="shared" si="75"/>
        <v>3742</v>
      </c>
      <c r="T279" s="52">
        <f t="shared" si="76"/>
        <v>1949</v>
      </c>
      <c r="U279" s="52">
        <f t="shared" si="77"/>
        <v>1949</v>
      </c>
      <c r="V279" s="52">
        <f t="shared" si="78"/>
        <v>1949</v>
      </c>
      <c r="W279" s="52">
        <f t="shared" si="79"/>
        <v>1129.0322580645161</v>
      </c>
      <c r="X279" s="52">
        <f t="shared" si="80"/>
        <v>20074</v>
      </c>
      <c r="Y279" s="52">
        <f t="shared" si="81"/>
        <v>15202</v>
      </c>
      <c r="Z279" s="52">
        <f t="shared" si="82"/>
        <v>15000</v>
      </c>
      <c r="AA279" s="52">
        <f>ROUND(IF((VLOOKUP(B279,'Master '!B$4:W$29000,22,0))&lt;21001,X279,0),0)</f>
        <v>20074</v>
      </c>
      <c r="AB279" s="52">
        <f t="shared" si="83"/>
        <v>1800</v>
      </c>
      <c r="AC279" s="52">
        <f t="shared" si="84"/>
        <v>151</v>
      </c>
      <c r="AD279" s="52">
        <v>200</v>
      </c>
      <c r="AE279" s="53"/>
      <c r="AF279" s="104"/>
      <c r="AG279" s="95">
        <f t="shared" si="85"/>
        <v>2151</v>
      </c>
      <c r="AH279" s="95">
        <f t="shared" si="86"/>
        <v>17923</v>
      </c>
      <c r="AI279" s="95">
        <f t="shared" si="87"/>
        <v>1950</v>
      </c>
      <c r="AJ279" s="95">
        <f t="shared" si="88"/>
        <v>652.40499999999997</v>
      </c>
      <c r="AK279" s="95">
        <f t="shared" si="89"/>
        <v>22676.404999999999</v>
      </c>
    </row>
    <row r="280" spans="1:37" s="54" customFormat="1" ht="12.75" customHeight="1">
      <c r="A280" s="47">
        <v>273</v>
      </c>
      <c r="B280" s="42" t="s">
        <v>1171</v>
      </c>
      <c r="C280" s="48" t="str">
        <f>VLOOKUP(B280,'Master '!B$4:AM$6300,3,0)</f>
        <v>Sushant Manohar Patil</v>
      </c>
      <c r="D280" s="49">
        <f>VLOOKUP(B280,'Master '!B$4:AP$6300,28,0)</f>
        <v>20000</v>
      </c>
      <c r="E280" s="86" t="str">
        <f>VLOOKUP(B280,'Master '!B:F,5,0)</f>
        <v>M</v>
      </c>
      <c r="F280" s="86">
        <v>10</v>
      </c>
      <c r="G280" s="86">
        <v>1</v>
      </c>
      <c r="H280" s="86">
        <v>4</v>
      </c>
      <c r="I280" s="86">
        <v>0</v>
      </c>
      <c r="J280" s="86">
        <v>26</v>
      </c>
      <c r="K280" s="50">
        <f t="shared" si="72"/>
        <v>31</v>
      </c>
      <c r="L280" s="51">
        <f>VLOOKUP(B280,'Master '!B$4:AQ$13300,23,0)</f>
        <v>10000</v>
      </c>
      <c r="M280" s="51">
        <f>VLOOKUP(B280,'Master '!B$4:AS$13300,24,0)</f>
        <v>4000</v>
      </c>
      <c r="N280" s="51">
        <f>VLOOKUP(B280,'Master '!B$4:AT$13300,25,0)</f>
        <v>2083</v>
      </c>
      <c r="O280" s="51">
        <f>VLOOKUP(B280,'Master '!B$4:AV$1330,26,0)</f>
        <v>2083</v>
      </c>
      <c r="P280" s="51">
        <f>VLOOKUP(B280,'Master '!B$4:AW$1330,27,0)</f>
        <v>1834</v>
      </c>
      <c r="Q280" s="51">
        <f t="shared" si="73"/>
        <v>20000</v>
      </c>
      <c r="R280" s="52">
        <f t="shared" si="74"/>
        <v>10000</v>
      </c>
      <c r="S280" s="52">
        <f t="shared" si="75"/>
        <v>4000</v>
      </c>
      <c r="T280" s="52">
        <f t="shared" si="76"/>
        <v>2083</v>
      </c>
      <c r="U280" s="52">
        <f t="shared" si="77"/>
        <v>2083</v>
      </c>
      <c r="V280" s="52">
        <f t="shared" si="78"/>
        <v>2083</v>
      </c>
      <c r="W280" s="52">
        <f t="shared" si="79"/>
        <v>1129.0322580645161</v>
      </c>
      <c r="X280" s="52">
        <f t="shared" si="80"/>
        <v>21379</v>
      </c>
      <c r="Y280" s="52">
        <f t="shared" si="81"/>
        <v>16249</v>
      </c>
      <c r="Z280" s="52">
        <f t="shared" si="82"/>
        <v>15000</v>
      </c>
      <c r="AA280" s="52">
        <f>ROUND(IF((VLOOKUP(B280,'Master '!B$4:W$29000,22,0))&lt;21001,X280,0),0)</f>
        <v>21379</v>
      </c>
      <c r="AB280" s="52">
        <f t="shared" si="83"/>
        <v>1800</v>
      </c>
      <c r="AC280" s="52">
        <f t="shared" si="84"/>
        <v>161</v>
      </c>
      <c r="AD280" s="52">
        <v>200</v>
      </c>
      <c r="AE280" s="53"/>
      <c r="AF280" s="104"/>
      <c r="AG280" s="95">
        <f t="shared" si="85"/>
        <v>2161</v>
      </c>
      <c r="AH280" s="95">
        <f t="shared" si="86"/>
        <v>19218</v>
      </c>
      <c r="AI280" s="95">
        <f t="shared" si="87"/>
        <v>1950</v>
      </c>
      <c r="AJ280" s="95">
        <f t="shared" si="88"/>
        <v>694.8175</v>
      </c>
      <c r="AK280" s="95">
        <f t="shared" si="89"/>
        <v>24023.817500000001</v>
      </c>
    </row>
    <row r="281" spans="1:37" s="54" customFormat="1" ht="12.75" customHeight="1">
      <c r="A281" s="47">
        <v>274</v>
      </c>
      <c r="B281" s="42" t="s">
        <v>1174</v>
      </c>
      <c r="C281" s="48" t="str">
        <f>VLOOKUP(B281,'Master '!B$4:AM$6300,3,0)</f>
        <v>Vivek Sanjay Vishwakarma</v>
      </c>
      <c r="D281" s="49">
        <f>VLOOKUP(B281,'Master '!B$4:AP$6300,28,0)</f>
        <v>20000</v>
      </c>
      <c r="E281" s="86" t="str">
        <f>VLOOKUP(B281,'Master '!B:F,5,0)</f>
        <v>M</v>
      </c>
      <c r="F281" s="86">
        <v>10</v>
      </c>
      <c r="G281" s="86">
        <v>0</v>
      </c>
      <c r="H281" s="86">
        <v>3</v>
      </c>
      <c r="I281" s="86">
        <v>0</v>
      </c>
      <c r="J281" s="86">
        <v>24</v>
      </c>
      <c r="K281" s="50">
        <f t="shared" si="72"/>
        <v>27</v>
      </c>
      <c r="L281" s="51">
        <f>VLOOKUP(B281,'Master '!B$4:AQ$13300,23,0)</f>
        <v>10000</v>
      </c>
      <c r="M281" s="51">
        <f>VLOOKUP(B281,'Master '!B$4:AS$13300,24,0)</f>
        <v>4000</v>
      </c>
      <c r="N281" s="51">
        <f>VLOOKUP(B281,'Master '!B$4:AT$13300,25,0)</f>
        <v>2083</v>
      </c>
      <c r="O281" s="51">
        <f>VLOOKUP(B281,'Master '!B$4:AV$1330,26,0)</f>
        <v>2083</v>
      </c>
      <c r="P281" s="51">
        <f>VLOOKUP(B281,'Master '!B$4:AW$1330,27,0)</f>
        <v>1834</v>
      </c>
      <c r="Q281" s="51">
        <f t="shared" si="73"/>
        <v>20000</v>
      </c>
      <c r="R281" s="52">
        <f t="shared" si="74"/>
        <v>8710</v>
      </c>
      <c r="S281" s="52">
        <f t="shared" si="75"/>
        <v>3484</v>
      </c>
      <c r="T281" s="52">
        <f t="shared" si="76"/>
        <v>1815</v>
      </c>
      <c r="U281" s="52">
        <f t="shared" si="77"/>
        <v>1815</v>
      </c>
      <c r="V281" s="52">
        <f t="shared" si="78"/>
        <v>1815</v>
      </c>
      <c r="W281" s="52">
        <f t="shared" si="79"/>
        <v>1129.0322580645161</v>
      </c>
      <c r="X281" s="52">
        <f t="shared" si="80"/>
        <v>18769</v>
      </c>
      <c r="Y281" s="52">
        <f t="shared" si="81"/>
        <v>14155</v>
      </c>
      <c r="Z281" s="52">
        <f t="shared" si="82"/>
        <v>14155</v>
      </c>
      <c r="AA281" s="52">
        <f>ROUND(IF((VLOOKUP(B281,'Master '!B$4:W$29000,22,0))&lt;21001,X281,0),0)</f>
        <v>18769</v>
      </c>
      <c r="AB281" s="52">
        <f t="shared" si="83"/>
        <v>1698.6</v>
      </c>
      <c r="AC281" s="52">
        <f t="shared" si="84"/>
        <v>141</v>
      </c>
      <c r="AD281" s="52">
        <v>200</v>
      </c>
      <c r="AE281" s="53"/>
      <c r="AF281" s="104"/>
      <c r="AG281" s="95">
        <f t="shared" si="85"/>
        <v>2039.6</v>
      </c>
      <c r="AH281" s="95">
        <f t="shared" si="86"/>
        <v>16729.400000000001</v>
      </c>
      <c r="AI281" s="95">
        <f t="shared" si="87"/>
        <v>1840.15</v>
      </c>
      <c r="AJ281" s="95">
        <f t="shared" si="88"/>
        <v>609.99250000000006</v>
      </c>
      <c r="AK281" s="95">
        <f t="shared" si="89"/>
        <v>21219.142500000002</v>
      </c>
    </row>
    <row r="282" spans="1:37" s="54" customFormat="1" ht="12.75" customHeight="1">
      <c r="A282" s="47">
        <v>275</v>
      </c>
      <c r="B282" s="42" t="s">
        <v>1178</v>
      </c>
      <c r="C282" s="48" t="str">
        <f>VLOOKUP(B282,'Master '!B$4:AM$6300,3,0)</f>
        <v>Mahadeo Kumar Sayyad</v>
      </c>
      <c r="D282" s="49">
        <f>VLOOKUP(B282,'Master '!B$4:AP$6300,28,0)</f>
        <v>20000</v>
      </c>
      <c r="E282" s="86" t="str">
        <f>VLOOKUP(B282,'Master '!B:F,5,0)</f>
        <v>M</v>
      </c>
      <c r="F282" s="86">
        <v>10</v>
      </c>
      <c r="G282" s="86">
        <v>1</v>
      </c>
      <c r="H282" s="86">
        <v>4</v>
      </c>
      <c r="I282" s="86">
        <v>0</v>
      </c>
      <c r="J282" s="86">
        <v>26</v>
      </c>
      <c r="K282" s="50">
        <f t="shared" si="72"/>
        <v>31</v>
      </c>
      <c r="L282" s="51">
        <f>VLOOKUP(B282,'Master '!B$4:AQ$13300,23,0)</f>
        <v>10000</v>
      </c>
      <c r="M282" s="51">
        <f>VLOOKUP(B282,'Master '!B$4:AS$13300,24,0)</f>
        <v>4000</v>
      </c>
      <c r="N282" s="51">
        <f>VLOOKUP(B282,'Master '!B$4:AT$13300,25,0)</f>
        <v>2083</v>
      </c>
      <c r="O282" s="51">
        <f>VLOOKUP(B282,'Master '!B$4:AV$1330,26,0)</f>
        <v>2083</v>
      </c>
      <c r="P282" s="51">
        <f>VLOOKUP(B282,'Master '!B$4:AW$1330,27,0)</f>
        <v>1834</v>
      </c>
      <c r="Q282" s="51">
        <f t="shared" si="73"/>
        <v>20000</v>
      </c>
      <c r="R282" s="52">
        <f t="shared" si="74"/>
        <v>10000</v>
      </c>
      <c r="S282" s="52">
        <f t="shared" si="75"/>
        <v>4000</v>
      </c>
      <c r="T282" s="52">
        <f t="shared" si="76"/>
        <v>2083</v>
      </c>
      <c r="U282" s="52">
        <f t="shared" si="77"/>
        <v>2083</v>
      </c>
      <c r="V282" s="52">
        <f t="shared" si="78"/>
        <v>2083</v>
      </c>
      <c r="W282" s="52">
        <f t="shared" si="79"/>
        <v>1129.0322580645161</v>
      </c>
      <c r="X282" s="52">
        <f t="shared" si="80"/>
        <v>21379</v>
      </c>
      <c r="Y282" s="52">
        <f t="shared" si="81"/>
        <v>16249</v>
      </c>
      <c r="Z282" s="52">
        <f t="shared" si="82"/>
        <v>15000</v>
      </c>
      <c r="AA282" s="52">
        <f>ROUND(IF((VLOOKUP(B282,'Master '!B$4:W$29000,22,0))&lt;21001,X282,0),0)</f>
        <v>21379</v>
      </c>
      <c r="AB282" s="52">
        <f t="shared" si="83"/>
        <v>1800</v>
      </c>
      <c r="AC282" s="52">
        <f t="shared" si="84"/>
        <v>161</v>
      </c>
      <c r="AD282" s="52">
        <v>200</v>
      </c>
      <c r="AE282" s="53"/>
      <c r="AF282" s="104"/>
      <c r="AG282" s="95">
        <f t="shared" si="85"/>
        <v>2161</v>
      </c>
      <c r="AH282" s="95">
        <f t="shared" si="86"/>
        <v>19218</v>
      </c>
      <c r="AI282" s="95">
        <f t="shared" si="87"/>
        <v>1950</v>
      </c>
      <c r="AJ282" s="95">
        <f t="shared" si="88"/>
        <v>694.8175</v>
      </c>
      <c r="AK282" s="95">
        <f t="shared" si="89"/>
        <v>24023.817500000001</v>
      </c>
    </row>
    <row r="283" spans="1:37" s="54" customFormat="1" ht="12.75" customHeight="1">
      <c r="A283" s="47">
        <v>276</v>
      </c>
      <c r="B283" s="42" t="s">
        <v>1183</v>
      </c>
      <c r="C283" s="48" t="str">
        <f>VLOOKUP(B283,'Master '!B$4:AM$6300,3,0)</f>
        <v>Ganesh Mubarak Randave</v>
      </c>
      <c r="D283" s="49">
        <f>VLOOKUP(B283,'Master '!B$4:AP$6300,28,0)</f>
        <v>40000</v>
      </c>
      <c r="E283" s="86" t="str">
        <f>VLOOKUP(B283,'Master '!B:F,5,0)</f>
        <v>M</v>
      </c>
      <c r="F283" s="86">
        <v>0</v>
      </c>
      <c r="G283" s="86">
        <v>0</v>
      </c>
      <c r="H283" s="86">
        <v>4</v>
      </c>
      <c r="I283" s="86">
        <v>0</v>
      </c>
      <c r="J283" s="86">
        <v>25</v>
      </c>
      <c r="K283" s="50">
        <f t="shared" si="72"/>
        <v>29</v>
      </c>
      <c r="L283" s="51">
        <f>VLOOKUP(B283,'Master '!B$4:AQ$13300,23,0)</f>
        <v>20000</v>
      </c>
      <c r="M283" s="51">
        <f>VLOOKUP(B283,'Master '!B$4:AS$13300,24,0)</f>
        <v>8000</v>
      </c>
      <c r="N283" s="51">
        <f>VLOOKUP(B283,'Master '!B$4:AT$13300,25,0)</f>
        <v>2083</v>
      </c>
      <c r="O283" s="51">
        <f>VLOOKUP(B283,'Master '!B$4:AV$1330,26,0)</f>
        <v>2083</v>
      </c>
      <c r="P283" s="51">
        <f>VLOOKUP(B283,'Master '!B$4:AW$1330,27,0)</f>
        <v>7834</v>
      </c>
      <c r="Q283" s="51">
        <f t="shared" si="73"/>
        <v>40000</v>
      </c>
      <c r="R283" s="52">
        <f t="shared" si="74"/>
        <v>18710</v>
      </c>
      <c r="S283" s="52">
        <f t="shared" si="75"/>
        <v>7484</v>
      </c>
      <c r="T283" s="52">
        <f t="shared" si="76"/>
        <v>1949</v>
      </c>
      <c r="U283" s="52">
        <f t="shared" si="77"/>
        <v>1949</v>
      </c>
      <c r="V283" s="52">
        <f t="shared" si="78"/>
        <v>1949</v>
      </c>
      <c r="W283" s="52">
        <f t="shared" si="79"/>
        <v>0</v>
      </c>
      <c r="X283" s="52">
        <f t="shared" si="80"/>
        <v>32041</v>
      </c>
      <c r="Y283" s="52">
        <f t="shared" si="81"/>
        <v>24557</v>
      </c>
      <c r="Z283" s="52">
        <f t="shared" si="82"/>
        <v>15000</v>
      </c>
      <c r="AA283" s="52">
        <f>ROUND(IF((VLOOKUP(B283,'Master '!B$4:W$29000,22,0))&lt;21001,X283,0),0)</f>
        <v>0</v>
      </c>
      <c r="AB283" s="52">
        <f t="shared" si="83"/>
        <v>1800</v>
      </c>
      <c r="AC283" s="52">
        <f t="shared" si="84"/>
        <v>0</v>
      </c>
      <c r="AD283" s="52">
        <v>200</v>
      </c>
      <c r="AE283" s="53"/>
      <c r="AF283" s="104"/>
      <c r="AG283" s="95">
        <f t="shared" si="85"/>
        <v>2000</v>
      </c>
      <c r="AH283" s="95">
        <f t="shared" si="86"/>
        <v>30041</v>
      </c>
      <c r="AI283" s="95">
        <f t="shared" si="87"/>
        <v>1950</v>
      </c>
      <c r="AJ283" s="95">
        <f t="shared" si="88"/>
        <v>0</v>
      </c>
      <c r="AK283" s="95">
        <f t="shared" si="89"/>
        <v>33991</v>
      </c>
    </row>
    <row r="284" spans="1:37" s="54" customFormat="1" ht="12.75" customHeight="1">
      <c r="A284" s="47">
        <v>277</v>
      </c>
      <c r="B284" s="42" t="s">
        <v>1186</v>
      </c>
      <c r="C284" s="48" t="str">
        <f>VLOOKUP(B284,'Master '!B$4:AM$6300,3,0)</f>
        <v>Ajay Raosaheb Gurav</v>
      </c>
      <c r="D284" s="49">
        <f>VLOOKUP(B284,'Master '!B$4:AP$6300,28,0)</f>
        <v>30000</v>
      </c>
      <c r="E284" s="86" t="str">
        <f>VLOOKUP(B284,'Master '!B:F,5,0)</f>
        <v>M</v>
      </c>
      <c r="F284" s="86">
        <v>0</v>
      </c>
      <c r="G284" s="86">
        <v>1</v>
      </c>
      <c r="H284" s="86">
        <v>2</v>
      </c>
      <c r="I284" s="86">
        <v>0</v>
      </c>
      <c r="J284" s="86">
        <v>26</v>
      </c>
      <c r="K284" s="50">
        <f t="shared" si="72"/>
        <v>29</v>
      </c>
      <c r="L284" s="51">
        <f>VLOOKUP(B284,'Master '!B$4:AQ$13300,23,0)</f>
        <v>15000</v>
      </c>
      <c r="M284" s="51">
        <f>VLOOKUP(B284,'Master '!B$4:AS$13300,24,0)</f>
        <v>6000</v>
      </c>
      <c r="N284" s="51">
        <f>VLOOKUP(B284,'Master '!B$4:AT$13300,25,0)</f>
        <v>2083</v>
      </c>
      <c r="O284" s="51">
        <f>VLOOKUP(B284,'Master '!B$4:AV$1330,26,0)</f>
        <v>2083</v>
      </c>
      <c r="P284" s="51">
        <f>VLOOKUP(B284,'Master '!B$4:AW$1330,27,0)</f>
        <v>4834</v>
      </c>
      <c r="Q284" s="51">
        <f t="shared" si="73"/>
        <v>30000</v>
      </c>
      <c r="R284" s="52">
        <f t="shared" si="74"/>
        <v>14033</v>
      </c>
      <c r="S284" s="52">
        <f t="shared" si="75"/>
        <v>5613</v>
      </c>
      <c r="T284" s="52">
        <f t="shared" si="76"/>
        <v>1949</v>
      </c>
      <c r="U284" s="52">
        <f t="shared" si="77"/>
        <v>1949</v>
      </c>
      <c r="V284" s="52">
        <f t="shared" si="78"/>
        <v>1949</v>
      </c>
      <c r="W284" s="52">
        <f t="shared" si="79"/>
        <v>0</v>
      </c>
      <c r="X284" s="52">
        <f t="shared" si="80"/>
        <v>25493</v>
      </c>
      <c r="Y284" s="52">
        <f t="shared" si="81"/>
        <v>19880</v>
      </c>
      <c r="Z284" s="52">
        <f t="shared" si="82"/>
        <v>15000</v>
      </c>
      <c r="AA284" s="52">
        <f>ROUND(IF((VLOOKUP(B284,'Master '!B$4:W$29000,22,0))&lt;21001,X284,0),0)</f>
        <v>0</v>
      </c>
      <c r="AB284" s="52">
        <f t="shared" si="83"/>
        <v>1800</v>
      </c>
      <c r="AC284" s="52">
        <f t="shared" si="84"/>
        <v>0</v>
      </c>
      <c r="AD284" s="52">
        <v>200</v>
      </c>
      <c r="AE284" s="53"/>
      <c r="AF284" s="104"/>
      <c r="AG284" s="95">
        <f t="shared" si="85"/>
        <v>2000</v>
      </c>
      <c r="AH284" s="95">
        <f t="shared" si="86"/>
        <v>23493</v>
      </c>
      <c r="AI284" s="95">
        <f t="shared" si="87"/>
        <v>1950</v>
      </c>
      <c r="AJ284" s="95">
        <f t="shared" si="88"/>
        <v>0</v>
      </c>
      <c r="AK284" s="95">
        <f t="shared" si="89"/>
        <v>27443</v>
      </c>
    </row>
    <row r="285" spans="1:37" s="54" customFormat="1" ht="12.75" customHeight="1">
      <c r="A285" s="47">
        <v>278</v>
      </c>
      <c r="B285" s="42" t="s">
        <v>1188</v>
      </c>
      <c r="C285" s="48" t="str">
        <f>VLOOKUP(B285,'Master '!B$4:AM$6300,3,0)</f>
        <v>Akshay Sharad Tyagi</v>
      </c>
      <c r="D285" s="49">
        <f>VLOOKUP(B285,'Master '!B$4:AP$6300,28,0)</f>
        <v>16000</v>
      </c>
      <c r="E285" s="86" t="str">
        <f>VLOOKUP(B285,'Master '!B:F,5,0)</f>
        <v>M</v>
      </c>
      <c r="F285" s="86">
        <v>10</v>
      </c>
      <c r="G285" s="86">
        <v>1</v>
      </c>
      <c r="H285" s="86">
        <v>4</v>
      </c>
      <c r="I285" s="86">
        <v>0</v>
      </c>
      <c r="J285" s="86">
        <v>26</v>
      </c>
      <c r="K285" s="50">
        <f t="shared" si="72"/>
        <v>31</v>
      </c>
      <c r="L285" s="51">
        <f>VLOOKUP(B285,'Master '!B$4:AQ$13300,23,0)</f>
        <v>8000</v>
      </c>
      <c r="M285" s="51">
        <f>VLOOKUP(B285,'Master '!B$4:AS$13300,24,0)</f>
        <v>3200</v>
      </c>
      <c r="N285" s="51">
        <f>VLOOKUP(B285,'Master '!B$4:AT$13300,25,0)</f>
        <v>2083</v>
      </c>
      <c r="O285" s="51">
        <f>VLOOKUP(B285,'Master '!B$4:AV$1330,26,0)</f>
        <v>2083</v>
      </c>
      <c r="P285" s="51">
        <f>VLOOKUP(B285,'Master '!B$4:AW$1330,27,0)</f>
        <v>634</v>
      </c>
      <c r="Q285" s="51">
        <f t="shared" si="73"/>
        <v>16000</v>
      </c>
      <c r="R285" s="52">
        <f t="shared" si="74"/>
        <v>8000</v>
      </c>
      <c r="S285" s="52">
        <f t="shared" si="75"/>
        <v>3200</v>
      </c>
      <c r="T285" s="52">
        <f t="shared" si="76"/>
        <v>2083</v>
      </c>
      <c r="U285" s="52">
        <f t="shared" si="77"/>
        <v>2083</v>
      </c>
      <c r="V285" s="52">
        <f t="shared" si="78"/>
        <v>2083</v>
      </c>
      <c r="W285" s="52">
        <f t="shared" si="79"/>
        <v>903.22580645161293</v>
      </c>
      <c r="X285" s="52">
        <f t="shared" si="80"/>
        <v>18353</v>
      </c>
      <c r="Y285" s="52">
        <f t="shared" si="81"/>
        <v>14249</v>
      </c>
      <c r="Z285" s="52">
        <f t="shared" si="82"/>
        <v>14249</v>
      </c>
      <c r="AA285" s="52">
        <f>ROUND(IF((VLOOKUP(B285,'Master '!B$4:W$29000,22,0))&lt;21001,X285,0),0)</f>
        <v>18353</v>
      </c>
      <c r="AB285" s="52">
        <f t="shared" si="83"/>
        <v>1709.8799999999999</v>
      </c>
      <c r="AC285" s="52">
        <f t="shared" si="84"/>
        <v>138</v>
      </c>
      <c r="AD285" s="52">
        <v>200</v>
      </c>
      <c r="AE285" s="53"/>
      <c r="AF285" s="104"/>
      <c r="AG285" s="95">
        <f t="shared" si="85"/>
        <v>2047.8799999999999</v>
      </c>
      <c r="AH285" s="95">
        <f t="shared" si="86"/>
        <v>16305.12</v>
      </c>
      <c r="AI285" s="95">
        <f t="shared" si="87"/>
        <v>1852.3700000000001</v>
      </c>
      <c r="AJ285" s="95">
        <f t="shared" si="88"/>
        <v>596.47249999999997</v>
      </c>
      <c r="AK285" s="95">
        <f t="shared" si="89"/>
        <v>20801.842499999999</v>
      </c>
    </row>
    <row r="286" spans="1:37" s="54" customFormat="1" ht="12.75" customHeight="1">
      <c r="A286" s="47">
        <v>279</v>
      </c>
      <c r="B286" s="42" t="s">
        <v>1193</v>
      </c>
      <c r="C286" s="48" t="str">
        <f>VLOOKUP(B286,'Master '!B$4:AM$6300,3,0)</f>
        <v>Yusuf Tyagi Gaikwad</v>
      </c>
      <c r="D286" s="49">
        <f>VLOOKUP(B286,'Master '!B$4:AP$6300,28,0)</f>
        <v>25000</v>
      </c>
      <c r="E286" s="86" t="str">
        <f>VLOOKUP(B286,'Master '!B:F,5,0)</f>
        <v>M</v>
      </c>
      <c r="F286" s="86">
        <v>0</v>
      </c>
      <c r="G286" s="86">
        <v>0</v>
      </c>
      <c r="H286" s="86">
        <v>3</v>
      </c>
      <c r="I286" s="86">
        <v>0</v>
      </c>
      <c r="J286" s="86">
        <v>24</v>
      </c>
      <c r="K286" s="50">
        <f t="shared" si="72"/>
        <v>27</v>
      </c>
      <c r="L286" s="51">
        <f>VLOOKUP(B286,'Master '!B$4:AQ$13300,23,0)</f>
        <v>12500</v>
      </c>
      <c r="M286" s="51">
        <f>VLOOKUP(B286,'Master '!B$4:AS$13300,24,0)</f>
        <v>5000</v>
      </c>
      <c r="N286" s="51">
        <f>VLOOKUP(B286,'Master '!B$4:AT$13300,25,0)</f>
        <v>2083</v>
      </c>
      <c r="O286" s="51">
        <f>VLOOKUP(B286,'Master '!B$4:AV$1330,26,0)</f>
        <v>2083</v>
      </c>
      <c r="P286" s="51">
        <f>VLOOKUP(B286,'Master '!B$4:AW$1330,27,0)</f>
        <v>3334</v>
      </c>
      <c r="Q286" s="51">
        <f t="shared" si="73"/>
        <v>25000</v>
      </c>
      <c r="R286" s="52">
        <f t="shared" si="74"/>
        <v>10888</v>
      </c>
      <c r="S286" s="52">
        <f t="shared" si="75"/>
        <v>4355</v>
      </c>
      <c r="T286" s="52">
        <f t="shared" si="76"/>
        <v>1815</v>
      </c>
      <c r="U286" s="52">
        <f t="shared" si="77"/>
        <v>1815</v>
      </c>
      <c r="V286" s="52">
        <f t="shared" si="78"/>
        <v>1815</v>
      </c>
      <c r="W286" s="52">
        <f t="shared" si="79"/>
        <v>0</v>
      </c>
      <c r="X286" s="52">
        <f t="shared" si="80"/>
        <v>20688</v>
      </c>
      <c r="Y286" s="52">
        <f t="shared" si="81"/>
        <v>16333</v>
      </c>
      <c r="Z286" s="52">
        <f t="shared" si="82"/>
        <v>15000</v>
      </c>
      <c r="AA286" s="52">
        <f>ROUND(IF((VLOOKUP(B286,'Master '!B$4:W$29000,22,0))&lt;21001,X286,0),0)</f>
        <v>0</v>
      </c>
      <c r="AB286" s="52">
        <f t="shared" si="83"/>
        <v>1800</v>
      </c>
      <c r="AC286" s="52">
        <f t="shared" si="84"/>
        <v>0</v>
      </c>
      <c r="AD286" s="52">
        <v>200</v>
      </c>
      <c r="AE286" s="53"/>
      <c r="AF286" s="104"/>
      <c r="AG286" s="95">
        <f t="shared" si="85"/>
        <v>2000</v>
      </c>
      <c r="AH286" s="95">
        <f t="shared" si="86"/>
        <v>18688</v>
      </c>
      <c r="AI286" s="95">
        <f t="shared" si="87"/>
        <v>1950</v>
      </c>
      <c r="AJ286" s="95">
        <f t="shared" si="88"/>
        <v>0</v>
      </c>
      <c r="AK286" s="95">
        <f t="shared" si="89"/>
        <v>22638</v>
      </c>
    </row>
    <row r="287" spans="1:37" s="54" customFormat="1" ht="12.75" customHeight="1">
      <c r="A287" s="47">
        <v>280</v>
      </c>
      <c r="B287" s="42" t="s">
        <v>1197</v>
      </c>
      <c r="C287" s="48" t="str">
        <f>VLOOKUP(B287,'Master '!B$4:AM$6300,3,0)</f>
        <v>Sachin Balu Rout</v>
      </c>
      <c r="D287" s="49">
        <f>VLOOKUP(B287,'Master '!B$4:AP$6300,28,0)</f>
        <v>27000</v>
      </c>
      <c r="E287" s="86" t="str">
        <f>VLOOKUP(B287,'Master '!B:F,5,0)</f>
        <v>M</v>
      </c>
      <c r="F287" s="86">
        <v>0</v>
      </c>
      <c r="G287" s="86">
        <v>1</v>
      </c>
      <c r="H287" s="86">
        <v>4</v>
      </c>
      <c r="I287" s="86">
        <v>0</v>
      </c>
      <c r="J287" s="86">
        <v>26</v>
      </c>
      <c r="K287" s="50">
        <f t="shared" si="72"/>
        <v>31</v>
      </c>
      <c r="L287" s="51">
        <f>VLOOKUP(B287,'Master '!B$4:AQ$13300,23,0)</f>
        <v>13500</v>
      </c>
      <c r="M287" s="51">
        <f>VLOOKUP(B287,'Master '!B$4:AS$13300,24,0)</f>
        <v>5400</v>
      </c>
      <c r="N287" s="51">
        <f>VLOOKUP(B287,'Master '!B$4:AT$13300,25,0)</f>
        <v>2083</v>
      </c>
      <c r="O287" s="51">
        <f>VLOOKUP(B287,'Master '!B$4:AV$1330,26,0)</f>
        <v>2083</v>
      </c>
      <c r="P287" s="51">
        <f>VLOOKUP(B287,'Master '!B$4:AW$1330,27,0)</f>
        <v>3934</v>
      </c>
      <c r="Q287" s="51">
        <f t="shared" si="73"/>
        <v>27000</v>
      </c>
      <c r="R287" s="52">
        <f t="shared" si="74"/>
        <v>13500</v>
      </c>
      <c r="S287" s="52">
        <f t="shared" si="75"/>
        <v>5400</v>
      </c>
      <c r="T287" s="52">
        <f t="shared" si="76"/>
        <v>2083</v>
      </c>
      <c r="U287" s="52">
        <f t="shared" si="77"/>
        <v>2083</v>
      </c>
      <c r="V287" s="52">
        <f t="shared" si="78"/>
        <v>2083</v>
      </c>
      <c r="W287" s="52">
        <f t="shared" si="79"/>
        <v>0</v>
      </c>
      <c r="X287" s="52">
        <f t="shared" si="80"/>
        <v>25149</v>
      </c>
      <c r="Y287" s="52">
        <f t="shared" si="81"/>
        <v>19749</v>
      </c>
      <c r="Z287" s="52">
        <f t="shared" si="82"/>
        <v>15000</v>
      </c>
      <c r="AA287" s="52">
        <f>ROUND(IF((VLOOKUP(B287,'Master '!B$4:W$29000,22,0))&lt;21001,X287,0),0)</f>
        <v>0</v>
      </c>
      <c r="AB287" s="52">
        <f t="shared" si="83"/>
        <v>1800</v>
      </c>
      <c r="AC287" s="52">
        <f t="shared" si="84"/>
        <v>0</v>
      </c>
      <c r="AD287" s="52">
        <v>200</v>
      </c>
      <c r="AE287" s="53"/>
      <c r="AF287" s="104"/>
      <c r="AG287" s="95">
        <f t="shared" si="85"/>
        <v>2000</v>
      </c>
      <c r="AH287" s="95">
        <f t="shared" si="86"/>
        <v>23149</v>
      </c>
      <c r="AI287" s="95">
        <f t="shared" si="87"/>
        <v>1950</v>
      </c>
      <c r="AJ287" s="95">
        <f t="shared" si="88"/>
        <v>0</v>
      </c>
      <c r="AK287" s="95">
        <f t="shared" si="89"/>
        <v>27099</v>
      </c>
    </row>
    <row r="288" spans="1:37" s="54" customFormat="1" ht="12.75" customHeight="1">
      <c r="A288" s="47">
        <v>281</v>
      </c>
      <c r="B288" s="42" t="s">
        <v>1201</v>
      </c>
      <c r="C288" s="48" t="str">
        <f>VLOOKUP(B288,'Master '!B$4:AM$6300,3,0)</f>
        <v>Shubham Kumar Gandam</v>
      </c>
      <c r="D288" s="49">
        <f>VLOOKUP(B288,'Master '!B$4:AP$6300,28,0)</f>
        <v>43000</v>
      </c>
      <c r="E288" s="86" t="str">
        <f>VLOOKUP(B288,'Master '!B:F,5,0)</f>
        <v>M</v>
      </c>
      <c r="F288" s="86">
        <v>0</v>
      </c>
      <c r="G288" s="86">
        <v>1</v>
      </c>
      <c r="H288" s="86">
        <v>4</v>
      </c>
      <c r="I288" s="86">
        <v>0</v>
      </c>
      <c r="J288" s="86">
        <v>26</v>
      </c>
      <c r="K288" s="50">
        <f t="shared" si="72"/>
        <v>31</v>
      </c>
      <c r="L288" s="51">
        <f>VLOOKUP(B288,'Master '!B$4:AQ$13300,23,0)</f>
        <v>21500</v>
      </c>
      <c r="M288" s="51">
        <f>VLOOKUP(B288,'Master '!B$4:AS$13300,24,0)</f>
        <v>8600</v>
      </c>
      <c r="N288" s="51">
        <f>VLOOKUP(B288,'Master '!B$4:AT$13300,25,0)</f>
        <v>2083</v>
      </c>
      <c r="O288" s="51">
        <f>VLOOKUP(B288,'Master '!B$4:AV$1330,26,0)</f>
        <v>2083</v>
      </c>
      <c r="P288" s="51">
        <f>VLOOKUP(B288,'Master '!B$4:AW$1330,27,0)</f>
        <v>8734</v>
      </c>
      <c r="Q288" s="51">
        <f t="shared" si="73"/>
        <v>43000</v>
      </c>
      <c r="R288" s="52">
        <f t="shared" si="74"/>
        <v>21500</v>
      </c>
      <c r="S288" s="52">
        <f t="shared" si="75"/>
        <v>8600</v>
      </c>
      <c r="T288" s="52">
        <f t="shared" si="76"/>
        <v>2083</v>
      </c>
      <c r="U288" s="52">
        <f t="shared" si="77"/>
        <v>2083</v>
      </c>
      <c r="V288" s="52">
        <f t="shared" si="78"/>
        <v>2083</v>
      </c>
      <c r="W288" s="52">
        <f t="shared" si="79"/>
        <v>0</v>
      </c>
      <c r="X288" s="52">
        <f t="shared" si="80"/>
        <v>36349</v>
      </c>
      <c r="Y288" s="52">
        <f t="shared" si="81"/>
        <v>27749</v>
      </c>
      <c r="Z288" s="52">
        <f t="shared" si="82"/>
        <v>15000</v>
      </c>
      <c r="AA288" s="52">
        <f>ROUND(IF((VLOOKUP(B288,'Master '!B$4:W$29000,22,0))&lt;21001,X288,0),0)</f>
        <v>0</v>
      </c>
      <c r="AB288" s="52">
        <f t="shared" si="83"/>
        <v>1800</v>
      </c>
      <c r="AC288" s="52">
        <f t="shared" si="84"/>
        <v>0</v>
      </c>
      <c r="AD288" s="52">
        <v>200</v>
      </c>
      <c r="AE288" s="53"/>
      <c r="AF288" s="104"/>
      <c r="AG288" s="95">
        <f t="shared" si="85"/>
        <v>2000</v>
      </c>
      <c r="AH288" s="95">
        <f t="shared" si="86"/>
        <v>34349</v>
      </c>
      <c r="AI288" s="95">
        <f t="shared" si="87"/>
        <v>1950</v>
      </c>
      <c r="AJ288" s="95">
        <f t="shared" si="88"/>
        <v>0</v>
      </c>
      <c r="AK288" s="95">
        <f t="shared" si="89"/>
        <v>38299</v>
      </c>
    </row>
    <row r="289" spans="1:37" s="54" customFormat="1" ht="12.75" customHeight="1">
      <c r="A289" s="47">
        <v>282</v>
      </c>
      <c r="B289" s="42" t="s">
        <v>1205</v>
      </c>
      <c r="C289" s="48" t="str">
        <f>VLOOKUP(B289,'Master '!B$4:AM$6300,3,0)</f>
        <v>Pankaj Mahendra Kumar</v>
      </c>
      <c r="D289" s="49">
        <f>VLOOKUP(B289,'Master '!B$4:AP$6300,28,0)</f>
        <v>32000</v>
      </c>
      <c r="E289" s="86" t="str">
        <f>VLOOKUP(B289,'Master '!B:F,5,0)</f>
        <v>M</v>
      </c>
      <c r="F289" s="86">
        <v>0</v>
      </c>
      <c r="G289" s="86">
        <v>1</v>
      </c>
      <c r="H289" s="86">
        <v>2</v>
      </c>
      <c r="I289" s="86">
        <v>0</v>
      </c>
      <c r="J289" s="86">
        <v>24</v>
      </c>
      <c r="K289" s="50">
        <f t="shared" si="72"/>
        <v>27</v>
      </c>
      <c r="L289" s="51">
        <f>VLOOKUP(B289,'Master '!B$4:AQ$13300,23,0)</f>
        <v>16000</v>
      </c>
      <c r="M289" s="51">
        <f>VLOOKUP(B289,'Master '!B$4:AS$13300,24,0)</f>
        <v>6400</v>
      </c>
      <c r="N289" s="51">
        <f>VLOOKUP(B289,'Master '!B$4:AT$13300,25,0)</f>
        <v>2083</v>
      </c>
      <c r="O289" s="51">
        <f>VLOOKUP(B289,'Master '!B$4:AV$1330,26,0)</f>
        <v>2083</v>
      </c>
      <c r="P289" s="51">
        <f>VLOOKUP(B289,'Master '!B$4:AW$1330,27,0)</f>
        <v>5434</v>
      </c>
      <c r="Q289" s="51">
        <f t="shared" si="73"/>
        <v>32000</v>
      </c>
      <c r="R289" s="52">
        <f t="shared" si="74"/>
        <v>13936</v>
      </c>
      <c r="S289" s="52">
        <f t="shared" si="75"/>
        <v>5575</v>
      </c>
      <c r="T289" s="52">
        <f t="shared" si="76"/>
        <v>1815</v>
      </c>
      <c r="U289" s="52">
        <f t="shared" si="77"/>
        <v>1815</v>
      </c>
      <c r="V289" s="52">
        <f t="shared" si="78"/>
        <v>1815</v>
      </c>
      <c r="W289" s="52">
        <f t="shared" si="79"/>
        <v>0</v>
      </c>
      <c r="X289" s="52">
        <f t="shared" si="80"/>
        <v>24956</v>
      </c>
      <c r="Y289" s="52">
        <f t="shared" si="81"/>
        <v>19381</v>
      </c>
      <c r="Z289" s="52">
        <f t="shared" si="82"/>
        <v>15000</v>
      </c>
      <c r="AA289" s="52">
        <f>ROUND(IF((VLOOKUP(B289,'Master '!B$4:W$29000,22,0))&lt;21001,X289,0),0)</f>
        <v>0</v>
      </c>
      <c r="AB289" s="52">
        <f t="shared" si="83"/>
        <v>1800</v>
      </c>
      <c r="AC289" s="52">
        <f t="shared" si="84"/>
        <v>0</v>
      </c>
      <c r="AD289" s="52">
        <v>200</v>
      </c>
      <c r="AE289" s="53"/>
      <c r="AF289" s="104"/>
      <c r="AG289" s="95">
        <f t="shared" si="85"/>
        <v>2000</v>
      </c>
      <c r="AH289" s="95">
        <f t="shared" si="86"/>
        <v>22956</v>
      </c>
      <c r="AI289" s="95">
        <f t="shared" si="87"/>
        <v>1950</v>
      </c>
      <c r="AJ289" s="95">
        <f t="shared" si="88"/>
        <v>0</v>
      </c>
      <c r="AK289" s="95">
        <f t="shared" si="89"/>
        <v>26906</v>
      </c>
    </row>
    <row r="290" spans="1:37" s="54" customFormat="1" ht="12.75" customHeight="1">
      <c r="A290" s="47">
        <v>283</v>
      </c>
      <c r="B290" s="42" t="s">
        <v>1208</v>
      </c>
      <c r="C290" s="48" t="str">
        <f>VLOOKUP(B290,'Master '!B$4:AM$6300,3,0)</f>
        <v>Umesh Kumar Kirdak</v>
      </c>
      <c r="D290" s="49">
        <f>VLOOKUP(B290,'Master '!B$4:AP$6300,28,0)</f>
        <v>16000</v>
      </c>
      <c r="E290" s="86" t="str">
        <f>VLOOKUP(B290,'Master '!B:F,5,0)</f>
        <v>M</v>
      </c>
      <c r="F290" s="86">
        <v>10</v>
      </c>
      <c r="G290" s="86">
        <v>0</v>
      </c>
      <c r="H290" s="86">
        <v>3</v>
      </c>
      <c r="I290" s="86">
        <v>0</v>
      </c>
      <c r="J290" s="86">
        <v>24</v>
      </c>
      <c r="K290" s="50">
        <f t="shared" si="72"/>
        <v>27</v>
      </c>
      <c r="L290" s="51">
        <f>VLOOKUP(B290,'Master '!B$4:AQ$13300,23,0)</f>
        <v>8000</v>
      </c>
      <c r="M290" s="51">
        <f>VLOOKUP(B290,'Master '!B$4:AS$13300,24,0)</f>
        <v>3200</v>
      </c>
      <c r="N290" s="51">
        <f>VLOOKUP(B290,'Master '!B$4:AT$13300,25,0)</f>
        <v>2083</v>
      </c>
      <c r="O290" s="51">
        <f>VLOOKUP(B290,'Master '!B$4:AV$1330,26,0)</f>
        <v>2083</v>
      </c>
      <c r="P290" s="51">
        <f>VLOOKUP(B290,'Master '!B$4:AW$1330,27,0)</f>
        <v>634</v>
      </c>
      <c r="Q290" s="51">
        <f t="shared" si="73"/>
        <v>16000</v>
      </c>
      <c r="R290" s="52">
        <f t="shared" si="74"/>
        <v>6968</v>
      </c>
      <c r="S290" s="52">
        <f t="shared" si="75"/>
        <v>2788</v>
      </c>
      <c r="T290" s="52">
        <f t="shared" si="76"/>
        <v>1815</v>
      </c>
      <c r="U290" s="52">
        <f t="shared" si="77"/>
        <v>1815</v>
      </c>
      <c r="V290" s="52">
        <f t="shared" si="78"/>
        <v>1815</v>
      </c>
      <c r="W290" s="52">
        <f t="shared" si="79"/>
        <v>903.22580645161293</v>
      </c>
      <c r="X290" s="52">
        <f t="shared" si="80"/>
        <v>16105</v>
      </c>
      <c r="Y290" s="52">
        <f t="shared" si="81"/>
        <v>12413</v>
      </c>
      <c r="Z290" s="52">
        <f t="shared" si="82"/>
        <v>12413</v>
      </c>
      <c r="AA290" s="52">
        <f>ROUND(IF((VLOOKUP(B290,'Master '!B$4:W$29000,22,0))&lt;21001,X290,0),0)</f>
        <v>16105</v>
      </c>
      <c r="AB290" s="52">
        <f t="shared" si="83"/>
        <v>1489.56</v>
      </c>
      <c r="AC290" s="52">
        <f t="shared" si="84"/>
        <v>121</v>
      </c>
      <c r="AD290" s="52">
        <v>200</v>
      </c>
      <c r="AE290" s="53"/>
      <c r="AF290" s="104"/>
      <c r="AG290" s="95">
        <f t="shared" si="85"/>
        <v>1810.56</v>
      </c>
      <c r="AH290" s="95">
        <f t="shared" si="86"/>
        <v>14294.44</v>
      </c>
      <c r="AI290" s="95">
        <f t="shared" si="87"/>
        <v>1613.69</v>
      </c>
      <c r="AJ290" s="95">
        <f t="shared" si="88"/>
        <v>523.41250000000002</v>
      </c>
      <c r="AK290" s="95">
        <f t="shared" si="89"/>
        <v>18242.102499999997</v>
      </c>
    </row>
    <row r="291" spans="1:37" s="54" customFormat="1" ht="12.75" customHeight="1">
      <c r="A291" s="47">
        <v>284</v>
      </c>
      <c r="B291" s="42" t="s">
        <v>1210</v>
      </c>
      <c r="C291" s="48" t="str">
        <f>VLOOKUP(B291,'Master '!B$4:AM$6300,3,0)</f>
        <v>Hemanta Baban Kashte</v>
      </c>
      <c r="D291" s="49">
        <f>VLOOKUP(B291,'Master '!B$4:AP$6300,28,0)</f>
        <v>31000</v>
      </c>
      <c r="E291" s="86" t="str">
        <f>VLOOKUP(B291,'Master '!B:F,5,0)</f>
        <v>M</v>
      </c>
      <c r="F291" s="86">
        <v>0</v>
      </c>
      <c r="G291" s="86">
        <v>1</v>
      </c>
      <c r="H291" s="86">
        <v>4</v>
      </c>
      <c r="I291" s="86">
        <v>0</v>
      </c>
      <c r="J291" s="86">
        <v>26</v>
      </c>
      <c r="K291" s="50">
        <f t="shared" si="72"/>
        <v>31</v>
      </c>
      <c r="L291" s="51">
        <f>VLOOKUP(B291,'Master '!B$4:AQ$13300,23,0)</f>
        <v>15500</v>
      </c>
      <c r="M291" s="51">
        <f>VLOOKUP(B291,'Master '!B$4:AS$13300,24,0)</f>
        <v>6200</v>
      </c>
      <c r="N291" s="51">
        <f>VLOOKUP(B291,'Master '!B$4:AT$13300,25,0)</f>
        <v>2083</v>
      </c>
      <c r="O291" s="51">
        <f>VLOOKUP(B291,'Master '!B$4:AV$1330,26,0)</f>
        <v>2083</v>
      </c>
      <c r="P291" s="51">
        <f>VLOOKUP(B291,'Master '!B$4:AW$1330,27,0)</f>
        <v>5134</v>
      </c>
      <c r="Q291" s="51">
        <f t="shared" si="73"/>
        <v>31000</v>
      </c>
      <c r="R291" s="52">
        <f t="shared" si="74"/>
        <v>15500</v>
      </c>
      <c r="S291" s="52">
        <f t="shared" si="75"/>
        <v>6200</v>
      </c>
      <c r="T291" s="52">
        <f t="shared" si="76"/>
        <v>2083</v>
      </c>
      <c r="U291" s="52">
        <f t="shared" si="77"/>
        <v>2083</v>
      </c>
      <c r="V291" s="52">
        <f t="shared" si="78"/>
        <v>2083</v>
      </c>
      <c r="W291" s="52">
        <f t="shared" si="79"/>
        <v>0</v>
      </c>
      <c r="X291" s="52">
        <f t="shared" si="80"/>
        <v>27949</v>
      </c>
      <c r="Y291" s="52">
        <f t="shared" si="81"/>
        <v>21749</v>
      </c>
      <c r="Z291" s="52">
        <f t="shared" si="82"/>
        <v>15000</v>
      </c>
      <c r="AA291" s="52">
        <f>ROUND(IF((VLOOKUP(B291,'Master '!B$4:W$29000,22,0))&lt;21001,X291,0),0)</f>
        <v>0</v>
      </c>
      <c r="AB291" s="52">
        <f t="shared" si="83"/>
        <v>1800</v>
      </c>
      <c r="AC291" s="52">
        <f t="shared" si="84"/>
        <v>0</v>
      </c>
      <c r="AD291" s="52">
        <v>200</v>
      </c>
      <c r="AE291" s="53"/>
      <c r="AF291" s="104"/>
      <c r="AG291" s="95">
        <f t="shared" si="85"/>
        <v>2000</v>
      </c>
      <c r="AH291" s="95">
        <f t="shared" si="86"/>
        <v>25949</v>
      </c>
      <c r="AI291" s="95">
        <f t="shared" si="87"/>
        <v>1950</v>
      </c>
      <c r="AJ291" s="95">
        <f t="shared" si="88"/>
        <v>0</v>
      </c>
      <c r="AK291" s="95">
        <f t="shared" si="89"/>
        <v>29899</v>
      </c>
    </row>
    <row r="292" spans="1:37" s="54" customFormat="1" ht="12.75" customHeight="1">
      <c r="A292" s="47">
        <v>285</v>
      </c>
      <c r="B292" s="42" t="s">
        <v>1214</v>
      </c>
      <c r="C292" s="48" t="str">
        <f>VLOOKUP(B292,'Master '!B$4:AM$6300,3,0)</f>
        <v>Amar Pandharinath Kalunge</v>
      </c>
      <c r="D292" s="49">
        <f>VLOOKUP(B292,'Master '!B$4:AP$6300,28,0)</f>
        <v>24000</v>
      </c>
      <c r="E292" s="86" t="str">
        <f>VLOOKUP(B292,'Master '!B:F,5,0)</f>
        <v>M</v>
      </c>
      <c r="F292" s="86">
        <v>0</v>
      </c>
      <c r="G292" s="86">
        <v>1</v>
      </c>
      <c r="H292" s="86">
        <v>4</v>
      </c>
      <c r="I292" s="86">
        <v>0</v>
      </c>
      <c r="J292" s="86">
        <v>26</v>
      </c>
      <c r="K292" s="50">
        <f t="shared" si="72"/>
        <v>31</v>
      </c>
      <c r="L292" s="51">
        <f>VLOOKUP(B292,'Master '!B$4:AQ$13300,23,0)</f>
        <v>12000</v>
      </c>
      <c r="M292" s="51">
        <f>VLOOKUP(B292,'Master '!B$4:AS$13300,24,0)</f>
        <v>4800</v>
      </c>
      <c r="N292" s="51">
        <f>VLOOKUP(B292,'Master '!B$4:AT$13300,25,0)</f>
        <v>2083</v>
      </c>
      <c r="O292" s="51">
        <f>VLOOKUP(B292,'Master '!B$4:AV$1330,26,0)</f>
        <v>2083</v>
      </c>
      <c r="P292" s="51">
        <f>VLOOKUP(B292,'Master '!B$4:AW$1330,27,0)</f>
        <v>3034</v>
      </c>
      <c r="Q292" s="51">
        <f t="shared" si="73"/>
        <v>24000</v>
      </c>
      <c r="R292" s="52">
        <f t="shared" si="74"/>
        <v>12000</v>
      </c>
      <c r="S292" s="52">
        <f t="shared" si="75"/>
        <v>4800</v>
      </c>
      <c r="T292" s="52">
        <f t="shared" si="76"/>
        <v>2083</v>
      </c>
      <c r="U292" s="52">
        <f t="shared" si="77"/>
        <v>2083</v>
      </c>
      <c r="V292" s="52">
        <f t="shared" si="78"/>
        <v>2083</v>
      </c>
      <c r="W292" s="52">
        <f t="shared" si="79"/>
        <v>0</v>
      </c>
      <c r="X292" s="52">
        <f t="shared" si="80"/>
        <v>23049</v>
      </c>
      <c r="Y292" s="52">
        <f t="shared" si="81"/>
        <v>18249</v>
      </c>
      <c r="Z292" s="52">
        <f t="shared" si="82"/>
        <v>15000</v>
      </c>
      <c r="AA292" s="52">
        <f>ROUND(IF((VLOOKUP(B292,'Master '!B$4:W$29000,22,0))&lt;21001,X292,0),0)</f>
        <v>0</v>
      </c>
      <c r="AB292" s="52">
        <f t="shared" si="83"/>
        <v>1800</v>
      </c>
      <c r="AC292" s="52">
        <f t="shared" si="84"/>
        <v>0</v>
      </c>
      <c r="AD292" s="52">
        <v>200</v>
      </c>
      <c r="AE292" s="53"/>
      <c r="AF292" s="104"/>
      <c r="AG292" s="95">
        <f t="shared" si="85"/>
        <v>2000</v>
      </c>
      <c r="AH292" s="95">
        <f t="shared" si="86"/>
        <v>21049</v>
      </c>
      <c r="AI292" s="95">
        <f t="shared" si="87"/>
        <v>1950</v>
      </c>
      <c r="AJ292" s="95">
        <f t="shared" si="88"/>
        <v>0</v>
      </c>
      <c r="AK292" s="95">
        <f t="shared" si="89"/>
        <v>24999</v>
      </c>
    </row>
    <row r="293" spans="1:37" s="54" customFormat="1" ht="12.75" customHeight="1">
      <c r="A293" s="47">
        <v>286</v>
      </c>
      <c r="B293" s="42" t="s">
        <v>1217</v>
      </c>
      <c r="C293" s="48" t="str">
        <f>VLOOKUP(B293,'Master '!B$4:AM$6300,3,0)</f>
        <v>Mintu Baban Gaikwad</v>
      </c>
      <c r="D293" s="49">
        <f>VLOOKUP(B293,'Master '!B$4:AP$6300,28,0)</f>
        <v>31000</v>
      </c>
      <c r="E293" s="86" t="str">
        <f>VLOOKUP(B293,'Master '!B:F,5,0)</f>
        <v>M</v>
      </c>
      <c r="F293" s="86">
        <v>0</v>
      </c>
      <c r="G293" s="86">
        <v>0</v>
      </c>
      <c r="H293" s="86">
        <v>2</v>
      </c>
      <c r="I293" s="86">
        <v>0</v>
      </c>
      <c r="J293" s="86">
        <v>23</v>
      </c>
      <c r="K293" s="50">
        <f t="shared" si="72"/>
        <v>25</v>
      </c>
      <c r="L293" s="51">
        <f>VLOOKUP(B293,'Master '!B$4:AQ$13300,23,0)</f>
        <v>15500</v>
      </c>
      <c r="M293" s="51">
        <f>VLOOKUP(B293,'Master '!B$4:AS$13300,24,0)</f>
        <v>6200</v>
      </c>
      <c r="N293" s="51">
        <f>VLOOKUP(B293,'Master '!B$4:AT$13300,25,0)</f>
        <v>2083</v>
      </c>
      <c r="O293" s="51">
        <f>VLOOKUP(B293,'Master '!B$4:AV$1330,26,0)</f>
        <v>2083</v>
      </c>
      <c r="P293" s="51">
        <f>VLOOKUP(B293,'Master '!B$4:AW$1330,27,0)</f>
        <v>5134</v>
      </c>
      <c r="Q293" s="51">
        <f t="shared" si="73"/>
        <v>31000</v>
      </c>
      <c r="R293" s="52">
        <f t="shared" si="74"/>
        <v>12500</v>
      </c>
      <c r="S293" s="52">
        <f t="shared" si="75"/>
        <v>5000</v>
      </c>
      <c r="T293" s="52">
        <f t="shared" si="76"/>
        <v>1680</v>
      </c>
      <c r="U293" s="52">
        <f t="shared" si="77"/>
        <v>1680</v>
      </c>
      <c r="V293" s="52">
        <f t="shared" si="78"/>
        <v>1680</v>
      </c>
      <c r="W293" s="52">
        <f t="shared" si="79"/>
        <v>0</v>
      </c>
      <c r="X293" s="52">
        <f t="shared" si="80"/>
        <v>22540</v>
      </c>
      <c r="Y293" s="52">
        <f t="shared" si="81"/>
        <v>17540</v>
      </c>
      <c r="Z293" s="52">
        <f t="shared" si="82"/>
        <v>15000</v>
      </c>
      <c r="AA293" s="52">
        <f>ROUND(IF((VLOOKUP(B293,'Master '!B$4:W$29000,22,0))&lt;21001,X293,0),0)</f>
        <v>0</v>
      </c>
      <c r="AB293" s="52">
        <f t="shared" si="83"/>
        <v>1800</v>
      </c>
      <c r="AC293" s="52">
        <f t="shared" si="84"/>
        <v>0</v>
      </c>
      <c r="AD293" s="52">
        <v>200</v>
      </c>
      <c r="AE293" s="53"/>
      <c r="AF293" s="104"/>
      <c r="AG293" s="95">
        <f t="shared" si="85"/>
        <v>2000</v>
      </c>
      <c r="AH293" s="95">
        <f t="shared" si="86"/>
        <v>20540</v>
      </c>
      <c r="AI293" s="95">
        <f t="shared" si="87"/>
        <v>1950</v>
      </c>
      <c r="AJ293" s="95">
        <f t="shared" si="88"/>
        <v>0</v>
      </c>
      <c r="AK293" s="95">
        <f t="shared" si="89"/>
        <v>24490</v>
      </c>
    </row>
    <row r="294" spans="1:37" s="54" customFormat="1" ht="12.75" customHeight="1">
      <c r="A294" s="47">
        <v>287</v>
      </c>
      <c r="B294" s="42" t="s">
        <v>1220</v>
      </c>
      <c r="C294" s="48" t="str">
        <f>VLOOKUP(B294,'Master '!B$4:AM$6300,3,0)</f>
        <v>Vijay Sitaram Lohar</v>
      </c>
      <c r="D294" s="49">
        <f>VLOOKUP(B294,'Master '!B$4:AP$6300,28,0)</f>
        <v>16000</v>
      </c>
      <c r="E294" s="86" t="str">
        <f>VLOOKUP(B294,'Master '!B:F,5,0)</f>
        <v>M</v>
      </c>
      <c r="F294" s="86">
        <v>10</v>
      </c>
      <c r="G294" s="86">
        <v>1</v>
      </c>
      <c r="H294" s="86">
        <v>3</v>
      </c>
      <c r="I294" s="86">
        <v>0</v>
      </c>
      <c r="J294" s="86">
        <v>26</v>
      </c>
      <c r="K294" s="50">
        <f t="shared" si="72"/>
        <v>30</v>
      </c>
      <c r="L294" s="51">
        <f>VLOOKUP(B294,'Master '!B$4:AQ$13300,23,0)</f>
        <v>8000</v>
      </c>
      <c r="M294" s="51">
        <f>VLOOKUP(B294,'Master '!B$4:AS$13300,24,0)</f>
        <v>3200</v>
      </c>
      <c r="N294" s="51">
        <f>VLOOKUP(B294,'Master '!B$4:AT$13300,25,0)</f>
        <v>2083</v>
      </c>
      <c r="O294" s="51">
        <f>VLOOKUP(B294,'Master '!B$4:AV$1330,26,0)</f>
        <v>2083</v>
      </c>
      <c r="P294" s="51">
        <f>VLOOKUP(B294,'Master '!B$4:AW$1330,27,0)</f>
        <v>634</v>
      </c>
      <c r="Q294" s="51">
        <f t="shared" si="73"/>
        <v>16000</v>
      </c>
      <c r="R294" s="52">
        <f t="shared" si="74"/>
        <v>7742</v>
      </c>
      <c r="S294" s="52">
        <f t="shared" si="75"/>
        <v>3097</v>
      </c>
      <c r="T294" s="52">
        <f t="shared" si="76"/>
        <v>2016</v>
      </c>
      <c r="U294" s="52">
        <f t="shared" si="77"/>
        <v>2016</v>
      </c>
      <c r="V294" s="52">
        <f t="shared" si="78"/>
        <v>2016</v>
      </c>
      <c r="W294" s="52">
        <f t="shared" si="79"/>
        <v>903.22580645161293</v>
      </c>
      <c r="X294" s="52">
        <f t="shared" si="80"/>
        <v>17791</v>
      </c>
      <c r="Y294" s="52">
        <f t="shared" si="81"/>
        <v>13790</v>
      </c>
      <c r="Z294" s="52">
        <f t="shared" si="82"/>
        <v>13790</v>
      </c>
      <c r="AA294" s="52">
        <f>ROUND(IF((VLOOKUP(B294,'Master '!B$4:W$29000,22,0))&lt;21001,X294,0),0)</f>
        <v>17791</v>
      </c>
      <c r="AB294" s="52">
        <f t="shared" si="83"/>
        <v>1654.8</v>
      </c>
      <c r="AC294" s="52">
        <f t="shared" si="84"/>
        <v>134</v>
      </c>
      <c r="AD294" s="52">
        <v>200</v>
      </c>
      <c r="AE294" s="53"/>
      <c r="AF294" s="104"/>
      <c r="AG294" s="95">
        <f t="shared" si="85"/>
        <v>1988.8</v>
      </c>
      <c r="AH294" s="95">
        <f t="shared" si="86"/>
        <v>15802.2</v>
      </c>
      <c r="AI294" s="95">
        <f t="shared" si="87"/>
        <v>1792.7</v>
      </c>
      <c r="AJ294" s="95">
        <f t="shared" si="88"/>
        <v>578.20749999999998</v>
      </c>
      <c r="AK294" s="95">
        <f t="shared" si="89"/>
        <v>20161.907500000001</v>
      </c>
    </row>
    <row r="295" spans="1:37" s="54" customFormat="1" ht="12.75" customHeight="1">
      <c r="A295" s="47">
        <v>288</v>
      </c>
      <c r="B295" s="42" t="s">
        <v>1224</v>
      </c>
      <c r="C295" s="48" t="str">
        <f>VLOOKUP(B295,'Master '!B$4:AM$6300,3,0)</f>
        <v>Vaibhav Raghunath Maurya</v>
      </c>
      <c r="D295" s="49">
        <f>VLOOKUP(B295,'Master '!B$4:AP$6300,28,0)</f>
        <v>40000</v>
      </c>
      <c r="E295" s="86" t="str">
        <f>VLOOKUP(B295,'Master '!B:F,5,0)</f>
        <v>M</v>
      </c>
      <c r="F295" s="86">
        <v>0</v>
      </c>
      <c r="G295" s="86">
        <v>1</v>
      </c>
      <c r="H295" s="86">
        <v>4</v>
      </c>
      <c r="I295" s="86">
        <v>0</v>
      </c>
      <c r="J295" s="86">
        <v>26</v>
      </c>
      <c r="K295" s="50">
        <f t="shared" si="72"/>
        <v>31</v>
      </c>
      <c r="L295" s="51">
        <f>VLOOKUP(B295,'Master '!B$4:AQ$13300,23,0)</f>
        <v>20000</v>
      </c>
      <c r="M295" s="51">
        <f>VLOOKUP(B295,'Master '!B$4:AS$13300,24,0)</f>
        <v>8000</v>
      </c>
      <c r="N295" s="51">
        <f>VLOOKUP(B295,'Master '!B$4:AT$13300,25,0)</f>
        <v>2083</v>
      </c>
      <c r="O295" s="51">
        <f>VLOOKUP(B295,'Master '!B$4:AV$1330,26,0)</f>
        <v>2083</v>
      </c>
      <c r="P295" s="51">
        <f>VLOOKUP(B295,'Master '!B$4:AW$1330,27,0)</f>
        <v>7834</v>
      </c>
      <c r="Q295" s="51">
        <f t="shared" si="73"/>
        <v>40000</v>
      </c>
      <c r="R295" s="52">
        <f t="shared" si="74"/>
        <v>20000</v>
      </c>
      <c r="S295" s="52">
        <f t="shared" si="75"/>
        <v>8000</v>
      </c>
      <c r="T295" s="52">
        <f t="shared" si="76"/>
        <v>2083</v>
      </c>
      <c r="U295" s="52">
        <f t="shared" si="77"/>
        <v>2083</v>
      </c>
      <c r="V295" s="52">
        <f t="shared" si="78"/>
        <v>2083</v>
      </c>
      <c r="W295" s="52">
        <f t="shared" si="79"/>
        <v>0</v>
      </c>
      <c r="X295" s="52">
        <f t="shared" si="80"/>
        <v>34249</v>
      </c>
      <c r="Y295" s="52">
        <f t="shared" si="81"/>
        <v>26249</v>
      </c>
      <c r="Z295" s="52">
        <f t="shared" si="82"/>
        <v>15000</v>
      </c>
      <c r="AA295" s="52">
        <f>ROUND(IF((VLOOKUP(B295,'Master '!B$4:W$29000,22,0))&lt;21001,X295,0),0)</f>
        <v>0</v>
      </c>
      <c r="AB295" s="52">
        <f t="shared" si="83"/>
        <v>1800</v>
      </c>
      <c r="AC295" s="52">
        <f t="shared" si="84"/>
        <v>0</v>
      </c>
      <c r="AD295" s="52">
        <v>200</v>
      </c>
      <c r="AE295" s="53"/>
      <c r="AF295" s="104"/>
      <c r="AG295" s="95">
        <f t="shared" si="85"/>
        <v>2000</v>
      </c>
      <c r="AH295" s="95">
        <f t="shared" si="86"/>
        <v>32249</v>
      </c>
      <c r="AI295" s="95">
        <f t="shared" si="87"/>
        <v>1950</v>
      </c>
      <c r="AJ295" s="95">
        <f t="shared" si="88"/>
        <v>0</v>
      </c>
      <c r="AK295" s="95">
        <f t="shared" si="89"/>
        <v>36199</v>
      </c>
    </row>
    <row r="296" spans="1:37" s="54" customFormat="1" ht="12.75" customHeight="1">
      <c r="A296" s="47">
        <v>289</v>
      </c>
      <c r="B296" s="42" t="s">
        <v>1227</v>
      </c>
      <c r="C296" s="48" t="str">
        <f>VLOOKUP(B296,'Master '!B$4:AM$6300,3,0)</f>
        <v>Akash Prakash Sen</v>
      </c>
      <c r="D296" s="49">
        <f>VLOOKUP(B296,'Master '!B$4:AP$6300,28,0)</f>
        <v>20000</v>
      </c>
      <c r="E296" s="86" t="str">
        <f>VLOOKUP(B296,'Master '!B:F,5,0)</f>
        <v>M</v>
      </c>
      <c r="F296" s="86">
        <v>10</v>
      </c>
      <c r="G296" s="86">
        <v>1</v>
      </c>
      <c r="H296" s="86">
        <v>3</v>
      </c>
      <c r="I296" s="86">
        <v>0</v>
      </c>
      <c r="J296" s="86">
        <v>25</v>
      </c>
      <c r="K296" s="50">
        <f t="shared" si="72"/>
        <v>29</v>
      </c>
      <c r="L296" s="51">
        <f>VLOOKUP(B296,'Master '!B$4:AQ$13300,23,0)</f>
        <v>10000</v>
      </c>
      <c r="M296" s="51">
        <f>VLOOKUP(B296,'Master '!B$4:AS$13300,24,0)</f>
        <v>4000</v>
      </c>
      <c r="N296" s="51">
        <f>VLOOKUP(B296,'Master '!B$4:AT$13300,25,0)</f>
        <v>2083</v>
      </c>
      <c r="O296" s="51">
        <f>VLOOKUP(B296,'Master '!B$4:AV$1330,26,0)</f>
        <v>2083</v>
      </c>
      <c r="P296" s="51">
        <f>VLOOKUP(B296,'Master '!B$4:AW$1330,27,0)</f>
        <v>1834</v>
      </c>
      <c r="Q296" s="51">
        <f t="shared" si="73"/>
        <v>20000</v>
      </c>
      <c r="R296" s="52">
        <f t="shared" si="74"/>
        <v>9355</v>
      </c>
      <c r="S296" s="52">
        <f t="shared" si="75"/>
        <v>3742</v>
      </c>
      <c r="T296" s="52">
        <f t="shared" si="76"/>
        <v>1949</v>
      </c>
      <c r="U296" s="52">
        <f t="shared" si="77"/>
        <v>1949</v>
      </c>
      <c r="V296" s="52">
        <f t="shared" si="78"/>
        <v>1949</v>
      </c>
      <c r="W296" s="52">
        <f t="shared" si="79"/>
        <v>1129.0322580645161</v>
      </c>
      <c r="X296" s="52">
        <f t="shared" si="80"/>
        <v>20074</v>
      </c>
      <c r="Y296" s="52">
        <f t="shared" si="81"/>
        <v>15202</v>
      </c>
      <c r="Z296" s="52">
        <f t="shared" si="82"/>
        <v>15000</v>
      </c>
      <c r="AA296" s="52">
        <f>ROUND(IF((VLOOKUP(B296,'Master '!B$4:W$29000,22,0))&lt;21001,X296,0),0)</f>
        <v>20074</v>
      </c>
      <c r="AB296" s="52">
        <f t="shared" si="83"/>
        <v>1800</v>
      </c>
      <c r="AC296" s="52">
        <f t="shared" si="84"/>
        <v>151</v>
      </c>
      <c r="AD296" s="52">
        <v>200</v>
      </c>
      <c r="AE296" s="53"/>
      <c r="AF296" s="104"/>
      <c r="AG296" s="95">
        <f t="shared" si="85"/>
        <v>2151</v>
      </c>
      <c r="AH296" s="95">
        <f t="shared" si="86"/>
        <v>17923</v>
      </c>
      <c r="AI296" s="95">
        <f t="shared" si="87"/>
        <v>1950</v>
      </c>
      <c r="AJ296" s="95">
        <f t="shared" si="88"/>
        <v>652.40499999999997</v>
      </c>
      <c r="AK296" s="95">
        <f t="shared" si="89"/>
        <v>22676.404999999999</v>
      </c>
    </row>
    <row r="297" spans="1:37" s="54" customFormat="1" ht="12.75" customHeight="1">
      <c r="A297" s="47">
        <v>290</v>
      </c>
      <c r="B297" s="42" t="s">
        <v>1231</v>
      </c>
      <c r="C297" s="48" t="str">
        <f>VLOOKUP(B297,'Master '!B$4:AM$6300,3,0)</f>
        <v>Ganesh Kumar Shendre</v>
      </c>
      <c r="D297" s="49">
        <f>VLOOKUP(B297,'Master '!B$4:AP$6300,28,0)</f>
        <v>50000</v>
      </c>
      <c r="E297" s="86" t="str">
        <f>VLOOKUP(B297,'Master '!B:F,5,0)</f>
        <v>M</v>
      </c>
      <c r="F297" s="86">
        <v>0</v>
      </c>
      <c r="G297" s="86">
        <v>0</v>
      </c>
      <c r="H297" s="86">
        <v>4</v>
      </c>
      <c r="I297" s="86">
        <v>0</v>
      </c>
      <c r="J297" s="86">
        <v>25</v>
      </c>
      <c r="K297" s="50">
        <f t="shared" si="72"/>
        <v>29</v>
      </c>
      <c r="L297" s="51">
        <f>VLOOKUP(B297,'Master '!B$4:AQ$13300,23,0)</f>
        <v>25000</v>
      </c>
      <c r="M297" s="51">
        <f>VLOOKUP(B297,'Master '!B$4:AS$13300,24,0)</f>
        <v>10000</v>
      </c>
      <c r="N297" s="51">
        <f>VLOOKUP(B297,'Master '!B$4:AT$13300,25,0)</f>
        <v>2083</v>
      </c>
      <c r="O297" s="51">
        <f>VLOOKUP(B297,'Master '!B$4:AV$1330,26,0)</f>
        <v>2083</v>
      </c>
      <c r="P297" s="51">
        <f>VLOOKUP(B297,'Master '!B$4:AW$1330,27,0)</f>
        <v>10834</v>
      </c>
      <c r="Q297" s="51">
        <f t="shared" si="73"/>
        <v>50000</v>
      </c>
      <c r="R297" s="52">
        <f t="shared" si="74"/>
        <v>23388</v>
      </c>
      <c r="S297" s="52">
        <f t="shared" si="75"/>
        <v>9355</v>
      </c>
      <c r="T297" s="52">
        <f t="shared" si="76"/>
        <v>1949</v>
      </c>
      <c r="U297" s="52">
        <f t="shared" si="77"/>
        <v>1949</v>
      </c>
      <c r="V297" s="52">
        <f t="shared" si="78"/>
        <v>1949</v>
      </c>
      <c r="W297" s="52">
        <f t="shared" si="79"/>
        <v>0</v>
      </c>
      <c r="X297" s="52">
        <f t="shared" si="80"/>
        <v>38590</v>
      </c>
      <c r="Y297" s="52">
        <f t="shared" si="81"/>
        <v>29235</v>
      </c>
      <c r="Z297" s="52">
        <f t="shared" si="82"/>
        <v>15000</v>
      </c>
      <c r="AA297" s="52">
        <f>ROUND(IF((VLOOKUP(B297,'Master '!B$4:W$29000,22,0))&lt;21001,X297,0),0)</f>
        <v>0</v>
      </c>
      <c r="AB297" s="52">
        <f t="shared" si="83"/>
        <v>1800</v>
      </c>
      <c r="AC297" s="52">
        <f t="shared" si="84"/>
        <v>0</v>
      </c>
      <c r="AD297" s="52">
        <v>200</v>
      </c>
      <c r="AE297" s="53"/>
      <c r="AF297" s="104"/>
      <c r="AG297" s="95">
        <f t="shared" si="85"/>
        <v>2000</v>
      </c>
      <c r="AH297" s="95">
        <f t="shared" si="86"/>
        <v>36590</v>
      </c>
      <c r="AI297" s="95">
        <f t="shared" si="87"/>
        <v>1950</v>
      </c>
      <c r="AJ297" s="95">
        <f t="shared" si="88"/>
        <v>0</v>
      </c>
      <c r="AK297" s="95">
        <f t="shared" si="89"/>
        <v>40540</v>
      </c>
    </row>
    <row r="298" spans="1:37" s="54" customFormat="1" ht="12.75" customHeight="1">
      <c r="A298" s="47">
        <v>291</v>
      </c>
      <c r="B298" s="42" t="s">
        <v>1235</v>
      </c>
      <c r="C298" s="48" t="str">
        <f>VLOOKUP(B298,'Master '!B$4:AM$6300,3,0)</f>
        <v>Sunil Prakash Kharat</v>
      </c>
      <c r="D298" s="49">
        <f>VLOOKUP(B298,'Master '!B$4:AP$6300,28,0)</f>
        <v>40000</v>
      </c>
      <c r="E298" s="86" t="str">
        <f>VLOOKUP(B298,'Master '!B:F,5,0)</f>
        <v>M</v>
      </c>
      <c r="F298" s="86">
        <v>0</v>
      </c>
      <c r="G298" s="86">
        <v>1</v>
      </c>
      <c r="H298" s="86">
        <v>2</v>
      </c>
      <c r="I298" s="86">
        <v>0</v>
      </c>
      <c r="J298" s="86">
        <v>26</v>
      </c>
      <c r="K298" s="50">
        <f t="shared" si="72"/>
        <v>29</v>
      </c>
      <c r="L298" s="51">
        <f>VLOOKUP(B298,'Master '!B$4:AQ$13300,23,0)</f>
        <v>20000</v>
      </c>
      <c r="M298" s="51">
        <f>VLOOKUP(B298,'Master '!B$4:AS$13300,24,0)</f>
        <v>8000</v>
      </c>
      <c r="N298" s="51">
        <f>VLOOKUP(B298,'Master '!B$4:AT$13300,25,0)</f>
        <v>2083</v>
      </c>
      <c r="O298" s="51">
        <f>VLOOKUP(B298,'Master '!B$4:AV$1330,26,0)</f>
        <v>2083</v>
      </c>
      <c r="P298" s="51">
        <f>VLOOKUP(B298,'Master '!B$4:AW$1330,27,0)</f>
        <v>7834</v>
      </c>
      <c r="Q298" s="51">
        <f t="shared" si="73"/>
        <v>40000</v>
      </c>
      <c r="R298" s="52">
        <f t="shared" si="74"/>
        <v>18710</v>
      </c>
      <c r="S298" s="52">
        <f t="shared" si="75"/>
        <v>7484</v>
      </c>
      <c r="T298" s="52">
        <f t="shared" si="76"/>
        <v>1949</v>
      </c>
      <c r="U298" s="52">
        <f t="shared" si="77"/>
        <v>1949</v>
      </c>
      <c r="V298" s="52">
        <f t="shared" si="78"/>
        <v>1949</v>
      </c>
      <c r="W298" s="52">
        <f t="shared" si="79"/>
        <v>0</v>
      </c>
      <c r="X298" s="52">
        <f t="shared" si="80"/>
        <v>32041</v>
      </c>
      <c r="Y298" s="52">
        <f t="shared" si="81"/>
        <v>24557</v>
      </c>
      <c r="Z298" s="52">
        <f t="shared" si="82"/>
        <v>15000</v>
      </c>
      <c r="AA298" s="52">
        <f>ROUND(IF((VLOOKUP(B298,'Master '!B$4:W$29000,22,0))&lt;21001,X298,0),0)</f>
        <v>0</v>
      </c>
      <c r="AB298" s="52">
        <f t="shared" si="83"/>
        <v>1800</v>
      </c>
      <c r="AC298" s="52">
        <f t="shared" si="84"/>
        <v>0</v>
      </c>
      <c r="AD298" s="52">
        <v>200</v>
      </c>
      <c r="AE298" s="53"/>
      <c r="AF298" s="104"/>
      <c r="AG298" s="95">
        <f t="shared" si="85"/>
        <v>2000</v>
      </c>
      <c r="AH298" s="95">
        <f t="shared" si="86"/>
        <v>30041</v>
      </c>
      <c r="AI298" s="95">
        <f t="shared" si="87"/>
        <v>1950</v>
      </c>
      <c r="AJ298" s="95">
        <f t="shared" si="88"/>
        <v>0</v>
      </c>
      <c r="AK298" s="95">
        <f t="shared" si="89"/>
        <v>33991</v>
      </c>
    </row>
    <row r="299" spans="1:37" s="54" customFormat="1" ht="12.75" customHeight="1">
      <c r="A299" s="47">
        <v>292</v>
      </c>
      <c r="B299" s="42" t="s">
        <v>1238</v>
      </c>
      <c r="C299" s="48" t="str">
        <f>VLOOKUP(B299,'Master '!B$4:AM$6300,3,0)</f>
        <v>Shani Shamrao Patil</v>
      </c>
      <c r="D299" s="49">
        <f>VLOOKUP(B299,'Master '!B$4:AP$6300,28,0)</f>
        <v>15000</v>
      </c>
      <c r="E299" s="86" t="str">
        <f>VLOOKUP(B299,'Master '!B:F,5,0)</f>
        <v>M</v>
      </c>
      <c r="F299" s="86">
        <v>10</v>
      </c>
      <c r="G299" s="86">
        <v>1</v>
      </c>
      <c r="H299" s="86">
        <v>4</v>
      </c>
      <c r="I299" s="86">
        <v>0</v>
      </c>
      <c r="J299" s="86">
        <v>26</v>
      </c>
      <c r="K299" s="50">
        <f t="shared" si="72"/>
        <v>31</v>
      </c>
      <c r="L299" s="51">
        <f>VLOOKUP(B299,'Master '!B$4:AQ$13300,23,0)</f>
        <v>7500</v>
      </c>
      <c r="M299" s="51">
        <f>VLOOKUP(B299,'Master '!B$4:AS$13300,24,0)</f>
        <v>3000</v>
      </c>
      <c r="N299" s="51">
        <f>VLOOKUP(B299,'Master '!B$4:AT$13300,25,0)</f>
        <v>2083</v>
      </c>
      <c r="O299" s="51">
        <f>VLOOKUP(B299,'Master '!B$4:AV$1330,26,0)</f>
        <v>2083</v>
      </c>
      <c r="P299" s="51">
        <f>VLOOKUP(B299,'Master '!B$4:AW$1330,27,0)</f>
        <v>334</v>
      </c>
      <c r="Q299" s="51">
        <f t="shared" si="73"/>
        <v>15000</v>
      </c>
      <c r="R299" s="52">
        <f t="shared" si="74"/>
        <v>7500</v>
      </c>
      <c r="S299" s="52">
        <f t="shared" si="75"/>
        <v>3000</v>
      </c>
      <c r="T299" s="52">
        <f t="shared" si="76"/>
        <v>2083</v>
      </c>
      <c r="U299" s="52">
        <f t="shared" si="77"/>
        <v>2083</v>
      </c>
      <c r="V299" s="52">
        <f t="shared" si="78"/>
        <v>2083</v>
      </c>
      <c r="W299" s="52">
        <f t="shared" si="79"/>
        <v>846.77419354838707</v>
      </c>
      <c r="X299" s="52">
        <f t="shared" si="80"/>
        <v>17596</v>
      </c>
      <c r="Y299" s="52">
        <f t="shared" si="81"/>
        <v>13749</v>
      </c>
      <c r="Z299" s="52">
        <f t="shared" si="82"/>
        <v>13749</v>
      </c>
      <c r="AA299" s="52">
        <f>ROUND(IF((VLOOKUP(B299,'Master '!B$4:W$29000,22,0))&lt;21001,X299,0),0)</f>
        <v>17596</v>
      </c>
      <c r="AB299" s="52">
        <f t="shared" si="83"/>
        <v>1649.8799999999999</v>
      </c>
      <c r="AC299" s="52">
        <f t="shared" si="84"/>
        <v>132</v>
      </c>
      <c r="AD299" s="52">
        <v>200</v>
      </c>
      <c r="AE299" s="53"/>
      <c r="AF299" s="104"/>
      <c r="AG299" s="95">
        <f t="shared" si="85"/>
        <v>1981.8799999999999</v>
      </c>
      <c r="AH299" s="95">
        <f t="shared" si="86"/>
        <v>15614.12</v>
      </c>
      <c r="AI299" s="95">
        <f t="shared" si="87"/>
        <v>1787.3700000000001</v>
      </c>
      <c r="AJ299" s="95">
        <f t="shared" si="88"/>
        <v>571.87</v>
      </c>
      <c r="AK299" s="95">
        <f t="shared" si="89"/>
        <v>19955.239999999998</v>
      </c>
    </row>
    <row r="300" spans="1:37" s="54" customFormat="1" ht="12.75" customHeight="1">
      <c r="A300" s="47">
        <v>293</v>
      </c>
      <c r="B300" s="42" t="s">
        <v>1241</v>
      </c>
      <c r="C300" s="48" t="str">
        <f>VLOOKUP(B300,'Master '!B$4:AM$6300,3,0)</f>
        <v>Deepak Arun Shinde</v>
      </c>
      <c r="D300" s="49">
        <f>VLOOKUP(B300,'Master '!B$4:AP$6300,28,0)</f>
        <v>18000</v>
      </c>
      <c r="E300" s="86" t="str">
        <f>VLOOKUP(B300,'Master '!B:F,5,0)</f>
        <v>M</v>
      </c>
      <c r="F300" s="86">
        <v>10</v>
      </c>
      <c r="G300" s="86">
        <v>0</v>
      </c>
      <c r="H300" s="86">
        <v>3</v>
      </c>
      <c r="I300" s="86">
        <v>0</v>
      </c>
      <c r="J300" s="86">
        <v>24</v>
      </c>
      <c r="K300" s="50">
        <f t="shared" si="72"/>
        <v>27</v>
      </c>
      <c r="L300" s="51">
        <f>VLOOKUP(B300,'Master '!B$4:AQ$13300,23,0)</f>
        <v>9000</v>
      </c>
      <c r="M300" s="51">
        <f>VLOOKUP(B300,'Master '!B$4:AS$13300,24,0)</f>
        <v>3600</v>
      </c>
      <c r="N300" s="51">
        <f>VLOOKUP(B300,'Master '!B$4:AT$13300,25,0)</f>
        <v>2083</v>
      </c>
      <c r="O300" s="51">
        <f>VLOOKUP(B300,'Master '!B$4:AV$1330,26,0)</f>
        <v>2083</v>
      </c>
      <c r="P300" s="51">
        <f>VLOOKUP(B300,'Master '!B$4:AW$1330,27,0)</f>
        <v>1234</v>
      </c>
      <c r="Q300" s="51">
        <f t="shared" si="73"/>
        <v>18000</v>
      </c>
      <c r="R300" s="52">
        <f t="shared" si="74"/>
        <v>7839</v>
      </c>
      <c r="S300" s="52">
        <f t="shared" si="75"/>
        <v>3136</v>
      </c>
      <c r="T300" s="52">
        <f t="shared" si="76"/>
        <v>1815</v>
      </c>
      <c r="U300" s="52">
        <f t="shared" si="77"/>
        <v>1815</v>
      </c>
      <c r="V300" s="52">
        <f t="shared" si="78"/>
        <v>1815</v>
      </c>
      <c r="W300" s="52">
        <f t="shared" si="79"/>
        <v>1016.1290322580645</v>
      </c>
      <c r="X300" s="52">
        <f t="shared" si="80"/>
        <v>17437</v>
      </c>
      <c r="Y300" s="52">
        <f t="shared" si="81"/>
        <v>13284</v>
      </c>
      <c r="Z300" s="52">
        <f t="shared" si="82"/>
        <v>13284</v>
      </c>
      <c r="AA300" s="52">
        <f>ROUND(IF((VLOOKUP(B300,'Master '!B$4:W$29000,22,0))&lt;21001,X300,0),0)</f>
        <v>17437</v>
      </c>
      <c r="AB300" s="52">
        <f t="shared" si="83"/>
        <v>1594.08</v>
      </c>
      <c r="AC300" s="52">
        <f t="shared" si="84"/>
        <v>131</v>
      </c>
      <c r="AD300" s="52">
        <v>200</v>
      </c>
      <c r="AE300" s="53"/>
      <c r="AF300" s="104"/>
      <c r="AG300" s="95">
        <f t="shared" si="85"/>
        <v>1925.08</v>
      </c>
      <c r="AH300" s="95">
        <f t="shared" si="86"/>
        <v>15511.92</v>
      </c>
      <c r="AI300" s="95">
        <f t="shared" si="87"/>
        <v>1726.92</v>
      </c>
      <c r="AJ300" s="95">
        <f t="shared" si="88"/>
        <v>566.70249999999999</v>
      </c>
      <c r="AK300" s="95">
        <f t="shared" si="89"/>
        <v>19730.622499999998</v>
      </c>
    </row>
    <row r="301" spans="1:37" s="54" customFormat="1" ht="12.75" customHeight="1">
      <c r="A301" s="47">
        <v>294</v>
      </c>
      <c r="B301" s="42" t="s">
        <v>1243</v>
      </c>
      <c r="C301" s="48" t="str">
        <f>VLOOKUP(B301,'Master '!B$4:AM$6300,3,0)</f>
        <v>Hitesh Eknath Jena</v>
      </c>
      <c r="D301" s="49">
        <f>VLOOKUP(B301,'Master '!B$4:AP$6300,28,0)</f>
        <v>19000</v>
      </c>
      <c r="E301" s="86" t="str">
        <f>VLOOKUP(B301,'Master '!B:F,5,0)</f>
        <v>M</v>
      </c>
      <c r="F301" s="86">
        <v>10</v>
      </c>
      <c r="G301" s="86">
        <v>1</v>
      </c>
      <c r="H301" s="86">
        <v>4</v>
      </c>
      <c r="I301" s="86">
        <v>0</v>
      </c>
      <c r="J301" s="86">
        <v>26</v>
      </c>
      <c r="K301" s="50">
        <f t="shared" si="72"/>
        <v>31</v>
      </c>
      <c r="L301" s="51">
        <f>VLOOKUP(B301,'Master '!B$4:AQ$13300,23,0)</f>
        <v>9500</v>
      </c>
      <c r="M301" s="51">
        <f>VLOOKUP(B301,'Master '!B$4:AS$13300,24,0)</f>
        <v>3800</v>
      </c>
      <c r="N301" s="51">
        <f>VLOOKUP(B301,'Master '!B$4:AT$13300,25,0)</f>
        <v>2083</v>
      </c>
      <c r="O301" s="51">
        <f>VLOOKUP(B301,'Master '!B$4:AV$1330,26,0)</f>
        <v>2083</v>
      </c>
      <c r="P301" s="51">
        <f>VLOOKUP(B301,'Master '!B$4:AW$1330,27,0)</f>
        <v>1534</v>
      </c>
      <c r="Q301" s="51">
        <f t="shared" si="73"/>
        <v>19000</v>
      </c>
      <c r="R301" s="52">
        <f t="shared" si="74"/>
        <v>9500</v>
      </c>
      <c r="S301" s="52">
        <f t="shared" si="75"/>
        <v>3800</v>
      </c>
      <c r="T301" s="52">
        <f t="shared" si="76"/>
        <v>2083</v>
      </c>
      <c r="U301" s="52">
        <f t="shared" si="77"/>
        <v>2083</v>
      </c>
      <c r="V301" s="52">
        <f t="shared" si="78"/>
        <v>2083</v>
      </c>
      <c r="W301" s="52">
        <f t="shared" si="79"/>
        <v>1072.5806451612905</v>
      </c>
      <c r="X301" s="52">
        <f t="shared" si="80"/>
        <v>20622</v>
      </c>
      <c r="Y301" s="52">
        <f t="shared" si="81"/>
        <v>15749</v>
      </c>
      <c r="Z301" s="52">
        <f t="shared" si="82"/>
        <v>15000</v>
      </c>
      <c r="AA301" s="52">
        <f>ROUND(IF((VLOOKUP(B301,'Master '!B$4:W$29000,22,0))&lt;21001,X301,0),0)</f>
        <v>20622</v>
      </c>
      <c r="AB301" s="52">
        <f t="shared" si="83"/>
        <v>1800</v>
      </c>
      <c r="AC301" s="52">
        <f t="shared" si="84"/>
        <v>155</v>
      </c>
      <c r="AD301" s="52">
        <v>200</v>
      </c>
      <c r="AE301" s="53"/>
      <c r="AF301" s="104"/>
      <c r="AG301" s="95">
        <f t="shared" si="85"/>
        <v>2155</v>
      </c>
      <c r="AH301" s="95">
        <f t="shared" si="86"/>
        <v>18467</v>
      </c>
      <c r="AI301" s="95">
        <f t="shared" si="87"/>
        <v>1950</v>
      </c>
      <c r="AJ301" s="95">
        <f t="shared" si="88"/>
        <v>670.21500000000003</v>
      </c>
      <c r="AK301" s="95">
        <f t="shared" si="89"/>
        <v>23242.215</v>
      </c>
    </row>
    <row r="302" spans="1:37" s="54" customFormat="1" ht="12.75" customHeight="1">
      <c r="A302" s="47">
        <v>295</v>
      </c>
      <c r="B302" s="42" t="s">
        <v>1247</v>
      </c>
      <c r="C302" s="48" t="str">
        <f>VLOOKUP(B302,'Master '!B$4:AM$6300,3,0)</f>
        <v>Rahul Kumar Sukla</v>
      </c>
      <c r="D302" s="49">
        <f>VLOOKUP(B302,'Master '!B$4:AP$6300,28,0)</f>
        <v>21000</v>
      </c>
      <c r="E302" s="86" t="str">
        <f>VLOOKUP(B302,'Master '!B:F,5,0)</f>
        <v>M</v>
      </c>
      <c r="F302" s="86">
        <v>0</v>
      </c>
      <c r="G302" s="86">
        <v>0</v>
      </c>
      <c r="H302" s="86">
        <v>4</v>
      </c>
      <c r="I302" s="86">
        <v>0</v>
      </c>
      <c r="J302" s="86">
        <v>25</v>
      </c>
      <c r="K302" s="50">
        <f t="shared" si="72"/>
        <v>29</v>
      </c>
      <c r="L302" s="51">
        <f>VLOOKUP(B302,'Master '!B$4:AQ$13300,23,0)</f>
        <v>10500</v>
      </c>
      <c r="M302" s="51">
        <f>VLOOKUP(B302,'Master '!B$4:AS$13300,24,0)</f>
        <v>4200</v>
      </c>
      <c r="N302" s="51">
        <f>VLOOKUP(B302,'Master '!B$4:AT$13300,25,0)</f>
        <v>2083</v>
      </c>
      <c r="O302" s="51">
        <f>VLOOKUP(B302,'Master '!B$4:AV$1330,26,0)</f>
        <v>2083</v>
      </c>
      <c r="P302" s="51">
        <f>VLOOKUP(B302,'Master '!B$4:AW$1330,27,0)</f>
        <v>2134</v>
      </c>
      <c r="Q302" s="51">
        <f t="shared" si="73"/>
        <v>21000</v>
      </c>
      <c r="R302" s="52">
        <f t="shared" si="74"/>
        <v>9823</v>
      </c>
      <c r="S302" s="52">
        <f t="shared" si="75"/>
        <v>3930</v>
      </c>
      <c r="T302" s="52">
        <f t="shared" si="76"/>
        <v>1949</v>
      </c>
      <c r="U302" s="52">
        <f t="shared" si="77"/>
        <v>1949</v>
      </c>
      <c r="V302" s="52">
        <f t="shared" si="78"/>
        <v>1949</v>
      </c>
      <c r="W302" s="52">
        <f t="shared" si="79"/>
        <v>0</v>
      </c>
      <c r="X302" s="52">
        <f t="shared" si="80"/>
        <v>19600</v>
      </c>
      <c r="Y302" s="52">
        <f t="shared" si="81"/>
        <v>15670</v>
      </c>
      <c r="Z302" s="52">
        <f t="shared" si="82"/>
        <v>15000</v>
      </c>
      <c r="AA302" s="52">
        <f>ROUND(IF((VLOOKUP(B302,'Master '!B$4:W$29000,22,0))&lt;21001,X302,0),0)</f>
        <v>19600</v>
      </c>
      <c r="AB302" s="52">
        <f t="shared" si="83"/>
        <v>1800</v>
      </c>
      <c r="AC302" s="52">
        <f t="shared" si="84"/>
        <v>147</v>
      </c>
      <c r="AD302" s="52">
        <v>200</v>
      </c>
      <c r="AE302" s="53"/>
      <c r="AF302" s="104"/>
      <c r="AG302" s="95">
        <f t="shared" si="85"/>
        <v>2147</v>
      </c>
      <c r="AH302" s="95">
        <f t="shared" si="86"/>
        <v>17453</v>
      </c>
      <c r="AI302" s="95">
        <f t="shared" si="87"/>
        <v>1950</v>
      </c>
      <c r="AJ302" s="95">
        <f t="shared" si="88"/>
        <v>637</v>
      </c>
      <c r="AK302" s="95">
        <f t="shared" si="89"/>
        <v>22187</v>
      </c>
    </row>
    <row r="303" spans="1:37" s="54" customFormat="1" ht="12.75" customHeight="1">
      <c r="A303" s="47">
        <v>296</v>
      </c>
      <c r="B303" s="42" t="s">
        <v>1250</v>
      </c>
      <c r="C303" s="48" t="str">
        <f>VLOOKUP(B303,'Master '!B$4:AM$6300,3,0)</f>
        <v>Ishwar Sukla Kushwaha</v>
      </c>
      <c r="D303" s="49">
        <f>VLOOKUP(B303,'Master '!B$4:AP$6300,28,0)</f>
        <v>20000</v>
      </c>
      <c r="E303" s="86" t="str">
        <f>VLOOKUP(B303,'Master '!B:F,5,0)</f>
        <v>M</v>
      </c>
      <c r="F303" s="86">
        <v>10</v>
      </c>
      <c r="G303" s="86">
        <v>1</v>
      </c>
      <c r="H303" s="86">
        <v>2</v>
      </c>
      <c r="I303" s="86">
        <v>0</v>
      </c>
      <c r="J303" s="86">
        <v>26</v>
      </c>
      <c r="K303" s="50">
        <f t="shared" si="72"/>
        <v>29</v>
      </c>
      <c r="L303" s="51">
        <f>VLOOKUP(B303,'Master '!B$4:AQ$13300,23,0)</f>
        <v>10000</v>
      </c>
      <c r="M303" s="51">
        <f>VLOOKUP(B303,'Master '!B$4:AS$13300,24,0)</f>
        <v>4000</v>
      </c>
      <c r="N303" s="51">
        <f>VLOOKUP(B303,'Master '!B$4:AT$13300,25,0)</f>
        <v>2083</v>
      </c>
      <c r="O303" s="51">
        <f>VLOOKUP(B303,'Master '!B$4:AV$1330,26,0)</f>
        <v>2083</v>
      </c>
      <c r="P303" s="51">
        <f>VLOOKUP(B303,'Master '!B$4:AW$1330,27,0)</f>
        <v>1834</v>
      </c>
      <c r="Q303" s="51">
        <f t="shared" si="73"/>
        <v>20000</v>
      </c>
      <c r="R303" s="52">
        <f t="shared" si="74"/>
        <v>9355</v>
      </c>
      <c r="S303" s="52">
        <f t="shared" si="75"/>
        <v>3742</v>
      </c>
      <c r="T303" s="52">
        <f t="shared" si="76"/>
        <v>1949</v>
      </c>
      <c r="U303" s="52">
        <f t="shared" si="77"/>
        <v>1949</v>
      </c>
      <c r="V303" s="52">
        <f t="shared" si="78"/>
        <v>1949</v>
      </c>
      <c r="W303" s="52">
        <f t="shared" si="79"/>
        <v>1129.0322580645161</v>
      </c>
      <c r="X303" s="52">
        <f t="shared" si="80"/>
        <v>20074</v>
      </c>
      <c r="Y303" s="52">
        <f t="shared" si="81"/>
        <v>15202</v>
      </c>
      <c r="Z303" s="52">
        <f t="shared" si="82"/>
        <v>15000</v>
      </c>
      <c r="AA303" s="52">
        <f>ROUND(IF((VLOOKUP(B303,'Master '!B$4:W$29000,22,0))&lt;21001,X303,0),0)</f>
        <v>20074</v>
      </c>
      <c r="AB303" s="52">
        <f t="shared" si="83"/>
        <v>1800</v>
      </c>
      <c r="AC303" s="52">
        <f t="shared" si="84"/>
        <v>151</v>
      </c>
      <c r="AD303" s="52">
        <v>200</v>
      </c>
      <c r="AE303" s="53"/>
      <c r="AF303" s="104"/>
      <c r="AG303" s="95">
        <f t="shared" si="85"/>
        <v>2151</v>
      </c>
      <c r="AH303" s="95">
        <f t="shared" si="86"/>
        <v>17923</v>
      </c>
      <c r="AI303" s="95">
        <f t="shared" si="87"/>
        <v>1950</v>
      </c>
      <c r="AJ303" s="95">
        <f t="shared" si="88"/>
        <v>652.40499999999997</v>
      </c>
      <c r="AK303" s="95">
        <f t="shared" si="89"/>
        <v>22676.404999999999</v>
      </c>
    </row>
    <row r="304" spans="1:37" s="54" customFormat="1" ht="12.75" customHeight="1">
      <c r="A304" s="47">
        <v>297</v>
      </c>
      <c r="B304" s="42" t="s">
        <v>1255</v>
      </c>
      <c r="C304" s="48" t="str">
        <f>VLOOKUP(B304,'Master '!B$4:AM$6300,3,0)</f>
        <v>Mamta Kushwaha Sirsat</v>
      </c>
      <c r="D304" s="49">
        <f>VLOOKUP(B304,'Master '!B$4:AP$6300,28,0)</f>
        <v>20000</v>
      </c>
      <c r="E304" s="86" t="str">
        <f>VLOOKUP(B304,'Master '!B:F,5,0)</f>
        <v>F</v>
      </c>
      <c r="F304" s="86">
        <v>10</v>
      </c>
      <c r="G304" s="86">
        <v>1</v>
      </c>
      <c r="H304" s="86">
        <v>4</v>
      </c>
      <c r="I304" s="86">
        <v>0</v>
      </c>
      <c r="J304" s="86">
        <v>26</v>
      </c>
      <c r="K304" s="50">
        <f t="shared" si="72"/>
        <v>31</v>
      </c>
      <c r="L304" s="51">
        <f>VLOOKUP(B304,'Master '!B$4:AQ$13300,23,0)</f>
        <v>10000</v>
      </c>
      <c r="M304" s="51">
        <f>VLOOKUP(B304,'Master '!B$4:AS$13300,24,0)</f>
        <v>4000</v>
      </c>
      <c r="N304" s="51">
        <f>VLOOKUP(B304,'Master '!B$4:AT$13300,25,0)</f>
        <v>2083</v>
      </c>
      <c r="O304" s="51">
        <f>VLOOKUP(B304,'Master '!B$4:AV$1330,26,0)</f>
        <v>2083</v>
      </c>
      <c r="P304" s="51">
        <f>VLOOKUP(B304,'Master '!B$4:AW$1330,27,0)</f>
        <v>1834</v>
      </c>
      <c r="Q304" s="51">
        <f t="shared" si="73"/>
        <v>20000</v>
      </c>
      <c r="R304" s="52">
        <f t="shared" si="74"/>
        <v>10000</v>
      </c>
      <c r="S304" s="52">
        <f t="shared" si="75"/>
        <v>4000</v>
      </c>
      <c r="T304" s="52">
        <f t="shared" si="76"/>
        <v>2083</v>
      </c>
      <c r="U304" s="52">
        <f t="shared" si="77"/>
        <v>2083</v>
      </c>
      <c r="V304" s="52">
        <f t="shared" si="78"/>
        <v>2083</v>
      </c>
      <c r="W304" s="52">
        <f t="shared" si="79"/>
        <v>1129.0322580645161</v>
      </c>
      <c r="X304" s="52">
        <f t="shared" si="80"/>
        <v>21379</v>
      </c>
      <c r="Y304" s="52">
        <f t="shared" si="81"/>
        <v>16249</v>
      </c>
      <c r="Z304" s="52">
        <f t="shared" si="82"/>
        <v>15000</v>
      </c>
      <c r="AA304" s="52">
        <f>ROUND(IF((VLOOKUP(B304,'Master '!B$4:W$29000,22,0))&lt;21001,X304,0),0)</f>
        <v>21379</v>
      </c>
      <c r="AB304" s="52">
        <f t="shared" si="83"/>
        <v>1800</v>
      </c>
      <c r="AC304" s="52">
        <f t="shared" si="84"/>
        <v>161</v>
      </c>
      <c r="AD304" s="52">
        <v>200</v>
      </c>
      <c r="AE304" s="53"/>
      <c r="AF304" s="104"/>
      <c r="AG304" s="95">
        <f t="shared" si="85"/>
        <v>2161</v>
      </c>
      <c r="AH304" s="95">
        <f t="shared" si="86"/>
        <v>19218</v>
      </c>
      <c r="AI304" s="95">
        <f t="shared" si="87"/>
        <v>1950</v>
      </c>
      <c r="AJ304" s="95">
        <f t="shared" si="88"/>
        <v>694.8175</v>
      </c>
      <c r="AK304" s="95">
        <f t="shared" si="89"/>
        <v>24023.817500000001</v>
      </c>
    </row>
    <row r="305" spans="1:37" s="54" customFormat="1" ht="12.75" customHeight="1">
      <c r="A305" s="47">
        <v>298</v>
      </c>
      <c r="B305" s="42" t="s">
        <v>1257</v>
      </c>
      <c r="C305" s="48" t="str">
        <f>VLOOKUP(B305,'Master '!B$4:AM$6300,3,0)</f>
        <v>Tapas Shankarrao Gurav</v>
      </c>
      <c r="D305" s="49">
        <f>VLOOKUP(B305,'Master '!B$4:AP$6300,28,0)</f>
        <v>20000</v>
      </c>
      <c r="E305" s="86" t="str">
        <f>VLOOKUP(B305,'Master '!B:F,5,0)</f>
        <v>M</v>
      </c>
      <c r="F305" s="86">
        <v>10</v>
      </c>
      <c r="G305" s="86">
        <v>0</v>
      </c>
      <c r="H305" s="86">
        <v>3</v>
      </c>
      <c r="I305" s="86">
        <v>0</v>
      </c>
      <c r="J305" s="86">
        <v>24</v>
      </c>
      <c r="K305" s="50">
        <f t="shared" si="72"/>
        <v>27</v>
      </c>
      <c r="L305" s="51">
        <f>VLOOKUP(B305,'Master '!B$4:AQ$13300,23,0)</f>
        <v>10000</v>
      </c>
      <c r="M305" s="51">
        <f>VLOOKUP(B305,'Master '!B$4:AS$13300,24,0)</f>
        <v>4000</v>
      </c>
      <c r="N305" s="51">
        <f>VLOOKUP(B305,'Master '!B$4:AT$13300,25,0)</f>
        <v>2083</v>
      </c>
      <c r="O305" s="51">
        <f>VLOOKUP(B305,'Master '!B$4:AV$1330,26,0)</f>
        <v>2083</v>
      </c>
      <c r="P305" s="51">
        <f>VLOOKUP(B305,'Master '!B$4:AW$1330,27,0)</f>
        <v>1834</v>
      </c>
      <c r="Q305" s="51">
        <f t="shared" si="73"/>
        <v>20000</v>
      </c>
      <c r="R305" s="52">
        <f t="shared" si="74"/>
        <v>8710</v>
      </c>
      <c r="S305" s="52">
        <f t="shared" si="75"/>
        <v>3484</v>
      </c>
      <c r="T305" s="52">
        <f t="shared" si="76"/>
        <v>1815</v>
      </c>
      <c r="U305" s="52">
        <f t="shared" si="77"/>
        <v>1815</v>
      </c>
      <c r="V305" s="52">
        <f t="shared" si="78"/>
        <v>1815</v>
      </c>
      <c r="W305" s="52">
        <f t="shared" si="79"/>
        <v>1129.0322580645161</v>
      </c>
      <c r="X305" s="52">
        <f t="shared" si="80"/>
        <v>18769</v>
      </c>
      <c r="Y305" s="52">
        <f t="shared" si="81"/>
        <v>14155</v>
      </c>
      <c r="Z305" s="52">
        <f t="shared" si="82"/>
        <v>14155</v>
      </c>
      <c r="AA305" s="52">
        <f>ROUND(IF((VLOOKUP(B305,'Master '!B$4:W$29000,22,0))&lt;21001,X305,0),0)</f>
        <v>18769</v>
      </c>
      <c r="AB305" s="52">
        <f t="shared" si="83"/>
        <v>1698.6</v>
      </c>
      <c r="AC305" s="52">
        <f t="shared" si="84"/>
        <v>141</v>
      </c>
      <c r="AD305" s="52">
        <v>200</v>
      </c>
      <c r="AE305" s="53"/>
      <c r="AF305" s="104"/>
      <c r="AG305" s="95">
        <f t="shared" si="85"/>
        <v>2039.6</v>
      </c>
      <c r="AH305" s="95">
        <f t="shared" si="86"/>
        <v>16729.400000000001</v>
      </c>
      <c r="AI305" s="95">
        <f t="shared" si="87"/>
        <v>1840.15</v>
      </c>
      <c r="AJ305" s="95">
        <f t="shared" si="88"/>
        <v>609.99250000000006</v>
      </c>
      <c r="AK305" s="95">
        <f t="shared" si="89"/>
        <v>21219.142500000002</v>
      </c>
    </row>
    <row r="306" spans="1:37" s="54" customFormat="1" ht="12.75" customHeight="1">
      <c r="A306" s="47">
        <v>299</v>
      </c>
      <c r="B306" s="42" t="s">
        <v>1261</v>
      </c>
      <c r="C306" s="48" t="str">
        <f>VLOOKUP(B306,'Master '!B$4:AM$6300,3,0)</f>
        <v>Bikash Dattatray Sagar</v>
      </c>
      <c r="D306" s="49">
        <f>VLOOKUP(B306,'Master '!B$4:AP$6300,28,0)</f>
        <v>20000</v>
      </c>
      <c r="E306" s="86" t="str">
        <f>VLOOKUP(B306,'Master '!B:F,5,0)</f>
        <v>M</v>
      </c>
      <c r="F306" s="86">
        <v>10</v>
      </c>
      <c r="G306" s="86">
        <v>1</v>
      </c>
      <c r="H306" s="86">
        <v>4</v>
      </c>
      <c r="I306" s="86">
        <v>0</v>
      </c>
      <c r="J306" s="86">
        <v>26</v>
      </c>
      <c r="K306" s="50">
        <f t="shared" si="72"/>
        <v>31</v>
      </c>
      <c r="L306" s="51">
        <f>VLOOKUP(B306,'Master '!B$4:AQ$13300,23,0)</f>
        <v>10000</v>
      </c>
      <c r="M306" s="51">
        <f>VLOOKUP(B306,'Master '!B$4:AS$13300,24,0)</f>
        <v>4000</v>
      </c>
      <c r="N306" s="51">
        <f>VLOOKUP(B306,'Master '!B$4:AT$13300,25,0)</f>
        <v>2083</v>
      </c>
      <c r="O306" s="51">
        <f>VLOOKUP(B306,'Master '!B$4:AV$1330,26,0)</f>
        <v>2083</v>
      </c>
      <c r="P306" s="51">
        <f>VLOOKUP(B306,'Master '!B$4:AW$1330,27,0)</f>
        <v>1834</v>
      </c>
      <c r="Q306" s="51">
        <f t="shared" si="73"/>
        <v>20000</v>
      </c>
      <c r="R306" s="52">
        <f t="shared" si="74"/>
        <v>10000</v>
      </c>
      <c r="S306" s="52">
        <f t="shared" si="75"/>
        <v>4000</v>
      </c>
      <c r="T306" s="52">
        <f t="shared" si="76"/>
        <v>2083</v>
      </c>
      <c r="U306" s="52">
        <f t="shared" si="77"/>
        <v>2083</v>
      </c>
      <c r="V306" s="52">
        <f t="shared" si="78"/>
        <v>2083</v>
      </c>
      <c r="W306" s="52">
        <f t="shared" si="79"/>
        <v>1129.0322580645161</v>
      </c>
      <c r="X306" s="52">
        <f t="shared" si="80"/>
        <v>21379</v>
      </c>
      <c r="Y306" s="52">
        <f t="shared" si="81"/>
        <v>16249</v>
      </c>
      <c r="Z306" s="52">
        <f t="shared" si="82"/>
        <v>15000</v>
      </c>
      <c r="AA306" s="52">
        <f>ROUND(IF((VLOOKUP(B306,'Master '!B$4:W$29000,22,0))&lt;21001,X306,0),0)</f>
        <v>21379</v>
      </c>
      <c r="AB306" s="52">
        <f t="shared" si="83"/>
        <v>1800</v>
      </c>
      <c r="AC306" s="52">
        <f t="shared" si="84"/>
        <v>161</v>
      </c>
      <c r="AD306" s="52">
        <v>200</v>
      </c>
      <c r="AE306" s="53"/>
      <c r="AF306" s="104"/>
      <c r="AG306" s="95">
        <f t="shared" si="85"/>
        <v>2161</v>
      </c>
      <c r="AH306" s="95">
        <f t="shared" si="86"/>
        <v>19218</v>
      </c>
      <c r="AI306" s="95">
        <f t="shared" si="87"/>
        <v>1950</v>
      </c>
      <c r="AJ306" s="95">
        <f t="shared" si="88"/>
        <v>694.8175</v>
      </c>
      <c r="AK306" s="95">
        <f t="shared" si="89"/>
        <v>24023.817500000001</v>
      </c>
    </row>
    <row r="307" spans="1:37" s="54" customFormat="1" ht="12.75" customHeight="1">
      <c r="A307" s="47">
        <v>300</v>
      </c>
      <c r="B307" s="42" t="s">
        <v>1266</v>
      </c>
      <c r="C307" s="48" t="str">
        <f>VLOOKUP(B307,'Master '!B$4:AM$6300,3,0)</f>
        <v>Anand Sagar Lokhande</v>
      </c>
      <c r="D307" s="49">
        <f>VLOOKUP(B307,'Master '!B$4:AP$6300,28,0)</f>
        <v>40000</v>
      </c>
      <c r="E307" s="86" t="str">
        <f>VLOOKUP(B307,'Master '!B:F,5,0)</f>
        <v>M</v>
      </c>
      <c r="F307" s="86">
        <v>0</v>
      </c>
      <c r="G307" s="86">
        <v>1</v>
      </c>
      <c r="H307" s="86">
        <v>4</v>
      </c>
      <c r="I307" s="86">
        <v>0</v>
      </c>
      <c r="J307" s="86">
        <v>26</v>
      </c>
      <c r="K307" s="50">
        <f t="shared" si="72"/>
        <v>31</v>
      </c>
      <c r="L307" s="51">
        <f>VLOOKUP(B307,'Master '!B$4:AQ$13300,23,0)</f>
        <v>20000</v>
      </c>
      <c r="M307" s="51">
        <f>VLOOKUP(B307,'Master '!B$4:AS$13300,24,0)</f>
        <v>8000</v>
      </c>
      <c r="N307" s="51">
        <f>VLOOKUP(B307,'Master '!B$4:AT$13300,25,0)</f>
        <v>2083</v>
      </c>
      <c r="O307" s="51">
        <f>VLOOKUP(B307,'Master '!B$4:AV$1330,26,0)</f>
        <v>2083</v>
      </c>
      <c r="P307" s="51">
        <f>VLOOKUP(B307,'Master '!B$4:AW$1330,27,0)</f>
        <v>7834</v>
      </c>
      <c r="Q307" s="51">
        <f t="shared" si="73"/>
        <v>40000</v>
      </c>
      <c r="R307" s="52">
        <f t="shared" si="74"/>
        <v>20000</v>
      </c>
      <c r="S307" s="52">
        <f t="shared" si="75"/>
        <v>8000</v>
      </c>
      <c r="T307" s="52">
        <f t="shared" si="76"/>
        <v>2083</v>
      </c>
      <c r="U307" s="52">
        <f t="shared" si="77"/>
        <v>2083</v>
      </c>
      <c r="V307" s="52">
        <f t="shared" si="78"/>
        <v>2083</v>
      </c>
      <c r="W307" s="52">
        <f t="shared" si="79"/>
        <v>0</v>
      </c>
      <c r="X307" s="52">
        <f t="shared" si="80"/>
        <v>34249</v>
      </c>
      <c r="Y307" s="52">
        <f t="shared" si="81"/>
        <v>26249</v>
      </c>
      <c r="Z307" s="52">
        <f t="shared" si="82"/>
        <v>15000</v>
      </c>
      <c r="AA307" s="52">
        <f>ROUND(IF((VLOOKUP(B307,'Master '!B$4:W$29000,22,0))&lt;21001,X307,0),0)</f>
        <v>0</v>
      </c>
      <c r="AB307" s="52">
        <f t="shared" si="83"/>
        <v>1800</v>
      </c>
      <c r="AC307" s="52">
        <f t="shared" si="84"/>
        <v>0</v>
      </c>
      <c r="AD307" s="52">
        <v>200</v>
      </c>
      <c r="AE307" s="53"/>
      <c r="AF307" s="104"/>
      <c r="AG307" s="95">
        <f t="shared" si="85"/>
        <v>2000</v>
      </c>
      <c r="AH307" s="95">
        <f t="shared" si="86"/>
        <v>32249</v>
      </c>
      <c r="AI307" s="95">
        <f t="shared" si="87"/>
        <v>1950</v>
      </c>
      <c r="AJ307" s="95">
        <f t="shared" si="88"/>
        <v>0</v>
      </c>
      <c r="AK307" s="95">
        <f t="shared" si="89"/>
        <v>36199</v>
      </c>
    </row>
    <row r="308" spans="1:37" s="54" customFormat="1" ht="12.75" customHeight="1">
      <c r="A308" s="47">
        <v>301</v>
      </c>
      <c r="B308" s="42" t="s">
        <v>1270</v>
      </c>
      <c r="C308" s="48" t="str">
        <f>VLOOKUP(B308,'Master '!B$4:AM$6300,3,0)</f>
        <v>Nagesh Samadhan Chaudhari</v>
      </c>
      <c r="D308" s="49">
        <f>VLOOKUP(B308,'Master '!B$4:AP$6300,28,0)</f>
        <v>30000</v>
      </c>
      <c r="E308" s="86" t="str">
        <f>VLOOKUP(B308,'Master '!B:F,5,0)</f>
        <v>M</v>
      </c>
      <c r="F308" s="86">
        <v>0</v>
      </c>
      <c r="G308" s="86">
        <v>1</v>
      </c>
      <c r="H308" s="86">
        <v>2</v>
      </c>
      <c r="I308" s="86">
        <v>0</v>
      </c>
      <c r="J308" s="86">
        <v>24</v>
      </c>
      <c r="K308" s="50">
        <f t="shared" si="72"/>
        <v>27</v>
      </c>
      <c r="L308" s="51">
        <f>VLOOKUP(B308,'Master '!B$4:AQ$13300,23,0)</f>
        <v>15000</v>
      </c>
      <c r="M308" s="51">
        <f>VLOOKUP(B308,'Master '!B$4:AS$13300,24,0)</f>
        <v>6000</v>
      </c>
      <c r="N308" s="51">
        <f>VLOOKUP(B308,'Master '!B$4:AT$13300,25,0)</f>
        <v>2083</v>
      </c>
      <c r="O308" s="51">
        <f>VLOOKUP(B308,'Master '!B$4:AV$1330,26,0)</f>
        <v>2083</v>
      </c>
      <c r="P308" s="51">
        <f>VLOOKUP(B308,'Master '!B$4:AW$1330,27,0)</f>
        <v>4834</v>
      </c>
      <c r="Q308" s="51">
        <f t="shared" si="73"/>
        <v>30000</v>
      </c>
      <c r="R308" s="52">
        <f t="shared" si="74"/>
        <v>13065</v>
      </c>
      <c r="S308" s="52">
        <f t="shared" si="75"/>
        <v>5226</v>
      </c>
      <c r="T308" s="52">
        <f t="shared" si="76"/>
        <v>1815</v>
      </c>
      <c r="U308" s="52">
        <f t="shared" si="77"/>
        <v>1815</v>
      </c>
      <c r="V308" s="52">
        <f t="shared" si="78"/>
        <v>1815</v>
      </c>
      <c r="W308" s="52">
        <f t="shared" si="79"/>
        <v>0</v>
      </c>
      <c r="X308" s="52">
        <f t="shared" si="80"/>
        <v>23736</v>
      </c>
      <c r="Y308" s="52">
        <f t="shared" si="81"/>
        <v>18510</v>
      </c>
      <c r="Z308" s="52">
        <f t="shared" si="82"/>
        <v>15000</v>
      </c>
      <c r="AA308" s="52">
        <f>ROUND(IF((VLOOKUP(B308,'Master '!B$4:W$29000,22,0))&lt;21001,X308,0),0)</f>
        <v>0</v>
      </c>
      <c r="AB308" s="52">
        <f t="shared" si="83"/>
        <v>1800</v>
      </c>
      <c r="AC308" s="52">
        <f t="shared" si="84"/>
        <v>0</v>
      </c>
      <c r="AD308" s="52">
        <v>200</v>
      </c>
      <c r="AE308" s="53"/>
      <c r="AF308" s="104"/>
      <c r="AG308" s="95">
        <f t="shared" si="85"/>
        <v>2000</v>
      </c>
      <c r="AH308" s="95">
        <f t="shared" si="86"/>
        <v>21736</v>
      </c>
      <c r="AI308" s="95">
        <f t="shared" si="87"/>
        <v>1950</v>
      </c>
      <c r="AJ308" s="95">
        <f t="shared" si="88"/>
        <v>0</v>
      </c>
      <c r="AK308" s="95">
        <f t="shared" si="89"/>
        <v>25686</v>
      </c>
    </row>
    <row r="309" spans="1:37" s="54" customFormat="1" ht="12.75" customHeight="1">
      <c r="A309" s="47">
        <v>302</v>
      </c>
      <c r="B309" s="42" t="s">
        <v>1273</v>
      </c>
      <c r="C309" s="48" t="str">
        <f>VLOOKUP(B309,'Master '!B$4:AM$6300,3,0)</f>
        <v>Parmeshwar Raghunath Kharche</v>
      </c>
      <c r="D309" s="49">
        <f>VLOOKUP(B309,'Master '!B$4:AP$6300,28,0)</f>
        <v>16000</v>
      </c>
      <c r="E309" s="86" t="str">
        <f>VLOOKUP(B309,'Master '!B:F,5,0)</f>
        <v>M</v>
      </c>
      <c r="F309" s="86">
        <v>10</v>
      </c>
      <c r="G309" s="86">
        <v>0</v>
      </c>
      <c r="H309" s="86">
        <v>3</v>
      </c>
      <c r="I309" s="86">
        <v>0</v>
      </c>
      <c r="J309" s="86">
        <v>24</v>
      </c>
      <c r="K309" s="50">
        <f t="shared" si="72"/>
        <v>27</v>
      </c>
      <c r="L309" s="51">
        <f>VLOOKUP(B309,'Master '!B$4:AQ$13300,23,0)</f>
        <v>8000</v>
      </c>
      <c r="M309" s="51">
        <f>VLOOKUP(B309,'Master '!B$4:AS$13300,24,0)</f>
        <v>3200</v>
      </c>
      <c r="N309" s="51">
        <f>VLOOKUP(B309,'Master '!B$4:AT$13300,25,0)</f>
        <v>2083</v>
      </c>
      <c r="O309" s="51">
        <f>VLOOKUP(B309,'Master '!B$4:AV$1330,26,0)</f>
        <v>2083</v>
      </c>
      <c r="P309" s="51">
        <f>VLOOKUP(B309,'Master '!B$4:AW$1330,27,0)</f>
        <v>634</v>
      </c>
      <c r="Q309" s="51">
        <f t="shared" si="73"/>
        <v>16000</v>
      </c>
      <c r="R309" s="52">
        <f t="shared" si="74"/>
        <v>6968</v>
      </c>
      <c r="S309" s="52">
        <f t="shared" si="75"/>
        <v>2788</v>
      </c>
      <c r="T309" s="52">
        <f t="shared" si="76"/>
        <v>1815</v>
      </c>
      <c r="U309" s="52">
        <f t="shared" si="77"/>
        <v>1815</v>
      </c>
      <c r="V309" s="52">
        <f t="shared" si="78"/>
        <v>1815</v>
      </c>
      <c r="W309" s="52">
        <f t="shared" si="79"/>
        <v>903.22580645161293</v>
      </c>
      <c r="X309" s="52">
        <f t="shared" si="80"/>
        <v>16105</v>
      </c>
      <c r="Y309" s="52">
        <f t="shared" si="81"/>
        <v>12413</v>
      </c>
      <c r="Z309" s="52">
        <f t="shared" si="82"/>
        <v>12413</v>
      </c>
      <c r="AA309" s="52">
        <f>ROUND(IF((VLOOKUP(B309,'Master '!B$4:W$29000,22,0))&lt;21001,X309,0),0)</f>
        <v>16105</v>
      </c>
      <c r="AB309" s="52">
        <f t="shared" si="83"/>
        <v>1489.56</v>
      </c>
      <c r="AC309" s="52">
        <f t="shared" si="84"/>
        <v>121</v>
      </c>
      <c r="AD309" s="52">
        <v>200</v>
      </c>
      <c r="AE309" s="53"/>
      <c r="AF309" s="104"/>
      <c r="AG309" s="95">
        <f t="shared" si="85"/>
        <v>1810.56</v>
      </c>
      <c r="AH309" s="95">
        <f t="shared" si="86"/>
        <v>14294.44</v>
      </c>
      <c r="AI309" s="95">
        <f t="shared" si="87"/>
        <v>1613.69</v>
      </c>
      <c r="AJ309" s="95">
        <f t="shared" si="88"/>
        <v>523.41250000000002</v>
      </c>
      <c r="AK309" s="95">
        <f t="shared" si="89"/>
        <v>18242.102499999997</v>
      </c>
    </row>
    <row r="310" spans="1:37" s="54" customFormat="1" ht="12.75" customHeight="1">
      <c r="A310" s="47">
        <v>303</v>
      </c>
      <c r="B310" s="42" t="s">
        <v>1277</v>
      </c>
      <c r="C310" s="48" t="str">
        <f>VLOOKUP(B310,'Master '!B$4:AM$6300,3,0)</f>
        <v>Yash Suresh Palei</v>
      </c>
      <c r="D310" s="49">
        <f>VLOOKUP(B310,'Master '!B$4:AP$6300,28,0)</f>
        <v>25000</v>
      </c>
      <c r="E310" s="86" t="str">
        <f>VLOOKUP(B310,'Master '!B:F,5,0)</f>
        <v>M</v>
      </c>
      <c r="F310" s="86">
        <v>0</v>
      </c>
      <c r="G310" s="86">
        <v>1</v>
      </c>
      <c r="H310" s="86">
        <v>4</v>
      </c>
      <c r="I310" s="86">
        <v>0</v>
      </c>
      <c r="J310" s="86">
        <v>26</v>
      </c>
      <c r="K310" s="50">
        <f t="shared" si="72"/>
        <v>31</v>
      </c>
      <c r="L310" s="51">
        <f>VLOOKUP(B310,'Master '!B$4:AQ$13300,23,0)</f>
        <v>12500</v>
      </c>
      <c r="M310" s="51">
        <f>VLOOKUP(B310,'Master '!B$4:AS$13300,24,0)</f>
        <v>5000</v>
      </c>
      <c r="N310" s="51">
        <f>VLOOKUP(B310,'Master '!B$4:AT$13300,25,0)</f>
        <v>2083</v>
      </c>
      <c r="O310" s="51">
        <f>VLOOKUP(B310,'Master '!B$4:AV$1330,26,0)</f>
        <v>2083</v>
      </c>
      <c r="P310" s="51">
        <f>VLOOKUP(B310,'Master '!B$4:AW$1330,27,0)</f>
        <v>3334</v>
      </c>
      <c r="Q310" s="51">
        <f t="shared" si="73"/>
        <v>25000</v>
      </c>
      <c r="R310" s="52">
        <f t="shared" si="74"/>
        <v>12500</v>
      </c>
      <c r="S310" s="52">
        <f t="shared" si="75"/>
        <v>5000</v>
      </c>
      <c r="T310" s="52">
        <f t="shared" si="76"/>
        <v>2083</v>
      </c>
      <c r="U310" s="52">
        <f t="shared" si="77"/>
        <v>2083</v>
      </c>
      <c r="V310" s="52">
        <f t="shared" si="78"/>
        <v>2083</v>
      </c>
      <c r="W310" s="52">
        <f t="shared" si="79"/>
        <v>0</v>
      </c>
      <c r="X310" s="52">
        <f t="shared" si="80"/>
        <v>23749</v>
      </c>
      <c r="Y310" s="52">
        <f t="shared" si="81"/>
        <v>18749</v>
      </c>
      <c r="Z310" s="52">
        <f t="shared" si="82"/>
        <v>15000</v>
      </c>
      <c r="AA310" s="52">
        <f>ROUND(IF((VLOOKUP(B310,'Master '!B$4:W$29000,22,0))&lt;21001,X310,0),0)</f>
        <v>0</v>
      </c>
      <c r="AB310" s="52">
        <f t="shared" si="83"/>
        <v>1800</v>
      </c>
      <c r="AC310" s="52">
        <f t="shared" si="84"/>
        <v>0</v>
      </c>
      <c r="AD310" s="52">
        <v>200</v>
      </c>
      <c r="AE310" s="53"/>
      <c r="AF310" s="104"/>
      <c r="AG310" s="95">
        <f t="shared" si="85"/>
        <v>2000</v>
      </c>
      <c r="AH310" s="95">
        <f t="shared" si="86"/>
        <v>21749</v>
      </c>
      <c r="AI310" s="95">
        <f t="shared" si="87"/>
        <v>1950</v>
      </c>
      <c r="AJ310" s="95">
        <f t="shared" si="88"/>
        <v>0</v>
      </c>
      <c r="AK310" s="95">
        <f t="shared" si="89"/>
        <v>25699</v>
      </c>
    </row>
    <row r="311" spans="1:37" s="54" customFormat="1" ht="12.75" customHeight="1">
      <c r="A311" s="47">
        <v>304</v>
      </c>
      <c r="B311" s="42" t="s">
        <v>1281</v>
      </c>
      <c r="C311" s="48" t="str">
        <f>VLOOKUP(B311,'Master '!B$4:AM$6300,3,0)</f>
        <v>Pawan Keshari Kumar</v>
      </c>
      <c r="D311" s="49">
        <f>VLOOKUP(B311,'Master '!B$4:AP$6300,28,0)</f>
        <v>27000</v>
      </c>
      <c r="E311" s="86" t="str">
        <f>VLOOKUP(B311,'Master '!B:F,5,0)</f>
        <v>M</v>
      </c>
      <c r="F311" s="86">
        <v>0</v>
      </c>
      <c r="G311" s="86">
        <v>1</v>
      </c>
      <c r="H311" s="86">
        <v>4</v>
      </c>
      <c r="I311" s="86">
        <v>0</v>
      </c>
      <c r="J311" s="86">
        <v>26</v>
      </c>
      <c r="K311" s="50">
        <f t="shared" si="72"/>
        <v>31</v>
      </c>
      <c r="L311" s="51">
        <f>VLOOKUP(B311,'Master '!B$4:AQ$13300,23,0)</f>
        <v>13500</v>
      </c>
      <c r="M311" s="51">
        <f>VLOOKUP(B311,'Master '!B$4:AS$13300,24,0)</f>
        <v>5400</v>
      </c>
      <c r="N311" s="51">
        <f>VLOOKUP(B311,'Master '!B$4:AT$13300,25,0)</f>
        <v>2083</v>
      </c>
      <c r="O311" s="51">
        <f>VLOOKUP(B311,'Master '!B$4:AV$1330,26,0)</f>
        <v>2083</v>
      </c>
      <c r="P311" s="51">
        <f>VLOOKUP(B311,'Master '!B$4:AW$1330,27,0)</f>
        <v>3934</v>
      </c>
      <c r="Q311" s="51">
        <f t="shared" si="73"/>
        <v>27000</v>
      </c>
      <c r="R311" s="52">
        <f t="shared" si="74"/>
        <v>13500</v>
      </c>
      <c r="S311" s="52">
        <f t="shared" si="75"/>
        <v>5400</v>
      </c>
      <c r="T311" s="52">
        <f t="shared" si="76"/>
        <v>2083</v>
      </c>
      <c r="U311" s="52">
        <f t="shared" si="77"/>
        <v>2083</v>
      </c>
      <c r="V311" s="52">
        <f t="shared" si="78"/>
        <v>2083</v>
      </c>
      <c r="W311" s="52">
        <f t="shared" si="79"/>
        <v>0</v>
      </c>
      <c r="X311" s="52">
        <f t="shared" si="80"/>
        <v>25149</v>
      </c>
      <c r="Y311" s="52">
        <f t="shared" si="81"/>
        <v>19749</v>
      </c>
      <c r="Z311" s="52">
        <f t="shared" si="82"/>
        <v>15000</v>
      </c>
      <c r="AA311" s="52">
        <f>ROUND(IF((VLOOKUP(B311,'Master '!B$4:W$29000,22,0))&lt;21001,X311,0),0)</f>
        <v>0</v>
      </c>
      <c r="AB311" s="52">
        <f t="shared" si="83"/>
        <v>1800</v>
      </c>
      <c r="AC311" s="52">
        <f t="shared" si="84"/>
        <v>0</v>
      </c>
      <c r="AD311" s="52">
        <v>200</v>
      </c>
      <c r="AE311" s="53"/>
      <c r="AF311" s="104"/>
      <c r="AG311" s="95">
        <f t="shared" si="85"/>
        <v>2000</v>
      </c>
      <c r="AH311" s="95">
        <f t="shared" si="86"/>
        <v>23149</v>
      </c>
      <c r="AI311" s="95">
        <f t="shared" si="87"/>
        <v>1950</v>
      </c>
      <c r="AJ311" s="95">
        <f t="shared" si="88"/>
        <v>0</v>
      </c>
      <c r="AK311" s="95">
        <f t="shared" si="89"/>
        <v>27099</v>
      </c>
    </row>
    <row r="312" spans="1:37" s="54" customFormat="1" ht="12.75" customHeight="1">
      <c r="A312" s="47">
        <v>305</v>
      </c>
      <c r="B312" s="42" t="s">
        <v>1284</v>
      </c>
      <c r="C312" s="48" t="str">
        <f>VLOOKUP(B312,'Master '!B$4:AM$6300,3,0)</f>
        <v>Diptesh Kumar Madkar</v>
      </c>
      <c r="D312" s="49">
        <f>VLOOKUP(B312,'Master '!B$4:AP$6300,28,0)</f>
        <v>43000</v>
      </c>
      <c r="E312" s="86" t="str">
        <f>VLOOKUP(B312,'Master '!B:F,5,0)</f>
        <v>M</v>
      </c>
      <c r="F312" s="86">
        <v>0</v>
      </c>
      <c r="G312" s="86">
        <v>0</v>
      </c>
      <c r="H312" s="86">
        <v>2</v>
      </c>
      <c r="I312" s="86">
        <v>0</v>
      </c>
      <c r="J312" s="86">
        <v>23</v>
      </c>
      <c r="K312" s="50">
        <f t="shared" si="72"/>
        <v>25</v>
      </c>
      <c r="L312" s="51">
        <f>VLOOKUP(B312,'Master '!B$4:AQ$13300,23,0)</f>
        <v>21500</v>
      </c>
      <c r="M312" s="51">
        <f>VLOOKUP(B312,'Master '!B$4:AS$13300,24,0)</f>
        <v>8600</v>
      </c>
      <c r="N312" s="51">
        <f>VLOOKUP(B312,'Master '!B$4:AT$13300,25,0)</f>
        <v>2083</v>
      </c>
      <c r="O312" s="51">
        <f>VLOOKUP(B312,'Master '!B$4:AV$1330,26,0)</f>
        <v>2083</v>
      </c>
      <c r="P312" s="51">
        <f>VLOOKUP(B312,'Master '!B$4:AW$1330,27,0)</f>
        <v>8734</v>
      </c>
      <c r="Q312" s="51">
        <f t="shared" si="73"/>
        <v>43000</v>
      </c>
      <c r="R312" s="52">
        <f t="shared" si="74"/>
        <v>17339</v>
      </c>
      <c r="S312" s="52">
        <f t="shared" si="75"/>
        <v>6936</v>
      </c>
      <c r="T312" s="52">
        <f t="shared" si="76"/>
        <v>1680</v>
      </c>
      <c r="U312" s="52">
        <f t="shared" si="77"/>
        <v>1680</v>
      </c>
      <c r="V312" s="52">
        <f t="shared" si="78"/>
        <v>1680</v>
      </c>
      <c r="W312" s="52">
        <f t="shared" si="79"/>
        <v>0</v>
      </c>
      <c r="X312" s="52">
        <f t="shared" si="80"/>
        <v>29315</v>
      </c>
      <c r="Y312" s="52">
        <f t="shared" si="81"/>
        <v>22379</v>
      </c>
      <c r="Z312" s="52">
        <f t="shared" si="82"/>
        <v>15000</v>
      </c>
      <c r="AA312" s="52">
        <f>ROUND(IF((VLOOKUP(B312,'Master '!B$4:W$29000,22,0))&lt;21001,X312,0),0)</f>
        <v>0</v>
      </c>
      <c r="AB312" s="52">
        <f t="shared" si="83"/>
        <v>1800</v>
      </c>
      <c r="AC312" s="52">
        <f t="shared" si="84"/>
        <v>0</v>
      </c>
      <c r="AD312" s="52">
        <v>200</v>
      </c>
      <c r="AE312" s="53"/>
      <c r="AF312" s="104"/>
      <c r="AG312" s="95">
        <f t="shared" si="85"/>
        <v>2000</v>
      </c>
      <c r="AH312" s="95">
        <f t="shared" si="86"/>
        <v>27315</v>
      </c>
      <c r="AI312" s="95">
        <f t="shared" si="87"/>
        <v>1950</v>
      </c>
      <c r="AJ312" s="95">
        <f t="shared" si="88"/>
        <v>0</v>
      </c>
      <c r="AK312" s="95">
        <f t="shared" si="89"/>
        <v>31265</v>
      </c>
    </row>
    <row r="313" spans="1:37" s="54" customFormat="1" ht="12.75" customHeight="1">
      <c r="A313" s="47">
        <v>306</v>
      </c>
      <c r="B313" s="42" t="s">
        <v>1289</v>
      </c>
      <c r="C313" s="48" t="str">
        <f>VLOOKUP(B313,'Master '!B$4:AM$6300,3,0)</f>
        <v>Vishal Sanjay Kambale</v>
      </c>
      <c r="D313" s="49">
        <f>VLOOKUP(B313,'Master '!B$4:AP$6300,28,0)</f>
        <v>32000</v>
      </c>
      <c r="E313" s="86" t="str">
        <f>VLOOKUP(B313,'Master '!B:F,5,0)</f>
        <v>M</v>
      </c>
      <c r="F313" s="86">
        <v>0</v>
      </c>
      <c r="G313" s="86">
        <v>1</v>
      </c>
      <c r="H313" s="86">
        <v>3</v>
      </c>
      <c r="I313" s="86">
        <v>0</v>
      </c>
      <c r="J313" s="86">
        <v>26</v>
      </c>
      <c r="K313" s="50">
        <f t="shared" si="72"/>
        <v>30</v>
      </c>
      <c r="L313" s="51">
        <f>VLOOKUP(B313,'Master '!B$4:AQ$13300,23,0)</f>
        <v>16000</v>
      </c>
      <c r="M313" s="51">
        <f>VLOOKUP(B313,'Master '!B$4:AS$13300,24,0)</f>
        <v>6400</v>
      </c>
      <c r="N313" s="51">
        <f>VLOOKUP(B313,'Master '!B$4:AT$13300,25,0)</f>
        <v>2083</v>
      </c>
      <c r="O313" s="51">
        <f>VLOOKUP(B313,'Master '!B$4:AV$1330,26,0)</f>
        <v>2083</v>
      </c>
      <c r="P313" s="51">
        <f>VLOOKUP(B313,'Master '!B$4:AW$1330,27,0)</f>
        <v>5434</v>
      </c>
      <c r="Q313" s="51">
        <f t="shared" si="73"/>
        <v>32000</v>
      </c>
      <c r="R313" s="52">
        <f t="shared" si="74"/>
        <v>15484</v>
      </c>
      <c r="S313" s="52">
        <f t="shared" si="75"/>
        <v>6194</v>
      </c>
      <c r="T313" s="52">
        <f t="shared" si="76"/>
        <v>2016</v>
      </c>
      <c r="U313" s="52">
        <f t="shared" si="77"/>
        <v>2016</v>
      </c>
      <c r="V313" s="52">
        <f t="shared" si="78"/>
        <v>2016</v>
      </c>
      <c r="W313" s="52">
        <f t="shared" si="79"/>
        <v>0</v>
      </c>
      <c r="X313" s="52">
        <f t="shared" si="80"/>
        <v>27726</v>
      </c>
      <c r="Y313" s="52">
        <f t="shared" si="81"/>
        <v>21532</v>
      </c>
      <c r="Z313" s="52">
        <f t="shared" si="82"/>
        <v>15000</v>
      </c>
      <c r="AA313" s="52">
        <f>ROUND(IF((VLOOKUP(B313,'Master '!B$4:W$29000,22,0))&lt;21001,X313,0),0)</f>
        <v>0</v>
      </c>
      <c r="AB313" s="52">
        <f t="shared" si="83"/>
        <v>1800</v>
      </c>
      <c r="AC313" s="52">
        <f t="shared" si="84"/>
        <v>0</v>
      </c>
      <c r="AD313" s="52">
        <v>200</v>
      </c>
      <c r="AE313" s="53"/>
      <c r="AF313" s="104"/>
      <c r="AG313" s="95">
        <f t="shared" si="85"/>
        <v>2000</v>
      </c>
      <c r="AH313" s="95">
        <f t="shared" si="86"/>
        <v>25726</v>
      </c>
      <c r="AI313" s="95">
        <f t="shared" si="87"/>
        <v>1950</v>
      </c>
      <c r="AJ313" s="95">
        <f t="shared" si="88"/>
        <v>0</v>
      </c>
      <c r="AK313" s="95">
        <f t="shared" si="89"/>
        <v>29676</v>
      </c>
    </row>
    <row r="314" spans="1:37" s="54" customFormat="1" ht="12.75" customHeight="1">
      <c r="A314" s="47">
        <v>307</v>
      </c>
      <c r="B314" s="42" t="s">
        <v>1293</v>
      </c>
      <c r="C314" s="48" t="str">
        <f>VLOOKUP(B314,'Master '!B$4:AM$6300,3,0)</f>
        <v>Sangram Santosh Kumar</v>
      </c>
      <c r="D314" s="49">
        <f>VLOOKUP(B314,'Master '!B$4:AP$6300,28,0)</f>
        <v>16000</v>
      </c>
      <c r="E314" s="86" t="str">
        <f>VLOOKUP(B314,'Master '!B:F,5,0)</f>
        <v>M</v>
      </c>
      <c r="F314" s="86">
        <v>10</v>
      </c>
      <c r="G314" s="86">
        <v>1</v>
      </c>
      <c r="H314" s="86">
        <v>4</v>
      </c>
      <c r="I314" s="86">
        <v>0</v>
      </c>
      <c r="J314" s="86">
        <v>26</v>
      </c>
      <c r="K314" s="50">
        <f t="shared" si="72"/>
        <v>31</v>
      </c>
      <c r="L314" s="51">
        <f>VLOOKUP(B314,'Master '!B$4:AQ$13300,23,0)</f>
        <v>8000</v>
      </c>
      <c r="M314" s="51">
        <f>VLOOKUP(B314,'Master '!B$4:AS$13300,24,0)</f>
        <v>3200</v>
      </c>
      <c r="N314" s="51">
        <f>VLOOKUP(B314,'Master '!B$4:AT$13300,25,0)</f>
        <v>2083</v>
      </c>
      <c r="O314" s="51">
        <f>VLOOKUP(B314,'Master '!B$4:AV$1330,26,0)</f>
        <v>2083</v>
      </c>
      <c r="P314" s="51">
        <f>VLOOKUP(B314,'Master '!B$4:AW$1330,27,0)</f>
        <v>634</v>
      </c>
      <c r="Q314" s="51">
        <f t="shared" si="73"/>
        <v>16000</v>
      </c>
      <c r="R314" s="52">
        <f t="shared" si="74"/>
        <v>8000</v>
      </c>
      <c r="S314" s="52">
        <f t="shared" si="75"/>
        <v>3200</v>
      </c>
      <c r="T314" s="52">
        <f t="shared" si="76"/>
        <v>2083</v>
      </c>
      <c r="U314" s="52">
        <f t="shared" si="77"/>
        <v>2083</v>
      </c>
      <c r="V314" s="52">
        <f t="shared" si="78"/>
        <v>2083</v>
      </c>
      <c r="W314" s="52">
        <f t="shared" si="79"/>
        <v>903.22580645161293</v>
      </c>
      <c r="X314" s="52">
        <f t="shared" si="80"/>
        <v>18353</v>
      </c>
      <c r="Y314" s="52">
        <f t="shared" si="81"/>
        <v>14249</v>
      </c>
      <c r="Z314" s="52">
        <f t="shared" si="82"/>
        <v>14249</v>
      </c>
      <c r="AA314" s="52">
        <f>ROUND(IF((VLOOKUP(B314,'Master '!B$4:W$29000,22,0))&lt;21001,X314,0),0)</f>
        <v>18353</v>
      </c>
      <c r="AB314" s="52">
        <f t="shared" si="83"/>
        <v>1709.8799999999999</v>
      </c>
      <c r="AC314" s="52">
        <f t="shared" si="84"/>
        <v>138</v>
      </c>
      <c r="AD314" s="52">
        <v>200</v>
      </c>
      <c r="AE314" s="53"/>
      <c r="AF314" s="104"/>
      <c r="AG314" s="95">
        <f t="shared" si="85"/>
        <v>2047.8799999999999</v>
      </c>
      <c r="AH314" s="95">
        <f t="shared" si="86"/>
        <v>16305.12</v>
      </c>
      <c r="AI314" s="95">
        <f t="shared" si="87"/>
        <v>1852.3700000000001</v>
      </c>
      <c r="AJ314" s="95">
        <f t="shared" si="88"/>
        <v>596.47249999999997</v>
      </c>
      <c r="AK314" s="95">
        <f t="shared" si="89"/>
        <v>20801.842499999999</v>
      </c>
    </row>
    <row r="315" spans="1:37" s="54" customFormat="1" ht="12.75" customHeight="1">
      <c r="A315" s="47">
        <v>308</v>
      </c>
      <c r="B315" s="42" t="s">
        <v>1297</v>
      </c>
      <c r="C315" s="48" t="str">
        <f>VLOOKUP(B315,'Master '!B$4:AM$6300,3,0)</f>
        <v>Prabhakar Kumar Sharma</v>
      </c>
      <c r="D315" s="49">
        <f>VLOOKUP(B315,'Master '!B$4:AP$6300,28,0)</f>
        <v>31000</v>
      </c>
      <c r="E315" s="86" t="str">
        <f>VLOOKUP(B315,'Master '!B:F,5,0)</f>
        <v>M</v>
      </c>
      <c r="F315" s="86">
        <v>0</v>
      </c>
      <c r="G315" s="86">
        <v>1</v>
      </c>
      <c r="H315" s="86">
        <v>3</v>
      </c>
      <c r="I315" s="86">
        <v>0</v>
      </c>
      <c r="J315" s="86">
        <v>25</v>
      </c>
      <c r="K315" s="50">
        <f t="shared" si="72"/>
        <v>29</v>
      </c>
      <c r="L315" s="51">
        <f>VLOOKUP(B315,'Master '!B$4:AQ$13300,23,0)</f>
        <v>15500</v>
      </c>
      <c r="M315" s="51">
        <f>VLOOKUP(B315,'Master '!B$4:AS$13300,24,0)</f>
        <v>6200</v>
      </c>
      <c r="N315" s="51">
        <f>VLOOKUP(B315,'Master '!B$4:AT$13300,25,0)</f>
        <v>2083</v>
      </c>
      <c r="O315" s="51">
        <f>VLOOKUP(B315,'Master '!B$4:AV$1330,26,0)</f>
        <v>2083</v>
      </c>
      <c r="P315" s="51">
        <f>VLOOKUP(B315,'Master '!B$4:AW$1330,27,0)</f>
        <v>5134</v>
      </c>
      <c r="Q315" s="51">
        <f t="shared" si="73"/>
        <v>31000</v>
      </c>
      <c r="R315" s="52">
        <f t="shared" si="74"/>
        <v>14500</v>
      </c>
      <c r="S315" s="52">
        <f t="shared" si="75"/>
        <v>5800</v>
      </c>
      <c r="T315" s="52">
        <f t="shared" si="76"/>
        <v>1949</v>
      </c>
      <c r="U315" s="52">
        <f t="shared" si="77"/>
        <v>1949</v>
      </c>
      <c r="V315" s="52">
        <f t="shared" si="78"/>
        <v>1949</v>
      </c>
      <c r="W315" s="52">
        <f t="shared" si="79"/>
        <v>0</v>
      </c>
      <c r="X315" s="52">
        <f t="shared" si="80"/>
        <v>26147</v>
      </c>
      <c r="Y315" s="52">
        <f t="shared" si="81"/>
        <v>20347</v>
      </c>
      <c r="Z315" s="52">
        <f t="shared" si="82"/>
        <v>15000</v>
      </c>
      <c r="AA315" s="52">
        <f>ROUND(IF((VLOOKUP(B315,'Master '!B$4:W$29000,22,0))&lt;21001,X315,0),0)</f>
        <v>0</v>
      </c>
      <c r="AB315" s="52">
        <f t="shared" si="83"/>
        <v>1800</v>
      </c>
      <c r="AC315" s="52">
        <f t="shared" si="84"/>
        <v>0</v>
      </c>
      <c r="AD315" s="52">
        <v>200</v>
      </c>
      <c r="AE315" s="53"/>
      <c r="AF315" s="104"/>
      <c r="AG315" s="95">
        <f t="shared" si="85"/>
        <v>2000</v>
      </c>
      <c r="AH315" s="95">
        <f t="shared" si="86"/>
        <v>24147</v>
      </c>
      <c r="AI315" s="95">
        <f t="shared" si="87"/>
        <v>1950</v>
      </c>
      <c r="AJ315" s="95">
        <f t="shared" si="88"/>
        <v>0</v>
      </c>
      <c r="AK315" s="95">
        <f t="shared" si="89"/>
        <v>28097</v>
      </c>
    </row>
    <row r="316" spans="1:37" s="54" customFormat="1" ht="12.75" customHeight="1">
      <c r="A316" s="47">
        <v>309</v>
      </c>
      <c r="B316" s="42" t="s">
        <v>1300</v>
      </c>
      <c r="C316" s="48" t="str">
        <f>VLOOKUP(B316,'Master '!B$4:AM$6300,3,0)</f>
        <v>Shubham Sharma Harde</v>
      </c>
      <c r="D316" s="49">
        <f>VLOOKUP(B316,'Master '!B$4:AP$6300,28,0)</f>
        <v>24000</v>
      </c>
      <c r="E316" s="86" t="str">
        <f>VLOOKUP(B316,'Master '!B:F,5,0)</f>
        <v>M</v>
      </c>
      <c r="F316" s="86">
        <v>0</v>
      </c>
      <c r="G316" s="86">
        <v>0</v>
      </c>
      <c r="H316" s="86">
        <v>4</v>
      </c>
      <c r="I316" s="86">
        <v>0</v>
      </c>
      <c r="J316" s="86">
        <v>25</v>
      </c>
      <c r="K316" s="50">
        <f t="shared" si="72"/>
        <v>29</v>
      </c>
      <c r="L316" s="51">
        <f>VLOOKUP(B316,'Master '!B$4:AQ$13300,23,0)</f>
        <v>12000</v>
      </c>
      <c r="M316" s="51">
        <f>VLOOKUP(B316,'Master '!B$4:AS$13300,24,0)</f>
        <v>4800</v>
      </c>
      <c r="N316" s="51">
        <f>VLOOKUP(B316,'Master '!B$4:AT$13300,25,0)</f>
        <v>2083</v>
      </c>
      <c r="O316" s="51">
        <f>VLOOKUP(B316,'Master '!B$4:AV$1330,26,0)</f>
        <v>2083</v>
      </c>
      <c r="P316" s="51">
        <f>VLOOKUP(B316,'Master '!B$4:AW$1330,27,0)</f>
        <v>3034</v>
      </c>
      <c r="Q316" s="51">
        <f t="shared" si="73"/>
        <v>24000</v>
      </c>
      <c r="R316" s="52">
        <f t="shared" si="74"/>
        <v>11226</v>
      </c>
      <c r="S316" s="52">
        <f t="shared" si="75"/>
        <v>4491</v>
      </c>
      <c r="T316" s="52">
        <f t="shared" si="76"/>
        <v>1949</v>
      </c>
      <c r="U316" s="52">
        <f t="shared" si="77"/>
        <v>1949</v>
      </c>
      <c r="V316" s="52">
        <f t="shared" si="78"/>
        <v>1949</v>
      </c>
      <c r="W316" s="52">
        <f t="shared" si="79"/>
        <v>0</v>
      </c>
      <c r="X316" s="52">
        <f t="shared" si="80"/>
        <v>21564</v>
      </c>
      <c r="Y316" s="52">
        <f t="shared" si="81"/>
        <v>17073</v>
      </c>
      <c r="Z316" s="52">
        <f t="shared" si="82"/>
        <v>15000</v>
      </c>
      <c r="AA316" s="52">
        <f>ROUND(IF((VLOOKUP(B316,'Master '!B$4:W$29000,22,0))&lt;21001,X316,0),0)</f>
        <v>0</v>
      </c>
      <c r="AB316" s="52">
        <f t="shared" si="83"/>
        <v>1800</v>
      </c>
      <c r="AC316" s="52">
        <f t="shared" si="84"/>
        <v>0</v>
      </c>
      <c r="AD316" s="52">
        <v>200</v>
      </c>
      <c r="AE316" s="53"/>
      <c r="AF316" s="104"/>
      <c r="AG316" s="95">
        <f t="shared" si="85"/>
        <v>2000</v>
      </c>
      <c r="AH316" s="95">
        <f t="shared" si="86"/>
        <v>19564</v>
      </c>
      <c r="AI316" s="95">
        <f t="shared" si="87"/>
        <v>1950</v>
      </c>
      <c r="AJ316" s="95">
        <f t="shared" si="88"/>
        <v>0</v>
      </c>
      <c r="AK316" s="95">
        <f t="shared" si="89"/>
        <v>23514</v>
      </c>
    </row>
    <row r="317" spans="1:37" s="54" customFormat="1" ht="12.75" customHeight="1">
      <c r="A317" s="47">
        <v>310</v>
      </c>
      <c r="B317" s="42" t="s">
        <v>1303</v>
      </c>
      <c r="C317" s="48" t="str">
        <f>VLOOKUP(B317,'Master '!B$4:AM$6300,3,0)</f>
        <v>Megha Sopan Sharma</v>
      </c>
      <c r="D317" s="49">
        <f>VLOOKUP(B317,'Master '!B$4:AP$6300,28,0)</f>
        <v>31000</v>
      </c>
      <c r="E317" s="86" t="str">
        <f>VLOOKUP(B317,'Master '!B:F,5,0)</f>
        <v>F</v>
      </c>
      <c r="F317" s="86">
        <v>0</v>
      </c>
      <c r="G317" s="86">
        <v>1</v>
      </c>
      <c r="H317" s="86">
        <v>2</v>
      </c>
      <c r="I317" s="86">
        <v>0</v>
      </c>
      <c r="J317" s="86">
        <v>26</v>
      </c>
      <c r="K317" s="50">
        <f t="shared" si="72"/>
        <v>29</v>
      </c>
      <c r="L317" s="51">
        <f>VLOOKUP(B317,'Master '!B$4:AQ$13300,23,0)</f>
        <v>15500</v>
      </c>
      <c r="M317" s="51">
        <f>VLOOKUP(B317,'Master '!B$4:AS$13300,24,0)</f>
        <v>6200</v>
      </c>
      <c r="N317" s="51">
        <f>VLOOKUP(B317,'Master '!B$4:AT$13300,25,0)</f>
        <v>2083</v>
      </c>
      <c r="O317" s="51">
        <f>VLOOKUP(B317,'Master '!B$4:AV$1330,26,0)</f>
        <v>2083</v>
      </c>
      <c r="P317" s="51">
        <f>VLOOKUP(B317,'Master '!B$4:AW$1330,27,0)</f>
        <v>5134</v>
      </c>
      <c r="Q317" s="51">
        <f t="shared" si="73"/>
        <v>31000</v>
      </c>
      <c r="R317" s="52">
        <f t="shared" si="74"/>
        <v>14500</v>
      </c>
      <c r="S317" s="52">
        <f t="shared" si="75"/>
        <v>5800</v>
      </c>
      <c r="T317" s="52">
        <f t="shared" si="76"/>
        <v>1949</v>
      </c>
      <c r="U317" s="52">
        <f t="shared" si="77"/>
        <v>1949</v>
      </c>
      <c r="V317" s="52">
        <f t="shared" si="78"/>
        <v>1949</v>
      </c>
      <c r="W317" s="52">
        <f t="shared" si="79"/>
        <v>0</v>
      </c>
      <c r="X317" s="52">
        <f t="shared" si="80"/>
        <v>26147</v>
      </c>
      <c r="Y317" s="52">
        <f t="shared" si="81"/>
        <v>20347</v>
      </c>
      <c r="Z317" s="52">
        <f t="shared" si="82"/>
        <v>15000</v>
      </c>
      <c r="AA317" s="52">
        <f>ROUND(IF((VLOOKUP(B317,'Master '!B$4:W$29000,22,0))&lt;21001,X317,0),0)</f>
        <v>0</v>
      </c>
      <c r="AB317" s="52">
        <f t="shared" si="83"/>
        <v>1800</v>
      </c>
      <c r="AC317" s="52">
        <f t="shared" si="84"/>
        <v>0</v>
      </c>
      <c r="AD317" s="52">
        <v>200</v>
      </c>
      <c r="AE317" s="53"/>
      <c r="AF317" s="104"/>
      <c r="AG317" s="95">
        <f t="shared" si="85"/>
        <v>2000</v>
      </c>
      <c r="AH317" s="95">
        <f t="shared" si="86"/>
        <v>24147</v>
      </c>
      <c r="AI317" s="95">
        <f t="shared" si="87"/>
        <v>1950</v>
      </c>
      <c r="AJ317" s="95">
        <f t="shared" si="88"/>
        <v>0</v>
      </c>
      <c r="AK317" s="95">
        <f t="shared" si="89"/>
        <v>28097</v>
      </c>
    </row>
    <row r="318" spans="1:37" s="54" customFormat="1" ht="12.75" customHeight="1">
      <c r="A318" s="47">
        <v>311</v>
      </c>
      <c r="B318" s="42" t="s">
        <v>1306</v>
      </c>
      <c r="C318" s="48" t="str">
        <f>VLOOKUP(B318,'Master '!B$4:AM$6300,3,0)</f>
        <v>Shivam Kumar Makhar</v>
      </c>
      <c r="D318" s="49">
        <f>VLOOKUP(B318,'Master '!B$4:AP$6300,28,0)</f>
        <v>16000</v>
      </c>
      <c r="E318" s="86" t="str">
        <f>VLOOKUP(B318,'Master '!B:F,5,0)</f>
        <v>M</v>
      </c>
      <c r="F318" s="86">
        <v>10</v>
      </c>
      <c r="G318" s="86">
        <v>1</v>
      </c>
      <c r="H318" s="86">
        <v>4</v>
      </c>
      <c r="I318" s="86">
        <v>0</v>
      </c>
      <c r="J318" s="86">
        <v>26</v>
      </c>
      <c r="K318" s="50">
        <f t="shared" si="72"/>
        <v>31</v>
      </c>
      <c r="L318" s="51">
        <f>VLOOKUP(B318,'Master '!B$4:AQ$13300,23,0)</f>
        <v>8000</v>
      </c>
      <c r="M318" s="51">
        <f>VLOOKUP(B318,'Master '!B$4:AS$13300,24,0)</f>
        <v>3200</v>
      </c>
      <c r="N318" s="51">
        <f>VLOOKUP(B318,'Master '!B$4:AT$13300,25,0)</f>
        <v>2083</v>
      </c>
      <c r="O318" s="51">
        <f>VLOOKUP(B318,'Master '!B$4:AV$1330,26,0)</f>
        <v>2083</v>
      </c>
      <c r="P318" s="51">
        <f>VLOOKUP(B318,'Master '!B$4:AW$1330,27,0)</f>
        <v>634</v>
      </c>
      <c r="Q318" s="51">
        <f t="shared" si="73"/>
        <v>16000</v>
      </c>
      <c r="R318" s="52">
        <f t="shared" si="74"/>
        <v>8000</v>
      </c>
      <c r="S318" s="52">
        <f t="shared" si="75"/>
        <v>3200</v>
      </c>
      <c r="T318" s="52">
        <f t="shared" si="76"/>
        <v>2083</v>
      </c>
      <c r="U318" s="52">
        <f t="shared" si="77"/>
        <v>2083</v>
      </c>
      <c r="V318" s="52">
        <f t="shared" si="78"/>
        <v>2083</v>
      </c>
      <c r="W318" s="52">
        <f t="shared" si="79"/>
        <v>903.22580645161293</v>
      </c>
      <c r="X318" s="52">
        <f t="shared" si="80"/>
        <v>18353</v>
      </c>
      <c r="Y318" s="52">
        <f t="shared" si="81"/>
        <v>14249</v>
      </c>
      <c r="Z318" s="52">
        <f t="shared" si="82"/>
        <v>14249</v>
      </c>
      <c r="AA318" s="52">
        <f>ROUND(IF((VLOOKUP(B318,'Master '!B$4:W$29000,22,0))&lt;21001,X318,0),0)</f>
        <v>18353</v>
      </c>
      <c r="AB318" s="52">
        <f t="shared" si="83"/>
        <v>1709.8799999999999</v>
      </c>
      <c r="AC318" s="52">
        <f t="shared" si="84"/>
        <v>138</v>
      </c>
      <c r="AD318" s="52">
        <v>200</v>
      </c>
      <c r="AE318" s="53"/>
      <c r="AF318" s="104"/>
      <c r="AG318" s="95">
        <f t="shared" si="85"/>
        <v>2047.8799999999999</v>
      </c>
      <c r="AH318" s="95">
        <f t="shared" si="86"/>
        <v>16305.12</v>
      </c>
      <c r="AI318" s="95">
        <f t="shared" si="87"/>
        <v>1852.3700000000001</v>
      </c>
      <c r="AJ318" s="95">
        <f t="shared" si="88"/>
        <v>596.47249999999997</v>
      </c>
      <c r="AK318" s="95">
        <f t="shared" si="89"/>
        <v>20801.842499999999</v>
      </c>
    </row>
    <row r="319" spans="1:37" s="54" customFormat="1" ht="12.75" customHeight="1">
      <c r="A319" s="47">
        <v>312</v>
      </c>
      <c r="B319" s="42" t="s">
        <v>1310</v>
      </c>
      <c r="C319" s="48" t="str">
        <f>VLOOKUP(B319,'Master '!B$4:AM$6300,3,0)</f>
        <v>Sudarshan Dyanoba Kulkarni</v>
      </c>
      <c r="D319" s="49">
        <f>VLOOKUP(B319,'Master '!B$4:AP$6300,28,0)</f>
        <v>40000</v>
      </c>
      <c r="E319" s="86" t="str">
        <f>VLOOKUP(B319,'Master '!B:F,5,0)</f>
        <v>M</v>
      </c>
      <c r="F319" s="86">
        <v>0</v>
      </c>
      <c r="G319" s="86">
        <v>0</v>
      </c>
      <c r="H319" s="86">
        <v>3</v>
      </c>
      <c r="I319" s="86">
        <v>0</v>
      </c>
      <c r="J319" s="86">
        <v>24</v>
      </c>
      <c r="K319" s="50">
        <f t="shared" si="72"/>
        <v>27</v>
      </c>
      <c r="L319" s="51">
        <f>VLOOKUP(B319,'Master '!B$4:AQ$13300,23,0)</f>
        <v>20000</v>
      </c>
      <c r="M319" s="51">
        <f>VLOOKUP(B319,'Master '!B$4:AS$13300,24,0)</f>
        <v>8000</v>
      </c>
      <c r="N319" s="51">
        <f>VLOOKUP(B319,'Master '!B$4:AT$13300,25,0)</f>
        <v>2083</v>
      </c>
      <c r="O319" s="51">
        <f>VLOOKUP(B319,'Master '!B$4:AV$1330,26,0)</f>
        <v>2083</v>
      </c>
      <c r="P319" s="51">
        <f>VLOOKUP(B319,'Master '!B$4:AW$1330,27,0)</f>
        <v>7834</v>
      </c>
      <c r="Q319" s="51">
        <f t="shared" si="73"/>
        <v>40000</v>
      </c>
      <c r="R319" s="52">
        <f t="shared" si="74"/>
        <v>17420</v>
      </c>
      <c r="S319" s="52">
        <f t="shared" si="75"/>
        <v>6968</v>
      </c>
      <c r="T319" s="52">
        <f t="shared" si="76"/>
        <v>1815</v>
      </c>
      <c r="U319" s="52">
        <f t="shared" si="77"/>
        <v>1815</v>
      </c>
      <c r="V319" s="52">
        <f t="shared" si="78"/>
        <v>1815</v>
      </c>
      <c r="W319" s="52">
        <f t="shared" si="79"/>
        <v>0</v>
      </c>
      <c r="X319" s="52">
        <f t="shared" si="80"/>
        <v>29833</v>
      </c>
      <c r="Y319" s="52">
        <f t="shared" si="81"/>
        <v>22865</v>
      </c>
      <c r="Z319" s="52">
        <f t="shared" si="82"/>
        <v>15000</v>
      </c>
      <c r="AA319" s="52">
        <f>ROUND(IF((VLOOKUP(B319,'Master '!B$4:W$29000,22,0))&lt;21001,X319,0),0)</f>
        <v>0</v>
      </c>
      <c r="AB319" s="52">
        <f t="shared" si="83"/>
        <v>1800</v>
      </c>
      <c r="AC319" s="52">
        <f t="shared" si="84"/>
        <v>0</v>
      </c>
      <c r="AD319" s="52">
        <v>200</v>
      </c>
      <c r="AE319" s="53"/>
      <c r="AF319" s="104"/>
      <c r="AG319" s="95">
        <f t="shared" si="85"/>
        <v>2000</v>
      </c>
      <c r="AH319" s="95">
        <f t="shared" si="86"/>
        <v>27833</v>
      </c>
      <c r="AI319" s="95">
        <f t="shared" si="87"/>
        <v>1950</v>
      </c>
      <c r="AJ319" s="95">
        <f t="shared" si="88"/>
        <v>0</v>
      </c>
      <c r="AK319" s="95">
        <f t="shared" si="89"/>
        <v>31783</v>
      </c>
    </row>
    <row r="320" spans="1:37" s="54" customFormat="1" ht="12.75" customHeight="1">
      <c r="A320" s="47">
        <v>313</v>
      </c>
      <c r="B320" s="42" t="s">
        <v>1314</v>
      </c>
      <c r="C320" s="48" t="str">
        <f>VLOOKUP(B320,'Master '!B$4:AM$6300,3,0)</f>
        <v>Yogesh Rajesh Jadhav</v>
      </c>
      <c r="D320" s="49">
        <f>VLOOKUP(B320,'Master '!B$4:AP$6300,28,0)</f>
        <v>20000</v>
      </c>
      <c r="E320" s="86" t="str">
        <f>VLOOKUP(B320,'Master '!B:F,5,0)</f>
        <v>M</v>
      </c>
      <c r="F320" s="86">
        <v>10</v>
      </c>
      <c r="G320" s="86">
        <v>1</v>
      </c>
      <c r="H320" s="86">
        <v>4</v>
      </c>
      <c r="I320" s="86">
        <v>0</v>
      </c>
      <c r="J320" s="86">
        <v>26</v>
      </c>
      <c r="K320" s="50">
        <f t="shared" si="72"/>
        <v>31</v>
      </c>
      <c r="L320" s="51">
        <f>VLOOKUP(B320,'Master '!B$4:AQ$13300,23,0)</f>
        <v>10000</v>
      </c>
      <c r="M320" s="51">
        <f>VLOOKUP(B320,'Master '!B$4:AS$13300,24,0)</f>
        <v>4000</v>
      </c>
      <c r="N320" s="51">
        <f>VLOOKUP(B320,'Master '!B$4:AT$13300,25,0)</f>
        <v>2083</v>
      </c>
      <c r="O320" s="51">
        <f>VLOOKUP(B320,'Master '!B$4:AV$1330,26,0)</f>
        <v>2083</v>
      </c>
      <c r="P320" s="51">
        <f>VLOOKUP(B320,'Master '!B$4:AW$1330,27,0)</f>
        <v>1834</v>
      </c>
      <c r="Q320" s="51">
        <f t="shared" si="73"/>
        <v>20000</v>
      </c>
      <c r="R320" s="52">
        <f t="shared" si="74"/>
        <v>10000</v>
      </c>
      <c r="S320" s="52">
        <f t="shared" si="75"/>
        <v>4000</v>
      </c>
      <c r="T320" s="52">
        <f t="shared" si="76"/>
        <v>2083</v>
      </c>
      <c r="U320" s="52">
        <f t="shared" si="77"/>
        <v>2083</v>
      </c>
      <c r="V320" s="52">
        <f t="shared" si="78"/>
        <v>2083</v>
      </c>
      <c r="W320" s="52">
        <f t="shared" si="79"/>
        <v>1129.0322580645161</v>
      </c>
      <c r="X320" s="52">
        <f t="shared" si="80"/>
        <v>21379</v>
      </c>
      <c r="Y320" s="52">
        <f t="shared" si="81"/>
        <v>16249</v>
      </c>
      <c r="Z320" s="52">
        <f t="shared" si="82"/>
        <v>15000</v>
      </c>
      <c r="AA320" s="52">
        <f>ROUND(IF((VLOOKUP(B320,'Master '!B$4:W$29000,22,0))&lt;21001,X320,0),0)</f>
        <v>21379</v>
      </c>
      <c r="AB320" s="52">
        <f t="shared" si="83"/>
        <v>1800</v>
      </c>
      <c r="AC320" s="52">
        <f t="shared" si="84"/>
        <v>161</v>
      </c>
      <c r="AD320" s="52">
        <v>200</v>
      </c>
      <c r="AE320" s="53"/>
      <c r="AF320" s="104"/>
      <c r="AG320" s="95">
        <f t="shared" si="85"/>
        <v>2161</v>
      </c>
      <c r="AH320" s="95">
        <f t="shared" si="86"/>
        <v>19218</v>
      </c>
      <c r="AI320" s="95">
        <f t="shared" si="87"/>
        <v>1950</v>
      </c>
      <c r="AJ320" s="95">
        <f t="shared" si="88"/>
        <v>694.8175</v>
      </c>
      <c r="AK320" s="95">
        <f t="shared" si="89"/>
        <v>24023.817500000001</v>
      </c>
    </row>
    <row r="321" spans="1:37" s="54" customFormat="1" ht="12.75" customHeight="1">
      <c r="A321" s="47">
        <v>314</v>
      </c>
      <c r="B321" s="42" t="s">
        <v>1317</v>
      </c>
      <c r="C321" s="48" t="str">
        <f>VLOOKUP(B321,'Master '!B$4:AM$6300,3,0)</f>
        <v>Shivam Dhanaji Govande</v>
      </c>
      <c r="D321" s="49">
        <f>VLOOKUP(B321,'Master '!B$4:AP$6300,28,0)</f>
        <v>50000</v>
      </c>
      <c r="E321" s="86" t="str">
        <f>VLOOKUP(B321,'Master '!B:F,5,0)</f>
        <v>M</v>
      </c>
      <c r="F321" s="86">
        <v>0</v>
      </c>
      <c r="G321" s="86">
        <v>0</v>
      </c>
      <c r="H321" s="86">
        <v>4</v>
      </c>
      <c r="I321" s="86">
        <v>0</v>
      </c>
      <c r="J321" s="86">
        <v>25</v>
      </c>
      <c r="K321" s="50">
        <f t="shared" si="72"/>
        <v>29</v>
      </c>
      <c r="L321" s="51">
        <f>VLOOKUP(B321,'Master '!B$4:AQ$13300,23,0)</f>
        <v>25000</v>
      </c>
      <c r="M321" s="51">
        <f>VLOOKUP(B321,'Master '!B$4:AS$13300,24,0)</f>
        <v>10000</v>
      </c>
      <c r="N321" s="51">
        <f>VLOOKUP(B321,'Master '!B$4:AT$13300,25,0)</f>
        <v>2083</v>
      </c>
      <c r="O321" s="51">
        <f>VLOOKUP(B321,'Master '!B$4:AV$1330,26,0)</f>
        <v>2083</v>
      </c>
      <c r="P321" s="51">
        <f>VLOOKUP(B321,'Master '!B$4:AW$1330,27,0)</f>
        <v>10834</v>
      </c>
      <c r="Q321" s="51">
        <f t="shared" si="73"/>
        <v>50000</v>
      </c>
      <c r="R321" s="52">
        <f t="shared" si="74"/>
        <v>23388</v>
      </c>
      <c r="S321" s="52">
        <f t="shared" si="75"/>
        <v>9355</v>
      </c>
      <c r="T321" s="52">
        <f t="shared" si="76"/>
        <v>1949</v>
      </c>
      <c r="U321" s="52">
        <f t="shared" si="77"/>
        <v>1949</v>
      </c>
      <c r="V321" s="52">
        <f t="shared" si="78"/>
        <v>1949</v>
      </c>
      <c r="W321" s="52">
        <f t="shared" si="79"/>
        <v>0</v>
      </c>
      <c r="X321" s="52">
        <f t="shared" si="80"/>
        <v>38590</v>
      </c>
      <c r="Y321" s="52">
        <f t="shared" si="81"/>
        <v>29235</v>
      </c>
      <c r="Z321" s="52">
        <f t="shared" si="82"/>
        <v>15000</v>
      </c>
      <c r="AA321" s="52">
        <f>ROUND(IF((VLOOKUP(B321,'Master '!B$4:W$29000,22,0))&lt;21001,X321,0),0)</f>
        <v>0</v>
      </c>
      <c r="AB321" s="52">
        <f t="shared" si="83"/>
        <v>1800</v>
      </c>
      <c r="AC321" s="52">
        <f t="shared" si="84"/>
        <v>0</v>
      </c>
      <c r="AD321" s="52">
        <v>200</v>
      </c>
      <c r="AE321" s="53"/>
      <c r="AF321" s="104"/>
      <c r="AG321" s="95">
        <f t="shared" si="85"/>
        <v>2000</v>
      </c>
      <c r="AH321" s="95">
        <f t="shared" si="86"/>
        <v>36590</v>
      </c>
      <c r="AI321" s="95">
        <f t="shared" si="87"/>
        <v>1950</v>
      </c>
      <c r="AJ321" s="95">
        <f t="shared" si="88"/>
        <v>0</v>
      </c>
      <c r="AK321" s="95">
        <f t="shared" si="89"/>
        <v>40540</v>
      </c>
    </row>
    <row r="322" spans="1:37" s="54" customFormat="1" ht="12.75" customHeight="1">
      <c r="A322" s="47">
        <v>315</v>
      </c>
      <c r="B322" s="42" t="s">
        <v>1321</v>
      </c>
      <c r="C322" s="48" t="str">
        <f>VLOOKUP(B322,'Master '!B$4:AM$6300,3,0)</f>
        <v>Amol Shrinivas Gaikwad</v>
      </c>
      <c r="D322" s="49">
        <f>VLOOKUP(B322,'Master '!B$4:AP$6300,28,0)</f>
        <v>40000</v>
      </c>
      <c r="E322" s="86" t="str">
        <f>VLOOKUP(B322,'Master '!B:F,5,0)</f>
        <v>M</v>
      </c>
      <c r="F322" s="86">
        <v>0</v>
      </c>
      <c r="G322" s="86">
        <v>1</v>
      </c>
      <c r="H322" s="86">
        <v>2</v>
      </c>
      <c r="I322" s="86">
        <v>0</v>
      </c>
      <c r="J322" s="86">
        <v>26</v>
      </c>
      <c r="K322" s="50">
        <f t="shared" si="72"/>
        <v>29</v>
      </c>
      <c r="L322" s="51">
        <f>VLOOKUP(B322,'Master '!B$4:AQ$13300,23,0)</f>
        <v>20000</v>
      </c>
      <c r="M322" s="51">
        <f>VLOOKUP(B322,'Master '!B$4:AS$13300,24,0)</f>
        <v>8000</v>
      </c>
      <c r="N322" s="51">
        <f>VLOOKUP(B322,'Master '!B$4:AT$13300,25,0)</f>
        <v>2083</v>
      </c>
      <c r="O322" s="51">
        <f>VLOOKUP(B322,'Master '!B$4:AV$1330,26,0)</f>
        <v>2083</v>
      </c>
      <c r="P322" s="51">
        <f>VLOOKUP(B322,'Master '!B$4:AW$1330,27,0)</f>
        <v>7834</v>
      </c>
      <c r="Q322" s="51">
        <f t="shared" si="73"/>
        <v>40000</v>
      </c>
      <c r="R322" s="52">
        <f t="shared" si="74"/>
        <v>18710</v>
      </c>
      <c r="S322" s="52">
        <f t="shared" si="75"/>
        <v>7484</v>
      </c>
      <c r="T322" s="52">
        <f t="shared" si="76"/>
        <v>1949</v>
      </c>
      <c r="U322" s="52">
        <f t="shared" si="77"/>
        <v>1949</v>
      </c>
      <c r="V322" s="52">
        <f t="shared" si="78"/>
        <v>1949</v>
      </c>
      <c r="W322" s="52">
        <f t="shared" si="79"/>
        <v>0</v>
      </c>
      <c r="X322" s="52">
        <f t="shared" si="80"/>
        <v>32041</v>
      </c>
      <c r="Y322" s="52">
        <f t="shared" si="81"/>
        <v>24557</v>
      </c>
      <c r="Z322" s="52">
        <f t="shared" si="82"/>
        <v>15000</v>
      </c>
      <c r="AA322" s="52">
        <f>ROUND(IF((VLOOKUP(B322,'Master '!B$4:W$29000,22,0))&lt;21001,X322,0),0)</f>
        <v>0</v>
      </c>
      <c r="AB322" s="52">
        <f t="shared" si="83"/>
        <v>1800</v>
      </c>
      <c r="AC322" s="52">
        <f t="shared" si="84"/>
        <v>0</v>
      </c>
      <c r="AD322" s="52">
        <v>200</v>
      </c>
      <c r="AE322" s="53"/>
      <c r="AF322" s="104"/>
      <c r="AG322" s="95">
        <f t="shared" si="85"/>
        <v>2000</v>
      </c>
      <c r="AH322" s="95">
        <f t="shared" si="86"/>
        <v>30041</v>
      </c>
      <c r="AI322" s="95">
        <f t="shared" si="87"/>
        <v>1950</v>
      </c>
      <c r="AJ322" s="95">
        <f t="shared" si="88"/>
        <v>0</v>
      </c>
      <c r="AK322" s="95">
        <f t="shared" si="89"/>
        <v>33991</v>
      </c>
    </row>
    <row r="323" spans="1:37" s="54" customFormat="1" ht="12.75" customHeight="1">
      <c r="A323" s="47">
        <v>316</v>
      </c>
      <c r="B323" s="42" t="s">
        <v>1324</v>
      </c>
      <c r="C323" s="48" t="str">
        <f>VLOOKUP(B323,'Master '!B$4:AM$6300,3,0)</f>
        <v>Chetan Prakash Patil</v>
      </c>
      <c r="D323" s="49">
        <f>VLOOKUP(B323,'Master '!B$4:AP$6300,28,0)</f>
        <v>15000</v>
      </c>
      <c r="E323" s="86" t="str">
        <f>VLOOKUP(B323,'Master '!B:F,5,0)</f>
        <v>M</v>
      </c>
      <c r="F323" s="86">
        <v>10</v>
      </c>
      <c r="G323" s="86">
        <v>1</v>
      </c>
      <c r="H323" s="86">
        <v>4</v>
      </c>
      <c r="I323" s="86">
        <v>0</v>
      </c>
      <c r="J323" s="86">
        <v>26</v>
      </c>
      <c r="K323" s="50">
        <f t="shared" si="72"/>
        <v>31</v>
      </c>
      <c r="L323" s="51">
        <f>VLOOKUP(B323,'Master '!B$4:AQ$13300,23,0)</f>
        <v>7500</v>
      </c>
      <c r="M323" s="51">
        <f>VLOOKUP(B323,'Master '!B$4:AS$13300,24,0)</f>
        <v>3000</v>
      </c>
      <c r="N323" s="51">
        <f>VLOOKUP(B323,'Master '!B$4:AT$13300,25,0)</f>
        <v>2083</v>
      </c>
      <c r="O323" s="51">
        <f>VLOOKUP(B323,'Master '!B$4:AV$1330,26,0)</f>
        <v>2083</v>
      </c>
      <c r="P323" s="51">
        <f>VLOOKUP(B323,'Master '!B$4:AW$1330,27,0)</f>
        <v>334</v>
      </c>
      <c r="Q323" s="51">
        <f t="shared" si="73"/>
        <v>15000</v>
      </c>
      <c r="R323" s="52">
        <f t="shared" si="74"/>
        <v>7500</v>
      </c>
      <c r="S323" s="52">
        <f t="shared" si="75"/>
        <v>3000</v>
      </c>
      <c r="T323" s="52">
        <f t="shared" si="76"/>
        <v>2083</v>
      </c>
      <c r="U323" s="52">
        <f t="shared" si="77"/>
        <v>2083</v>
      </c>
      <c r="V323" s="52">
        <f t="shared" si="78"/>
        <v>2083</v>
      </c>
      <c r="W323" s="52">
        <f t="shared" si="79"/>
        <v>846.77419354838707</v>
      </c>
      <c r="X323" s="52">
        <f t="shared" si="80"/>
        <v>17596</v>
      </c>
      <c r="Y323" s="52">
        <f t="shared" si="81"/>
        <v>13749</v>
      </c>
      <c r="Z323" s="52">
        <f t="shared" si="82"/>
        <v>13749</v>
      </c>
      <c r="AA323" s="52">
        <f>ROUND(IF((VLOOKUP(B323,'Master '!B$4:W$29000,22,0))&lt;21001,X323,0),0)</f>
        <v>17596</v>
      </c>
      <c r="AB323" s="52">
        <f t="shared" si="83"/>
        <v>1649.8799999999999</v>
      </c>
      <c r="AC323" s="52">
        <f t="shared" si="84"/>
        <v>132</v>
      </c>
      <c r="AD323" s="52">
        <v>200</v>
      </c>
      <c r="AE323" s="53"/>
      <c r="AF323" s="104"/>
      <c r="AG323" s="95">
        <f t="shared" si="85"/>
        <v>1981.8799999999999</v>
      </c>
      <c r="AH323" s="95">
        <f t="shared" si="86"/>
        <v>15614.12</v>
      </c>
      <c r="AI323" s="95">
        <f t="shared" si="87"/>
        <v>1787.3700000000001</v>
      </c>
      <c r="AJ323" s="95">
        <f t="shared" si="88"/>
        <v>571.87</v>
      </c>
      <c r="AK323" s="95">
        <f t="shared" si="89"/>
        <v>19955.239999999998</v>
      </c>
    </row>
    <row r="324" spans="1:37" s="54" customFormat="1" ht="12.75" customHeight="1">
      <c r="A324" s="47">
        <v>317</v>
      </c>
      <c r="B324" s="42" t="s">
        <v>1328</v>
      </c>
      <c r="C324" s="48" t="str">
        <f>VLOOKUP(B324,'Master '!B$4:AM$6300,3,0)</f>
        <v>Ankush Dinkar Jadhav</v>
      </c>
      <c r="D324" s="49">
        <f>VLOOKUP(B324,'Master '!B$4:AP$6300,28,0)</f>
        <v>18000</v>
      </c>
      <c r="E324" s="86" t="str">
        <f>VLOOKUP(B324,'Master '!B:F,5,0)</f>
        <v>M</v>
      </c>
      <c r="F324" s="86">
        <v>10</v>
      </c>
      <c r="G324" s="86">
        <v>0</v>
      </c>
      <c r="H324" s="86">
        <v>3</v>
      </c>
      <c r="I324" s="86">
        <v>0</v>
      </c>
      <c r="J324" s="86">
        <v>24</v>
      </c>
      <c r="K324" s="50">
        <f t="shared" si="72"/>
        <v>27</v>
      </c>
      <c r="L324" s="51">
        <f>VLOOKUP(B324,'Master '!B$4:AQ$13300,23,0)</f>
        <v>9000</v>
      </c>
      <c r="M324" s="51">
        <f>VLOOKUP(B324,'Master '!B$4:AS$13300,24,0)</f>
        <v>3600</v>
      </c>
      <c r="N324" s="51">
        <f>VLOOKUP(B324,'Master '!B$4:AT$13300,25,0)</f>
        <v>2083</v>
      </c>
      <c r="O324" s="51">
        <f>VLOOKUP(B324,'Master '!B$4:AV$1330,26,0)</f>
        <v>2083</v>
      </c>
      <c r="P324" s="51">
        <f>VLOOKUP(B324,'Master '!B$4:AW$1330,27,0)</f>
        <v>1234</v>
      </c>
      <c r="Q324" s="51">
        <f t="shared" si="73"/>
        <v>18000</v>
      </c>
      <c r="R324" s="52">
        <f t="shared" si="74"/>
        <v>7839</v>
      </c>
      <c r="S324" s="52">
        <f t="shared" si="75"/>
        <v>3136</v>
      </c>
      <c r="T324" s="52">
        <f t="shared" si="76"/>
        <v>1815</v>
      </c>
      <c r="U324" s="52">
        <f t="shared" si="77"/>
        <v>1815</v>
      </c>
      <c r="V324" s="52">
        <f t="shared" si="78"/>
        <v>1815</v>
      </c>
      <c r="W324" s="52">
        <f t="shared" si="79"/>
        <v>1016.1290322580645</v>
      </c>
      <c r="X324" s="52">
        <f t="shared" si="80"/>
        <v>17437</v>
      </c>
      <c r="Y324" s="52">
        <f t="shared" si="81"/>
        <v>13284</v>
      </c>
      <c r="Z324" s="52">
        <f t="shared" si="82"/>
        <v>13284</v>
      </c>
      <c r="AA324" s="52">
        <f>ROUND(IF((VLOOKUP(B324,'Master '!B$4:W$29000,22,0))&lt;21001,X324,0),0)</f>
        <v>17437</v>
      </c>
      <c r="AB324" s="52">
        <f t="shared" si="83"/>
        <v>1594.08</v>
      </c>
      <c r="AC324" s="52">
        <f t="shared" si="84"/>
        <v>131</v>
      </c>
      <c r="AD324" s="52">
        <v>200</v>
      </c>
      <c r="AE324" s="53"/>
      <c r="AF324" s="104"/>
      <c r="AG324" s="95">
        <f t="shared" si="85"/>
        <v>1925.08</v>
      </c>
      <c r="AH324" s="95">
        <f t="shared" si="86"/>
        <v>15511.92</v>
      </c>
      <c r="AI324" s="95">
        <f t="shared" si="87"/>
        <v>1726.92</v>
      </c>
      <c r="AJ324" s="95">
        <f t="shared" si="88"/>
        <v>566.70249999999999</v>
      </c>
      <c r="AK324" s="95">
        <f t="shared" si="89"/>
        <v>19730.622499999998</v>
      </c>
    </row>
    <row r="325" spans="1:37" s="54" customFormat="1" ht="12.75" customHeight="1">
      <c r="A325" s="47">
        <v>318</v>
      </c>
      <c r="B325" s="42" t="s">
        <v>1332</v>
      </c>
      <c r="C325" s="48" t="str">
        <f>VLOOKUP(B325,'Master '!B$4:AM$6300,3,0)</f>
        <v>Mandar Kashinath Shitkal</v>
      </c>
      <c r="D325" s="49">
        <f>VLOOKUP(B325,'Master '!B$4:AP$6300,28,0)</f>
        <v>19000</v>
      </c>
      <c r="E325" s="86" t="str">
        <f>VLOOKUP(B325,'Master '!B:F,5,0)</f>
        <v>M</v>
      </c>
      <c r="F325" s="86">
        <v>10</v>
      </c>
      <c r="G325" s="86">
        <v>1</v>
      </c>
      <c r="H325" s="86">
        <v>4</v>
      </c>
      <c r="I325" s="86">
        <v>0</v>
      </c>
      <c r="J325" s="86">
        <v>26</v>
      </c>
      <c r="K325" s="50">
        <f t="shared" si="72"/>
        <v>31</v>
      </c>
      <c r="L325" s="51">
        <f>VLOOKUP(B325,'Master '!B$4:AQ$13300,23,0)</f>
        <v>9500</v>
      </c>
      <c r="M325" s="51">
        <f>VLOOKUP(B325,'Master '!B$4:AS$13300,24,0)</f>
        <v>3800</v>
      </c>
      <c r="N325" s="51">
        <f>VLOOKUP(B325,'Master '!B$4:AT$13300,25,0)</f>
        <v>2083</v>
      </c>
      <c r="O325" s="51">
        <f>VLOOKUP(B325,'Master '!B$4:AV$1330,26,0)</f>
        <v>2083</v>
      </c>
      <c r="P325" s="51">
        <f>VLOOKUP(B325,'Master '!B$4:AW$1330,27,0)</f>
        <v>1534</v>
      </c>
      <c r="Q325" s="51">
        <f t="shared" si="73"/>
        <v>19000</v>
      </c>
      <c r="R325" s="52">
        <f t="shared" si="74"/>
        <v>9500</v>
      </c>
      <c r="S325" s="52">
        <f t="shared" si="75"/>
        <v>3800</v>
      </c>
      <c r="T325" s="52">
        <f t="shared" si="76"/>
        <v>2083</v>
      </c>
      <c r="U325" s="52">
        <f t="shared" si="77"/>
        <v>2083</v>
      </c>
      <c r="V325" s="52">
        <f t="shared" si="78"/>
        <v>2083</v>
      </c>
      <c r="W325" s="52">
        <f t="shared" si="79"/>
        <v>1072.5806451612905</v>
      </c>
      <c r="X325" s="52">
        <f t="shared" si="80"/>
        <v>20622</v>
      </c>
      <c r="Y325" s="52">
        <f t="shared" si="81"/>
        <v>15749</v>
      </c>
      <c r="Z325" s="52">
        <f t="shared" si="82"/>
        <v>15000</v>
      </c>
      <c r="AA325" s="52">
        <f>ROUND(IF((VLOOKUP(B325,'Master '!B$4:W$29000,22,0))&lt;21001,X325,0),0)</f>
        <v>20622</v>
      </c>
      <c r="AB325" s="52">
        <f t="shared" si="83"/>
        <v>1800</v>
      </c>
      <c r="AC325" s="52">
        <f t="shared" si="84"/>
        <v>155</v>
      </c>
      <c r="AD325" s="52">
        <v>200</v>
      </c>
      <c r="AE325" s="53"/>
      <c r="AF325" s="104"/>
      <c r="AG325" s="95">
        <f t="shared" si="85"/>
        <v>2155</v>
      </c>
      <c r="AH325" s="95">
        <f t="shared" si="86"/>
        <v>18467</v>
      </c>
      <c r="AI325" s="95">
        <f t="shared" si="87"/>
        <v>1950</v>
      </c>
      <c r="AJ325" s="95">
        <f t="shared" si="88"/>
        <v>670.21500000000003</v>
      </c>
      <c r="AK325" s="95">
        <f t="shared" si="89"/>
        <v>23242.215</v>
      </c>
    </row>
    <row r="326" spans="1:37" s="54" customFormat="1" ht="12.75" customHeight="1">
      <c r="A326" s="47">
        <v>319</v>
      </c>
      <c r="B326" s="42" t="s">
        <v>1335</v>
      </c>
      <c r="C326" s="48" t="str">
        <f>VLOOKUP(B326,'Master '!B$4:AM$6300,3,0)</f>
        <v>Rohit Somnath Kulwant</v>
      </c>
      <c r="D326" s="49">
        <f>VLOOKUP(B326,'Master '!B$4:AP$6300,28,0)</f>
        <v>21000</v>
      </c>
      <c r="E326" s="86" t="str">
        <f>VLOOKUP(B326,'Master '!B:F,5,0)</f>
        <v>M</v>
      </c>
      <c r="F326" s="86">
        <v>0</v>
      </c>
      <c r="G326" s="86">
        <v>1</v>
      </c>
      <c r="H326" s="86">
        <v>4</v>
      </c>
      <c r="I326" s="86">
        <v>0</v>
      </c>
      <c r="J326" s="86">
        <v>26</v>
      </c>
      <c r="K326" s="50">
        <f t="shared" si="72"/>
        <v>31</v>
      </c>
      <c r="L326" s="51">
        <f>VLOOKUP(B326,'Master '!B$4:AQ$13300,23,0)</f>
        <v>10500</v>
      </c>
      <c r="M326" s="51">
        <f>VLOOKUP(B326,'Master '!B$4:AS$13300,24,0)</f>
        <v>4200</v>
      </c>
      <c r="N326" s="51">
        <f>VLOOKUP(B326,'Master '!B$4:AT$13300,25,0)</f>
        <v>2083</v>
      </c>
      <c r="O326" s="51">
        <f>VLOOKUP(B326,'Master '!B$4:AV$1330,26,0)</f>
        <v>2083</v>
      </c>
      <c r="P326" s="51">
        <f>VLOOKUP(B326,'Master '!B$4:AW$1330,27,0)</f>
        <v>2134</v>
      </c>
      <c r="Q326" s="51">
        <f t="shared" si="73"/>
        <v>21000</v>
      </c>
      <c r="R326" s="52">
        <f t="shared" si="74"/>
        <v>10500</v>
      </c>
      <c r="S326" s="52">
        <f t="shared" si="75"/>
        <v>4200</v>
      </c>
      <c r="T326" s="52">
        <f t="shared" si="76"/>
        <v>2083</v>
      </c>
      <c r="U326" s="52">
        <f t="shared" si="77"/>
        <v>2083</v>
      </c>
      <c r="V326" s="52">
        <f t="shared" si="78"/>
        <v>2083</v>
      </c>
      <c r="W326" s="52">
        <f t="shared" si="79"/>
        <v>0</v>
      </c>
      <c r="X326" s="52">
        <f t="shared" si="80"/>
        <v>20949</v>
      </c>
      <c r="Y326" s="52">
        <f t="shared" si="81"/>
        <v>16749</v>
      </c>
      <c r="Z326" s="52">
        <f t="shared" si="82"/>
        <v>15000</v>
      </c>
      <c r="AA326" s="52">
        <f>ROUND(IF((VLOOKUP(B326,'Master '!B$4:W$29000,22,0))&lt;21001,X326,0),0)</f>
        <v>20949</v>
      </c>
      <c r="AB326" s="52">
        <f t="shared" si="83"/>
        <v>1800</v>
      </c>
      <c r="AC326" s="52">
        <f t="shared" si="84"/>
        <v>158</v>
      </c>
      <c r="AD326" s="52">
        <v>200</v>
      </c>
      <c r="AE326" s="53"/>
      <c r="AF326" s="104"/>
      <c r="AG326" s="95">
        <f t="shared" si="85"/>
        <v>2158</v>
      </c>
      <c r="AH326" s="95">
        <f t="shared" si="86"/>
        <v>18791</v>
      </c>
      <c r="AI326" s="95">
        <f t="shared" si="87"/>
        <v>1950</v>
      </c>
      <c r="AJ326" s="95">
        <f t="shared" si="88"/>
        <v>680.84249999999997</v>
      </c>
      <c r="AK326" s="95">
        <f t="shared" si="89"/>
        <v>23579.842499999999</v>
      </c>
    </row>
    <row r="327" spans="1:37" s="54" customFormat="1" ht="12.75" customHeight="1">
      <c r="A327" s="47">
        <v>320</v>
      </c>
      <c r="B327" s="42" t="s">
        <v>1338</v>
      </c>
      <c r="C327" s="48" t="str">
        <f>VLOOKUP(B327,'Master '!B$4:AM$6300,3,0)</f>
        <v>Shrikant Madan Katkar</v>
      </c>
      <c r="D327" s="49">
        <f>VLOOKUP(B327,'Master '!B$4:AP$6300,28,0)</f>
        <v>20000</v>
      </c>
      <c r="E327" s="86" t="str">
        <f>VLOOKUP(B327,'Master '!B:F,5,0)</f>
        <v>M</v>
      </c>
      <c r="F327" s="86">
        <v>10</v>
      </c>
      <c r="G327" s="86">
        <v>1</v>
      </c>
      <c r="H327" s="86">
        <v>2</v>
      </c>
      <c r="I327" s="86">
        <v>0</v>
      </c>
      <c r="J327" s="86">
        <v>24</v>
      </c>
      <c r="K327" s="50">
        <f t="shared" si="72"/>
        <v>27</v>
      </c>
      <c r="L327" s="51">
        <f>VLOOKUP(B327,'Master '!B$4:AQ$13300,23,0)</f>
        <v>10000</v>
      </c>
      <c r="M327" s="51">
        <f>VLOOKUP(B327,'Master '!B$4:AS$13300,24,0)</f>
        <v>4000</v>
      </c>
      <c r="N327" s="51">
        <f>VLOOKUP(B327,'Master '!B$4:AT$13300,25,0)</f>
        <v>2083</v>
      </c>
      <c r="O327" s="51">
        <f>VLOOKUP(B327,'Master '!B$4:AV$1330,26,0)</f>
        <v>2083</v>
      </c>
      <c r="P327" s="51">
        <f>VLOOKUP(B327,'Master '!B$4:AW$1330,27,0)</f>
        <v>1834</v>
      </c>
      <c r="Q327" s="51">
        <f t="shared" si="73"/>
        <v>20000</v>
      </c>
      <c r="R327" s="52">
        <f t="shared" si="74"/>
        <v>8710</v>
      </c>
      <c r="S327" s="52">
        <f t="shared" si="75"/>
        <v>3484</v>
      </c>
      <c r="T327" s="52">
        <f t="shared" si="76"/>
        <v>1815</v>
      </c>
      <c r="U327" s="52">
        <f t="shared" si="77"/>
        <v>1815</v>
      </c>
      <c r="V327" s="52">
        <f t="shared" si="78"/>
        <v>1815</v>
      </c>
      <c r="W327" s="52">
        <f t="shared" si="79"/>
        <v>1129.0322580645161</v>
      </c>
      <c r="X327" s="52">
        <f t="shared" si="80"/>
        <v>18769</v>
      </c>
      <c r="Y327" s="52">
        <f t="shared" si="81"/>
        <v>14155</v>
      </c>
      <c r="Z327" s="52">
        <f t="shared" si="82"/>
        <v>14155</v>
      </c>
      <c r="AA327" s="52">
        <f>ROUND(IF((VLOOKUP(B327,'Master '!B$4:W$29000,22,0))&lt;21001,X327,0),0)</f>
        <v>18769</v>
      </c>
      <c r="AB327" s="52">
        <f t="shared" si="83"/>
        <v>1698.6</v>
      </c>
      <c r="AC327" s="52">
        <f t="shared" si="84"/>
        <v>141</v>
      </c>
      <c r="AD327" s="52">
        <v>200</v>
      </c>
      <c r="AE327" s="53"/>
      <c r="AF327" s="104"/>
      <c r="AG327" s="95">
        <f t="shared" si="85"/>
        <v>2039.6</v>
      </c>
      <c r="AH327" s="95">
        <f t="shared" si="86"/>
        <v>16729.400000000001</v>
      </c>
      <c r="AI327" s="95">
        <f t="shared" si="87"/>
        <v>1840.15</v>
      </c>
      <c r="AJ327" s="95">
        <f t="shared" si="88"/>
        <v>609.99250000000006</v>
      </c>
      <c r="AK327" s="95">
        <f t="shared" si="89"/>
        <v>21219.142500000002</v>
      </c>
    </row>
    <row r="328" spans="1:37" s="54" customFormat="1" ht="12.75" customHeight="1">
      <c r="A328" s="47">
        <v>321</v>
      </c>
      <c r="B328" s="42" t="s">
        <v>1342</v>
      </c>
      <c r="C328" s="48" t="str">
        <f>VLOOKUP(B328,'Master '!B$4:AM$6300,3,0)</f>
        <v>Balaji Dipak Pawar</v>
      </c>
      <c r="D328" s="49">
        <f>VLOOKUP(B328,'Master '!B$4:AP$6300,28,0)</f>
        <v>20000</v>
      </c>
      <c r="E328" s="86" t="str">
        <f>VLOOKUP(B328,'Master '!B:F,5,0)</f>
        <v>M</v>
      </c>
      <c r="F328" s="86">
        <v>10</v>
      </c>
      <c r="G328" s="86">
        <v>0</v>
      </c>
      <c r="H328" s="86">
        <v>3</v>
      </c>
      <c r="I328" s="86">
        <v>0</v>
      </c>
      <c r="J328" s="86">
        <v>24</v>
      </c>
      <c r="K328" s="50">
        <f t="shared" ref="K328:K391" si="90">SUM(G328:J328)</f>
        <v>27</v>
      </c>
      <c r="L328" s="51">
        <f>VLOOKUP(B328,'Master '!B$4:AQ$13300,23,0)</f>
        <v>10000</v>
      </c>
      <c r="M328" s="51">
        <f>VLOOKUP(B328,'Master '!B$4:AS$13300,24,0)</f>
        <v>4000</v>
      </c>
      <c r="N328" s="51">
        <f>VLOOKUP(B328,'Master '!B$4:AT$13300,25,0)</f>
        <v>2083</v>
      </c>
      <c r="O328" s="51">
        <f>VLOOKUP(B328,'Master '!B$4:AV$1330,26,0)</f>
        <v>2083</v>
      </c>
      <c r="P328" s="51">
        <f>VLOOKUP(B328,'Master '!B$4:AW$1330,27,0)</f>
        <v>1834</v>
      </c>
      <c r="Q328" s="51">
        <f t="shared" ref="Q328:Q391" si="91">SUM(L328:P328)</f>
        <v>20000</v>
      </c>
      <c r="R328" s="52">
        <f t="shared" ref="R328:R391" si="92">ROUNDUP((L328/$K$4*$K328),0)</f>
        <v>8710</v>
      </c>
      <c r="S328" s="52">
        <f t="shared" ref="S328:S391" si="93">ROUNDUP((M328/$K$4*$K328),0)</f>
        <v>3484</v>
      </c>
      <c r="T328" s="52">
        <f t="shared" ref="T328:T391" si="94">ROUNDUP((N328/$K$4*$K328),0)</f>
        <v>1815</v>
      </c>
      <c r="U328" s="52">
        <f t="shared" ref="U328:U391" si="95">ROUNDUP((O328/$K$4*$K328),0)</f>
        <v>1815</v>
      </c>
      <c r="V328" s="52">
        <f t="shared" ref="V328:V391" si="96">ROUNDUP((O328/$K$4*$K328),0)</f>
        <v>1815</v>
      </c>
      <c r="W328" s="52">
        <f t="shared" ref="W328:W391" si="97">IF(D328&lt;21000,SUM(L328:M328)/K$4/4,0)*F328</f>
        <v>1129.0322580645161</v>
      </c>
      <c r="X328" s="52">
        <f t="shared" ref="X328:X391" si="98">ROUNDUP((SUM(R328:W328)),0)</f>
        <v>18769</v>
      </c>
      <c r="Y328" s="52">
        <f t="shared" ref="Y328:Y391" si="99">R328+T328+U328+V328</f>
        <v>14155</v>
      </c>
      <c r="Z328" s="52">
        <f t="shared" ref="Z328:Z391" si="100">IF(Y328&gt;15000,15000,Y328)</f>
        <v>14155</v>
      </c>
      <c r="AA328" s="52">
        <f>ROUND(IF((VLOOKUP(B328,'Master '!B$4:W$29000,22,0))&lt;21001,X328,0),0)</f>
        <v>18769</v>
      </c>
      <c r="AB328" s="52">
        <f t="shared" ref="AB328:AB391" si="101">Z328*12%</f>
        <v>1698.6</v>
      </c>
      <c r="AC328" s="52">
        <f t="shared" ref="AC328:AC391" si="102">ROUNDUP((AA328*0.75%),0)</f>
        <v>141</v>
      </c>
      <c r="AD328" s="52">
        <v>200</v>
      </c>
      <c r="AE328" s="53"/>
      <c r="AF328" s="104"/>
      <c r="AG328" s="95">
        <f t="shared" ref="AG328:AG391" si="103">SUM(AB328:AF328)</f>
        <v>2039.6</v>
      </c>
      <c r="AH328" s="95">
        <f t="shared" ref="AH328:AH391" si="104">X328-AG328</f>
        <v>16729.400000000001</v>
      </c>
      <c r="AI328" s="95">
        <f t="shared" ref="AI328:AI391" si="105">Z328*13%</f>
        <v>1840.15</v>
      </c>
      <c r="AJ328" s="95">
        <f t="shared" ref="AJ328:AJ391" si="106">AA328*3.25%</f>
        <v>609.99250000000006</v>
      </c>
      <c r="AK328" s="95">
        <f t="shared" ref="AK328:AK391" si="107">X328+AI328+AJ328</f>
        <v>21219.142500000002</v>
      </c>
    </row>
    <row r="329" spans="1:37" s="54" customFormat="1" ht="12.75" customHeight="1">
      <c r="A329" s="47">
        <v>322</v>
      </c>
      <c r="B329" s="42" t="s">
        <v>1346</v>
      </c>
      <c r="C329" s="48" t="str">
        <f>VLOOKUP(B329,'Master '!B$4:AM$6300,3,0)</f>
        <v>Shailesh Suresh Wankhede</v>
      </c>
      <c r="D329" s="49">
        <f>VLOOKUP(B329,'Master '!B$4:AP$6300,28,0)</f>
        <v>20000</v>
      </c>
      <c r="E329" s="86" t="str">
        <f>VLOOKUP(B329,'Master '!B:F,5,0)</f>
        <v>M</v>
      </c>
      <c r="F329" s="86">
        <v>10</v>
      </c>
      <c r="G329" s="86">
        <v>1</v>
      </c>
      <c r="H329" s="86">
        <v>4</v>
      </c>
      <c r="I329" s="86">
        <v>0</v>
      </c>
      <c r="J329" s="86">
        <v>26</v>
      </c>
      <c r="K329" s="50">
        <f t="shared" si="90"/>
        <v>31</v>
      </c>
      <c r="L329" s="51">
        <f>VLOOKUP(B329,'Master '!B$4:AQ$13300,23,0)</f>
        <v>10000</v>
      </c>
      <c r="M329" s="51">
        <f>VLOOKUP(B329,'Master '!B$4:AS$13300,24,0)</f>
        <v>4000</v>
      </c>
      <c r="N329" s="51">
        <f>VLOOKUP(B329,'Master '!B$4:AT$13300,25,0)</f>
        <v>2083</v>
      </c>
      <c r="O329" s="51">
        <f>VLOOKUP(B329,'Master '!B$4:AV$1330,26,0)</f>
        <v>2083</v>
      </c>
      <c r="P329" s="51">
        <f>VLOOKUP(B329,'Master '!B$4:AW$1330,27,0)</f>
        <v>1834</v>
      </c>
      <c r="Q329" s="51">
        <f t="shared" si="91"/>
        <v>20000</v>
      </c>
      <c r="R329" s="52">
        <f t="shared" si="92"/>
        <v>10000</v>
      </c>
      <c r="S329" s="52">
        <f t="shared" si="93"/>
        <v>4000</v>
      </c>
      <c r="T329" s="52">
        <f t="shared" si="94"/>
        <v>2083</v>
      </c>
      <c r="U329" s="52">
        <f t="shared" si="95"/>
        <v>2083</v>
      </c>
      <c r="V329" s="52">
        <f t="shared" si="96"/>
        <v>2083</v>
      </c>
      <c r="W329" s="52">
        <f t="shared" si="97"/>
        <v>1129.0322580645161</v>
      </c>
      <c r="X329" s="52">
        <f t="shared" si="98"/>
        <v>21379</v>
      </c>
      <c r="Y329" s="52">
        <f t="shared" si="99"/>
        <v>16249</v>
      </c>
      <c r="Z329" s="52">
        <f t="shared" si="100"/>
        <v>15000</v>
      </c>
      <c r="AA329" s="52">
        <f>ROUND(IF((VLOOKUP(B329,'Master '!B$4:W$29000,22,0))&lt;21001,X329,0),0)</f>
        <v>21379</v>
      </c>
      <c r="AB329" s="52">
        <f t="shared" si="101"/>
        <v>1800</v>
      </c>
      <c r="AC329" s="52">
        <f t="shared" si="102"/>
        <v>161</v>
      </c>
      <c r="AD329" s="52">
        <v>200</v>
      </c>
      <c r="AE329" s="53"/>
      <c r="AF329" s="104"/>
      <c r="AG329" s="95">
        <f t="shared" si="103"/>
        <v>2161</v>
      </c>
      <c r="AH329" s="95">
        <f t="shared" si="104"/>
        <v>19218</v>
      </c>
      <c r="AI329" s="95">
        <f t="shared" si="105"/>
        <v>1950</v>
      </c>
      <c r="AJ329" s="95">
        <f t="shared" si="106"/>
        <v>694.8175</v>
      </c>
      <c r="AK329" s="95">
        <f t="shared" si="107"/>
        <v>24023.817500000001</v>
      </c>
    </row>
    <row r="330" spans="1:37" s="54" customFormat="1" ht="12.75" customHeight="1">
      <c r="A330" s="47">
        <v>323</v>
      </c>
      <c r="B330" s="42" t="s">
        <v>1350</v>
      </c>
      <c r="C330" s="48" t="str">
        <f>VLOOKUP(B330,'Master '!B$4:AM$6300,3,0)</f>
        <v>Vidhyadhar Ghanshyam Wader</v>
      </c>
      <c r="D330" s="49">
        <f>VLOOKUP(B330,'Master '!B$4:AP$6300,28,0)</f>
        <v>20000</v>
      </c>
      <c r="E330" s="86" t="str">
        <f>VLOOKUP(B330,'Master '!B:F,5,0)</f>
        <v>M</v>
      </c>
      <c r="F330" s="86">
        <v>10</v>
      </c>
      <c r="G330" s="86">
        <v>1</v>
      </c>
      <c r="H330" s="86">
        <v>4</v>
      </c>
      <c r="I330" s="86">
        <v>0</v>
      </c>
      <c r="J330" s="86">
        <v>26</v>
      </c>
      <c r="K330" s="50">
        <f t="shared" si="90"/>
        <v>31</v>
      </c>
      <c r="L330" s="51">
        <f>VLOOKUP(B330,'Master '!B$4:AQ$13300,23,0)</f>
        <v>10000</v>
      </c>
      <c r="M330" s="51">
        <f>VLOOKUP(B330,'Master '!B$4:AS$13300,24,0)</f>
        <v>4000</v>
      </c>
      <c r="N330" s="51">
        <f>VLOOKUP(B330,'Master '!B$4:AT$13300,25,0)</f>
        <v>2083</v>
      </c>
      <c r="O330" s="51">
        <f>VLOOKUP(B330,'Master '!B$4:AV$1330,26,0)</f>
        <v>2083</v>
      </c>
      <c r="P330" s="51">
        <f>VLOOKUP(B330,'Master '!B$4:AW$1330,27,0)</f>
        <v>1834</v>
      </c>
      <c r="Q330" s="51">
        <f t="shared" si="91"/>
        <v>20000</v>
      </c>
      <c r="R330" s="52">
        <f t="shared" si="92"/>
        <v>10000</v>
      </c>
      <c r="S330" s="52">
        <f t="shared" si="93"/>
        <v>4000</v>
      </c>
      <c r="T330" s="52">
        <f t="shared" si="94"/>
        <v>2083</v>
      </c>
      <c r="U330" s="52">
        <f t="shared" si="95"/>
        <v>2083</v>
      </c>
      <c r="V330" s="52">
        <f t="shared" si="96"/>
        <v>2083</v>
      </c>
      <c r="W330" s="52">
        <f t="shared" si="97"/>
        <v>1129.0322580645161</v>
      </c>
      <c r="X330" s="52">
        <f t="shared" si="98"/>
        <v>21379</v>
      </c>
      <c r="Y330" s="52">
        <f t="shared" si="99"/>
        <v>16249</v>
      </c>
      <c r="Z330" s="52">
        <f t="shared" si="100"/>
        <v>15000</v>
      </c>
      <c r="AA330" s="52">
        <f>ROUND(IF((VLOOKUP(B330,'Master '!B$4:W$29000,22,0))&lt;21001,X330,0),0)</f>
        <v>21379</v>
      </c>
      <c r="AB330" s="52">
        <f t="shared" si="101"/>
        <v>1800</v>
      </c>
      <c r="AC330" s="52">
        <f t="shared" si="102"/>
        <v>161</v>
      </c>
      <c r="AD330" s="52">
        <v>200</v>
      </c>
      <c r="AE330" s="53"/>
      <c r="AF330" s="104"/>
      <c r="AG330" s="95">
        <f t="shared" si="103"/>
        <v>2161</v>
      </c>
      <c r="AH330" s="95">
        <f t="shared" si="104"/>
        <v>19218</v>
      </c>
      <c r="AI330" s="95">
        <f t="shared" si="105"/>
        <v>1950</v>
      </c>
      <c r="AJ330" s="95">
        <f t="shared" si="106"/>
        <v>694.8175</v>
      </c>
      <c r="AK330" s="95">
        <f t="shared" si="107"/>
        <v>24023.817500000001</v>
      </c>
    </row>
    <row r="331" spans="1:37" s="54" customFormat="1" ht="12.75" customHeight="1">
      <c r="A331" s="47">
        <v>324</v>
      </c>
      <c r="B331" s="42" t="s">
        <v>1353</v>
      </c>
      <c r="C331" s="48" t="str">
        <f>VLOOKUP(B331,'Master '!B$4:AM$6300,3,0)</f>
        <v>Jyotiraditya Madhukar Ghule</v>
      </c>
      <c r="D331" s="49">
        <f>VLOOKUP(B331,'Master '!B$4:AP$6300,28,0)</f>
        <v>40000</v>
      </c>
      <c r="E331" s="86" t="str">
        <f>VLOOKUP(B331,'Master '!B:F,5,0)</f>
        <v>M</v>
      </c>
      <c r="F331" s="86">
        <v>0</v>
      </c>
      <c r="G331" s="86">
        <v>0</v>
      </c>
      <c r="H331" s="86">
        <v>2</v>
      </c>
      <c r="I331" s="86">
        <v>0</v>
      </c>
      <c r="J331" s="86">
        <v>23</v>
      </c>
      <c r="K331" s="50">
        <f t="shared" si="90"/>
        <v>25</v>
      </c>
      <c r="L331" s="51">
        <f>VLOOKUP(B331,'Master '!B$4:AQ$13300,23,0)</f>
        <v>20000</v>
      </c>
      <c r="M331" s="51">
        <f>VLOOKUP(B331,'Master '!B$4:AS$13300,24,0)</f>
        <v>8000</v>
      </c>
      <c r="N331" s="51">
        <f>VLOOKUP(B331,'Master '!B$4:AT$13300,25,0)</f>
        <v>2083</v>
      </c>
      <c r="O331" s="51">
        <f>VLOOKUP(B331,'Master '!B$4:AV$1330,26,0)</f>
        <v>2083</v>
      </c>
      <c r="P331" s="51">
        <f>VLOOKUP(B331,'Master '!B$4:AW$1330,27,0)</f>
        <v>7834</v>
      </c>
      <c r="Q331" s="51">
        <f t="shared" si="91"/>
        <v>40000</v>
      </c>
      <c r="R331" s="52">
        <f t="shared" si="92"/>
        <v>16130</v>
      </c>
      <c r="S331" s="52">
        <f t="shared" si="93"/>
        <v>6452</v>
      </c>
      <c r="T331" s="52">
        <f t="shared" si="94"/>
        <v>1680</v>
      </c>
      <c r="U331" s="52">
        <f t="shared" si="95"/>
        <v>1680</v>
      </c>
      <c r="V331" s="52">
        <f t="shared" si="96"/>
        <v>1680</v>
      </c>
      <c r="W331" s="52">
        <f t="shared" si="97"/>
        <v>0</v>
      </c>
      <c r="X331" s="52">
        <f t="shared" si="98"/>
        <v>27622</v>
      </c>
      <c r="Y331" s="52">
        <f t="shared" si="99"/>
        <v>21170</v>
      </c>
      <c r="Z331" s="52">
        <f t="shared" si="100"/>
        <v>15000</v>
      </c>
      <c r="AA331" s="52">
        <f>ROUND(IF((VLOOKUP(B331,'Master '!B$4:W$29000,22,0))&lt;21001,X331,0),0)</f>
        <v>0</v>
      </c>
      <c r="AB331" s="52">
        <f t="shared" si="101"/>
        <v>1800</v>
      </c>
      <c r="AC331" s="52">
        <f t="shared" si="102"/>
        <v>0</v>
      </c>
      <c r="AD331" s="52">
        <v>200</v>
      </c>
      <c r="AE331" s="53"/>
      <c r="AF331" s="104"/>
      <c r="AG331" s="95">
        <f t="shared" si="103"/>
        <v>2000</v>
      </c>
      <c r="AH331" s="95">
        <f t="shared" si="104"/>
        <v>25622</v>
      </c>
      <c r="AI331" s="95">
        <f t="shared" si="105"/>
        <v>1950</v>
      </c>
      <c r="AJ331" s="95">
        <f t="shared" si="106"/>
        <v>0</v>
      </c>
      <c r="AK331" s="95">
        <f t="shared" si="107"/>
        <v>29572</v>
      </c>
    </row>
    <row r="332" spans="1:37" s="54" customFormat="1" ht="12.75" customHeight="1">
      <c r="A332" s="47">
        <v>325</v>
      </c>
      <c r="B332" s="42" t="s">
        <v>1357</v>
      </c>
      <c r="C332" s="48" t="str">
        <f>VLOOKUP(B332,'Master '!B$4:AM$6300,3,0)</f>
        <v>Sanket Sanjay Gharate</v>
      </c>
      <c r="D332" s="49">
        <f>VLOOKUP(B332,'Master '!B$4:AP$6300,28,0)</f>
        <v>30000</v>
      </c>
      <c r="E332" s="86" t="str">
        <f>VLOOKUP(B332,'Master '!B:F,5,0)</f>
        <v>M</v>
      </c>
      <c r="F332" s="86">
        <v>0</v>
      </c>
      <c r="G332" s="86">
        <v>1</v>
      </c>
      <c r="H332" s="86">
        <v>3</v>
      </c>
      <c r="I332" s="86">
        <v>0</v>
      </c>
      <c r="J332" s="86">
        <v>26</v>
      </c>
      <c r="K332" s="50">
        <f t="shared" si="90"/>
        <v>30</v>
      </c>
      <c r="L332" s="51">
        <f>VLOOKUP(B332,'Master '!B$4:AQ$13300,23,0)</f>
        <v>15000</v>
      </c>
      <c r="M332" s="51">
        <f>VLOOKUP(B332,'Master '!B$4:AS$13300,24,0)</f>
        <v>6000</v>
      </c>
      <c r="N332" s="51">
        <f>VLOOKUP(B332,'Master '!B$4:AT$13300,25,0)</f>
        <v>2083</v>
      </c>
      <c r="O332" s="51">
        <f>VLOOKUP(B332,'Master '!B$4:AV$1330,26,0)</f>
        <v>2083</v>
      </c>
      <c r="P332" s="51">
        <f>VLOOKUP(B332,'Master '!B$4:AW$1330,27,0)</f>
        <v>4834</v>
      </c>
      <c r="Q332" s="51">
        <f t="shared" si="91"/>
        <v>30000</v>
      </c>
      <c r="R332" s="52">
        <f t="shared" si="92"/>
        <v>14517</v>
      </c>
      <c r="S332" s="52">
        <f t="shared" si="93"/>
        <v>5807</v>
      </c>
      <c r="T332" s="52">
        <f t="shared" si="94"/>
        <v>2016</v>
      </c>
      <c r="U332" s="52">
        <f t="shared" si="95"/>
        <v>2016</v>
      </c>
      <c r="V332" s="52">
        <f t="shared" si="96"/>
        <v>2016</v>
      </c>
      <c r="W332" s="52">
        <f t="shared" si="97"/>
        <v>0</v>
      </c>
      <c r="X332" s="52">
        <f t="shared" si="98"/>
        <v>26372</v>
      </c>
      <c r="Y332" s="52">
        <f t="shared" si="99"/>
        <v>20565</v>
      </c>
      <c r="Z332" s="52">
        <f t="shared" si="100"/>
        <v>15000</v>
      </c>
      <c r="AA332" s="52">
        <f>ROUND(IF((VLOOKUP(B332,'Master '!B$4:W$29000,22,0))&lt;21001,X332,0),0)</f>
        <v>0</v>
      </c>
      <c r="AB332" s="52">
        <f t="shared" si="101"/>
        <v>1800</v>
      </c>
      <c r="AC332" s="52">
        <f t="shared" si="102"/>
        <v>0</v>
      </c>
      <c r="AD332" s="52">
        <v>200</v>
      </c>
      <c r="AE332" s="53"/>
      <c r="AF332" s="104"/>
      <c r="AG332" s="95">
        <f t="shared" si="103"/>
        <v>2000</v>
      </c>
      <c r="AH332" s="95">
        <f t="shared" si="104"/>
        <v>24372</v>
      </c>
      <c r="AI332" s="95">
        <f t="shared" si="105"/>
        <v>1950</v>
      </c>
      <c r="AJ332" s="95">
        <f t="shared" si="106"/>
        <v>0</v>
      </c>
      <c r="AK332" s="95">
        <f t="shared" si="107"/>
        <v>28322</v>
      </c>
    </row>
    <row r="333" spans="1:37" s="54" customFormat="1" ht="12.75" customHeight="1">
      <c r="A333" s="47">
        <v>326</v>
      </c>
      <c r="B333" s="42" t="s">
        <v>1362</v>
      </c>
      <c r="C333" s="48" t="str">
        <f>VLOOKUP(B333,'Master '!B$4:AM$6300,3,0)</f>
        <v>Swapnil Subhash Bhendarkar</v>
      </c>
      <c r="D333" s="49">
        <f>VLOOKUP(B333,'Master '!B$4:AP$6300,28,0)</f>
        <v>16000</v>
      </c>
      <c r="E333" s="86" t="str">
        <f>VLOOKUP(B333,'Master '!B:F,5,0)</f>
        <v>M</v>
      </c>
      <c r="F333" s="86">
        <v>10</v>
      </c>
      <c r="G333" s="86">
        <v>1</v>
      </c>
      <c r="H333" s="86">
        <v>4</v>
      </c>
      <c r="I333" s="86">
        <v>0</v>
      </c>
      <c r="J333" s="86">
        <v>26</v>
      </c>
      <c r="K333" s="50">
        <f t="shared" si="90"/>
        <v>31</v>
      </c>
      <c r="L333" s="51">
        <f>VLOOKUP(B333,'Master '!B$4:AQ$13300,23,0)</f>
        <v>8000</v>
      </c>
      <c r="M333" s="51">
        <f>VLOOKUP(B333,'Master '!B$4:AS$13300,24,0)</f>
        <v>3200</v>
      </c>
      <c r="N333" s="51">
        <f>VLOOKUP(B333,'Master '!B$4:AT$13300,25,0)</f>
        <v>2083</v>
      </c>
      <c r="O333" s="51">
        <f>VLOOKUP(B333,'Master '!B$4:AV$1330,26,0)</f>
        <v>2083</v>
      </c>
      <c r="P333" s="51">
        <f>VLOOKUP(B333,'Master '!B$4:AW$1330,27,0)</f>
        <v>634</v>
      </c>
      <c r="Q333" s="51">
        <f t="shared" si="91"/>
        <v>16000</v>
      </c>
      <c r="R333" s="52">
        <f t="shared" si="92"/>
        <v>8000</v>
      </c>
      <c r="S333" s="52">
        <f t="shared" si="93"/>
        <v>3200</v>
      </c>
      <c r="T333" s="52">
        <f t="shared" si="94"/>
        <v>2083</v>
      </c>
      <c r="U333" s="52">
        <f t="shared" si="95"/>
        <v>2083</v>
      </c>
      <c r="V333" s="52">
        <f t="shared" si="96"/>
        <v>2083</v>
      </c>
      <c r="W333" s="52">
        <f t="shared" si="97"/>
        <v>903.22580645161293</v>
      </c>
      <c r="X333" s="52">
        <f t="shared" si="98"/>
        <v>18353</v>
      </c>
      <c r="Y333" s="52">
        <f t="shared" si="99"/>
        <v>14249</v>
      </c>
      <c r="Z333" s="52">
        <f t="shared" si="100"/>
        <v>14249</v>
      </c>
      <c r="AA333" s="52">
        <f>ROUND(IF((VLOOKUP(B333,'Master '!B$4:W$29000,22,0))&lt;21001,X333,0),0)</f>
        <v>18353</v>
      </c>
      <c r="AB333" s="52">
        <f t="shared" si="101"/>
        <v>1709.8799999999999</v>
      </c>
      <c r="AC333" s="52">
        <f t="shared" si="102"/>
        <v>138</v>
      </c>
      <c r="AD333" s="52">
        <v>200</v>
      </c>
      <c r="AE333" s="53"/>
      <c r="AF333" s="104"/>
      <c r="AG333" s="95">
        <f t="shared" si="103"/>
        <v>2047.8799999999999</v>
      </c>
      <c r="AH333" s="95">
        <f t="shared" si="104"/>
        <v>16305.12</v>
      </c>
      <c r="AI333" s="95">
        <f t="shared" si="105"/>
        <v>1852.3700000000001</v>
      </c>
      <c r="AJ333" s="95">
        <f t="shared" si="106"/>
        <v>596.47249999999997</v>
      </c>
      <c r="AK333" s="95">
        <f t="shared" si="107"/>
        <v>20801.842499999999</v>
      </c>
    </row>
    <row r="334" spans="1:37" s="54" customFormat="1" ht="12.75" customHeight="1">
      <c r="A334" s="47">
        <v>327</v>
      </c>
      <c r="B334" s="42" t="s">
        <v>1366</v>
      </c>
      <c r="C334" s="48" t="str">
        <f>VLOOKUP(B334,'Master '!B$4:AM$6300,3,0)</f>
        <v>Mohan Balasaheb Mahajan</v>
      </c>
      <c r="D334" s="49">
        <f>VLOOKUP(B334,'Master '!B$4:AP$6300,28,0)</f>
        <v>25000</v>
      </c>
      <c r="E334" s="86" t="str">
        <f>VLOOKUP(B334,'Master '!B:F,5,0)</f>
        <v>M</v>
      </c>
      <c r="F334" s="86">
        <v>0</v>
      </c>
      <c r="G334" s="86">
        <v>1</v>
      </c>
      <c r="H334" s="86">
        <v>3</v>
      </c>
      <c r="I334" s="86">
        <v>0</v>
      </c>
      <c r="J334" s="86">
        <v>25</v>
      </c>
      <c r="K334" s="50">
        <f t="shared" si="90"/>
        <v>29</v>
      </c>
      <c r="L334" s="51">
        <f>VLOOKUP(B334,'Master '!B$4:AQ$13300,23,0)</f>
        <v>12500</v>
      </c>
      <c r="M334" s="51">
        <f>VLOOKUP(B334,'Master '!B$4:AS$13300,24,0)</f>
        <v>5000</v>
      </c>
      <c r="N334" s="51">
        <f>VLOOKUP(B334,'Master '!B$4:AT$13300,25,0)</f>
        <v>2083</v>
      </c>
      <c r="O334" s="51">
        <f>VLOOKUP(B334,'Master '!B$4:AV$1330,26,0)</f>
        <v>2083</v>
      </c>
      <c r="P334" s="51">
        <f>VLOOKUP(B334,'Master '!B$4:AW$1330,27,0)</f>
        <v>3334</v>
      </c>
      <c r="Q334" s="51">
        <f t="shared" si="91"/>
        <v>25000</v>
      </c>
      <c r="R334" s="52">
        <f t="shared" si="92"/>
        <v>11694</v>
      </c>
      <c r="S334" s="52">
        <f t="shared" si="93"/>
        <v>4678</v>
      </c>
      <c r="T334" s="52">
        <f t="shared" si="94"/>
        <v>1949</v>
      </c>
      <c r="U334" s="52">
        <f t="shared" si="95"/>
        <v>1949</v>
      </c>
      <c r="V334" s="52">
        <f t="shared" si="96"/>
        <v>1949</v>
      </c>
      <c r="W334" s="52">
        <f t="shared" si="97"/>
        <v>0</v>
      </c>
      <c r="X334" s="52">
        <f t="shared" si="98"/>
        <v>22219</v>
      </c>
      <c r="Y334" s="52">
        <f t="shared" si="99"/>
        <v>17541</v>
      </c>
      <c r="Z334" s="52">
        <f t="shared" si="100"/>
        <v>15000</v>
      </c>
      <c r="AA334" s="52">
        <f>ROUND(IF((VLOOKUP(B334,'Master '!B$4:W$29000,22,0))&lt;21001,X334,0),0)</f>
        <v>0</v>
      </c>
      <c r="AB334" s="52">
        <f t="shared" si="101"/>
        <v>1800</v>
      </c>
      <c r="AC334" s="52">
        <f t="shared" si="102"/>
        <v>0</v>
      </c>
      <c r="AD334" s="52">
        <v>200</v>
      </c>
      <c r="AE334" s="53"/>
      <c r="AF334" s="104"/>
      <c r="AG334" s="95">
        <f t="shared" si="103"/>
        <v>2000</v>
      </c>
      <c r="AH334" s="95">
        <f t="shared" si="104"/>
        <v>20219</v>
      </c>
      <c r="AI334" s="95">
        <f t="shared" si="105"/>
        <v>1950</v>
      </c>
      <c r="AJ334" s="95">
        <f t="shared" si="106"/>
        <v>0</v>
      </c>
      <c r="AK334" s="95">
        <f t="shared" si="107"/>
        <v>24169</v>
      </c>
    </row>
    <row r="335" spans="1:37" s="54" customFormat="1" ht="12.75" customHeight="1">
      <c r="A335" s="47">
        <v>328</v>
      </c>
      <c r="B335" s="42" t="s">
        <v>1369</v>
      </c>
      <c r="C335" s="48" t="str">
        <f>VLOOKUP(B335,'Master '!B$4:AM$6300,3,0)</f>
        <v>Surekha Ravindra Patil</v>
      </c>
      <c r="D335" s="49">
        <f>VLOOKUP(B335,'Master '!B$4:AP$6300,28,0)</f>
        <v>27000</v>
      </c>
      <c r="E335" s="86" t="str">
        <f>VLOOKUP(B335,'Master '!B:F,5,0)</f>
        <v>F</v>
      </c>
      <c r="F335" s="86">
        <v>0</v>
      </c>
      <c r="G335" s="86">
        <v>0</v>
      </c>
      <c r="H335" s="86">
        <v>4</v>
      </c>
      <c r="I335" s="86">
        <v>0</v>
      </c>
      <c r="J335" s="86">
        <v>25</v>
      </c>
      <c r="K335" s="50">
        <f t="shared" si="90"/>
        <v>29</v>
      </c>
      <c r="L335" s="51">
        <f>VLOOKUP(B335,'Master '!B$4:AQ$13300,23,0)</f>
        <v>13500</v>
      </c>
      <c r="M335" s="51">
        <f>VLOOKUP(B335,'Master '!B$4:AS$13300,24,0)</f>
        <v>5400</v>
      </c>
      <c r="N335" s="51">
        <f>VLOOKUP(B335,'Master '!B$4:AT$13300,25,0)</f>
        <v>2083</v>
      </c>
      <c r="O335" s="51">
        <f>VLOOKUP(B335,'Master '!B$4:AV$1330,26,0)</f>
        <v>2083</v>
      </c>
      <c r="P335" s="51">
        <f>VLOOKUP(B335,'Master '!B$4:AW$1330,27,0)</f>
        <v>3934</v>
      </c>
      <c r="Q335" s="51">
        <f t="shared" si="91"/>
        <v>27000</v>
      </c>
      <c r="R335" s="52">
        <f t="shared" si="92"/>
        <v>12630</v>
      </c>
      <c r="S335" s="52">
        <f t="shared" si="93"/>
        <v>5052</v>
      </c>
      <c r="T335" s="52">
        <f t="shared" si="94"/>
        <v>1949</v>
      </c>
      <c r="U335" s="52">
        <f t="shared" si="95"/>
        <v>1949</v>
      </c>
      <c r="V335" s="52">
        <f t="shared" si="96"/>
        <v>1949</v>
      </c>
      <c r="W335" s="52">
        <f t="shared" si="97"/>
        <v>0</v>
      </c>
      <c r="X335" s="52">
        <f t="shared" si="98"/>
        <v>23529</v>
      </c>
      <c r="Y335" s="52">
        <f t="shared" si="99"/>
        <v>18477</v>
      </c>
      <c r="Z335" s="52">
        <f t="shared" si="100"/>
        <v>15000</v>
      </c>
      <c r="AA335" s="52">
        <f>ROUND(IF((VLOOKUP(B335,'Master '!B$4:W$29000,22,0))&lt;21001,X335,0),0)</f>
        <v>0</v>
      </c>
      <c r="AB335" s="52">
        <f t="shared" si="101"/>
        <v>1800</v>
      </c>
      <c r="AC335" s="52">
        <f t="shared" si="102"/>
        <v>0</v>
      </c>
      <c r="AD335" s="52">
        <v>200</v>
      </c>
      <c r="AE335" s="53"/>
      <c r="AF335" s="104"/>
      <c r="AG335" s="95">
        <f t="shared" si="103"/>
        <v>2000</v>
      </c>
      <c r="AH335" s="95">
        <f t="shared" si="104"/>
        <v>21529</v>
      </c>
      <c r="AI335" s="95">
        <f t="shared" si="105"/>
        <v>1950</v>
      </c>
      <c r="AJ335" s="95">
        <f t="shared" si="106"/>
        <v>0</v>
      </c>
      <c r="AK335" s="95">
        <f t="shared" si="107"/>
        <v>25479</v>
      </c>
    </row>
    <row r="336" spans="1:37" s="54" customFormat="1" ht="12.75" customHeight="1">
      <c r="A336" s="47">
        <v>329</v>
      </c>
      <c r="B336" s="42" t="s">
        <v>1372</v>
      </c>
      <c r="C336" s="48" t="str">
        <f>VLOOKUP(B336,'Master '!B$4:AM$6300,3,0)</f>
        <v>Ajay 0 Shiraguppi</v>
      </c>
      <c r="D336" s="49">
        <f>VLOOKUP(B336,'Master '!B$4:AP$6300,28,0)</f>
        <v>43000</v>
      </c>
      <c r="E336" s="86" t="str">
        <f>VLOOKUP(B336,'Master '!B:F,5,0)</f>
        <v>M</v>
      </c>
      <c r="F336" s="86">
        <v>0</v>
      </c>
      <c r="G336" s="86">
        <v>1</v>
      </c>
      <c r="H336" s="86">
        <v>2</v>
      </c>
      <c r="I336" s="86">
        <v>0</v>
      </c>
      <c r="J336" s="86">
        <v>26</v>
      </c>
      <c r="K336" s="50">
        <f t="shared" si="90"/>
        <v>29</v>
      </c>
      <c r="L336" s="51">
        <f>VLOOKUP(B336,'Master '!B$4:AQ$13300,23,0)</f>
        <v>21500</v>
      </c>
      <c r="M336" s="51">
        <f>VLOOKUP(B336,'Master '!B$4:AS$13300,24,0)</f>
        <v>8600</v>
      </c>
      <c r="N336" s="51">
        <f>VLOOKUP(B336,'Master '!B$4:AT$13300,25,0)</f>
        <v>2083</v>
      </c>
      <c r="O336" s="51">
        <f>VLOOKUP(B336,'Master '!B$4:AV$1330,26,0)</f>
        <v>2083</v>
      </c>
      <c r="P336" s="51">
        <f>VLOOKUP(B336,'Master '!B$4:AW$1330,27,0)</f>
        <v>8734</v>
      </c>
      <c r="Q336" s="51">
        <f t="shared" si="91"/>
        <v>43000</v>
      </c>
      <c r="R336" s="52">
        <f t="shared" si="92"/>
        <v>20113</v>
      </c>
      <c r="S336" s="52">
        <f t="shared" si="93"/>
        <v>8046</v>
      </c>
      <c r="T336" s="52">
        <f t="shared" si="94"/>
        <v>1949</v>
      </c>
      <c r="U336" s="52">
        <f t="shared" si="95"/>
        <v>1949</v>
      </c>
      <c r="V336" s="52">
        <f t="shared" si="96"/>
        <v>1949</v>
      </c>
      <c r="W336" s="52">
        <f t="shared" si="97"/>
        <v>0</v>
      </c>
      <c r="X336" s="52">
        <f t="shared" si="98"/>
        <v>34006</v>
      </c>
      <c r="Y336" s="52">
        <f t="shared" si="99"/>
        <v>25960</v>
      </c>
      <c r="Z336" s="52">
        <f t="shared" si="100"/>
        <v>15000</v>
      </c>
      <c r="AA336" s="52">
        <f>ROUND(IF((VLOOKUP(B336,'Master '!B$4:W$29000,22,0))&lt;21001,X336,0),0)</f>
        <v>0</v>
      </c>
      <c r="AB336" s="52">
        <f t="shared" si="101"/>
        <v>1800</v>
      </c>
      <c r="AC336" s="52">
        <f t="shared" si="102"/>
        <v>0</v>
      </c>
      <c r="AD336" s="52">
        <v>200</v>
      </c>
      <c r="AE336" s="53"/>
      <c r="AF336" s="104"/>
      <c r="AG336" s="95">
        <f t="shared" si="103"/>
        <v>2000</v>
      </c>
      <c r="AH336" s="95">
        <f t="shared" si="104"/>
        <v>32006</v>
      </c>
      <c r="AI336" s="95">
        <f t="shared" si="105"/>
        <v>1950</v>
      </c>
      <c r="AJ336" s="95">
        <f t="shared" si="106"/>
        <v>0</v>
      </c>
      <c r="AK336" s="95">
        <f t="shared" si="107"/>
        <v>35956</v>
      </c>
    </row>
    <row r="337" spans="1:37" s="54" customFormat="1" ht="12.75" customHeight="1">
      <c r="A337" s="47">
        <v>330</v>
      </c>
      <c r="B337" s="42" t="s">
        <v>1376</v>
      </c>
      <c r="C337" s="48" t="str">
        <f>VLOOKUP(B337,'Master '!B$4:AM$6300,3,0)</f>
        <v>Pankaj Channapa Singh</v>
      </c>
      <c r="D337" s="49">
        <f>VLOOKUP(B337,'Master '!B$4:AP$6300,28,0)</f>
        <v>32000</v>
      </c>
      <c r="E337" s="86" t="str">
        <f>VLOOKUP(B337,'Master '!B:F,5,0)</f>
        <v>M</v>
      </c>
      <c r="F337" s="86">
        <v>0</v>
      </c>
      <c r="G337" s="86">
        <v>1</v>
      </c>
      <c r="H337" s="86">
        <v>4</v>
      </c>
      <c r="I337" s="86">
        <v>0</v>
      </c>
      <c r="J337" s="86">
        <v>26</v>
      </c>
      <c r="K337" s="50">
        <f t="shared" si="90"/>
        <v>31</v>
      </c>
      <c r="L337" s="51">
        <f>VLOOKUP(B337,'Master '!B$4:AQ$13300,23,0)</f>
        <v>16000</v>
      </c>
      <c r="M337" s="51">
        <f>VLOOKUP(B337,'Master '!B$4:AS$13300,24,0)</f>
        <v>6400</v>
      </c>
      <c r="N337" s="51">
        <f>VLOOKUP(B337,'Master '!B$4:AT$13300,25,0)</f>
        <v>2083</v>
      </c>
      <c r="O337" s="51">
        <f>VLOOKUP(B337,'Master '!B$4:AV$1330,26,0)</f>
        <v>2083</v>
      </c>
      <c r="P337" s="51">
        <f>VLOOKUP(B337,'Master '!B$4:AW$1330,27,0)</f>
        <v>5434</v>
      </c>
      <c r="Q337" s="51">
        <f t="shared" si="91"/>
        <v>32000</v>
      </c>
      <c r="R337" s="52">
        <f t="shared" si="92"/>
        <v>16000</v>
      </c>
      <c r="S337" s="52">
        <f t="shared" si="93"/>
        <v>6400</v>
      </c>
      <c r="T337" s="52">
        <f t="shared" si="94"/>
        <v>2083</v>
      </c>
      <c r="U337" s="52">
        <f t="shared" si="95"/>
        <v>2083</v>
      </c>
      <c r="V337" s="52">
        <f t="shared" si="96"/>
        <v>2083</v>
      </c>
      <c r="W337" s="52">
        <f t="shared" si="97"/>
        <v>0</v>
      </c>
      <c r="X337" s="52">
        <f t="shared" si="98"/>
        <v>28649</v>
      </c>
      <c r="Y337" s="52">
        <f t="shared" si="99"/>
        <v>22249</v>
      </c>
      <c r="Z337" s="52">
        <f t="shared" si="100"/>
        <v>15000</v>
      </c>
      <c r="AA337" s="52">
        <f>ROUND(IF((VLOOKUP(B337,'Master '!B$4:W$29000,22,0))&lt;21001,X337,0),0)</f>
        <v>0</v>
      </c>
      <c r="AB337" s="52">
        <f t="shared" si="101"/>
        <v>1800</v>
      </c>
      <c r="AC337" s="52">
        <f t="shared" si="102"/>
        <v>0</v>
      </c>
      <c r="AD337" s="52">
        <v>200</v>
      </c>
      <c r="AE337" s="53"/>
      <c r="AF337" s="104"/>
      <c r="AG337" s="95">
        <f t="shared" si="103"/>
        <v>2000</v>
      </c>
      <c r="AH337" s="95">
        <f t="shared" si="104"/>
        <v>26649</v>
      </c>
      <c r="AI337" s="95">
        <f t="shared" si="105"/>
        <v>1950</v>
      </c>
      <c r="AJ337" s="95">
        <f t="shared" si="106"/>
        <v>0</v>
      </c>
      <c r="AK337" s="95">
        <f t="shared" si="107"/>
        <v>30599</v>
      </c>
    </row>
    <row r="338" spans="1:37" s="54" customFormat="1" ht="12.75" customHeight="1">
      <c r="A338" s="47">
        <v>331</v>
      </c>
      <c r="B338" s="42" t="s">
        <v>1380</v>
      </c>
      <c r="C338" s="48" t="str">
        <f>VLOOKUP(B338,'Master '!B$4:AM$6300,3,0)</f>
        <v>Yogesh Kumar Khilari</v>
      </c>
      <c r="D338" s="49">
        <f>VLOOKUP(B338,'Master '!B$4:AP$6300,28,0)</f>
        <v>16000</v>
      </c>
      <c r="E338" s="86" t="str">
        <f>VLOOKUP(B338,'Master '!B:F,5,0)</f>
        <v>M</v>
      </c>
      <c r="F338" s="86">
        <v>10</v>
      </c>
      <c r="G338" s="86">
        <v>0</v>
      </c>
      <c r="H338" s="86">
        <v>3</v>
      </c>
      <c r="I338" s="86">
        <v>0</v>
      </c>
      <c r="J338" s="86">
        <v>24</v>
      </c>
      <c r="K338" s="50">
        <f t="shared" si="90"/>
        <v>27</v>
      </c>
      <c r="L338" s="51">
        <f>VLOOKUP(B338,'Master '!B$4:AQ$13300,23,0)</f>
        <v>8000</v>
      </c>
      <c r="M338" s="51">
        <f>VLOOKUP(B338,'Master '!B$4:AS$13300,24,0)</f>
        <v>3200</v>
      </c>
      <c r="N338" s="51">
        <f>VLOOKUP(B338,'Master '!B$4:AT$13300,25,0)</f>
        <v>2083</v>
      </c>
      <c r="O338" s="51">
        <f>VLOOKUP(B338,'Master '!B$4:AV$1330,26,0)</f>
        <v>2083</v>
      </c>
      <c r="P338" s="51">
        <f>VLOOKUP(B338,'Master '!B$4:AW$1330,27,0)</f>
        <v>634</v>
      </c>
      <c r="Q338" s="51">
        <f t="shared" si="91"/>
        <v>16000</v>
      </c>
      <c r="R338" s="52">
        <f t="shared" si="92"/>
        <v>6968</v>
      </c>
      <c r="S338" s="52">
        <f t="shared" si="93"/>
        <v>2788</v>
      </c>
      <c r="T338" s="52">
        <f t="shared" si="94"/>
        <v>1815</v>
      </c>
      <c r="U338" s="52">
        <f t="shared" si="95"/>
        <v>1815</v>
      </c>
      <c r="V338" s="52">
        <f t="shared" si="96"/>
        <v>1815</v>
      </c>
      <c r="W338" s="52">
        <f t="shared" si="97"/>
        <v>903.22580645161293</v>
      </c>
      <c r="X338" s="52">
        <f t="shared" si="98"/>
        <v>16105</v>
      </c>
      <c r="Y338" s="52">
        <f t="shared" si="99"/>
        <v>12413</v>
      </c>
      <c r="Z338" s="52">
        <f t="shared" si="100"/>
        <v>12413</v>
      </c>
      <c r="AA338" s="52">
        <f>ROUND(IF((VLOOKUP(B338,'Master '!B$4:W$29000,22,0))&lt;21001,X338,0),0)</f>
        <v>16105</v>
      </c>
      <c r="AB338" s="52">
        <f t="shared" si="101"/>
        <v>1489.56</v>
      </c>
      <c r="AC338" s="52">
        <f t="shared" si="102"/>
        <v>121</v>
      </c>
      <c r="AD338" s="52">
        <v>200</v>
      </c>
      <c r="AE338" s="53"/>
      <c r="AF338" s="104"/>
      <c r="AG338" s="95">
        <f t="shared" si="103"/>
        <v>1810.56</v>
      </c>
      <c r="AH338" s="95">
        <f t="shared" si="104"/>
        <v>14294.44</v>
      </c>
      <c r="AI338" s="95">
        <f t="shared" si="105"/>
        <v>1613.69</v>
      </c>
      <c r="AJ338" s="95">
        <f t="shared" si="106"/>
        <v>523.41250000000002</v>
      </c>
      <c r="AK338" s="95">
        <f t="shared" si="107"/>
        <v>18242.102499999997</v>
      </c>
    </row>
    <row r="339" spans="1:37" s="54" customFormat="1" ht="12.75" customHeight="1">
      <c r="A339" s="47">
        <v>332</v>
      </c>
      <c r="B339" s="42" t="s">
        <v>1384</v>
      </c>
      <c r="C339" s="48" t="str">
        <f>VLOOKUP(B339,'Master '!B$4:AM$6300,3,0)</f>
        <v>Shivaji Laxman Kumari</v>
      </c>
      <c r="D339" s="49">
        <f>VLOOKUP(B339,'Master '!B$4:AP$6300,28,0)</f>
        <v>31000</v>
      </c>
      <c r="E339" s="86" t="str">
        <f>VLOOKUP(B339,'Master '!B:F,5,0)</f>
        <v>M</v>
      </c>
      <c r="F339" s="86">
        <v>0</v>
      </c>
      <c r="G339" s="86">
        <v>1</v>
      </c>
      <c r="H339" s="86">
        <v>4</v>
      </c>
      <c r="I339" s="86">
        <v>0</v>
      </c>
      <c r="J339" s="86">
        <v>26</v>
      </c>
      <c r="K339" s="50">
        <f t="shared" si="90"/>
        <v>31</v>
      </c>
      <c r="L339" s="51">
        <f>VLOOKUP(B339,'Master '!B$4:AQ$13300,23,0)</f>
        <v>15500</v>
      </c>
      <c r="M339" s="51">
        <f>VLOOKUP(B339,'Master '!B$4:AS$13300,24,0)</f>
        <v>6200</v>
      </c>
      <c r="N339" s="51">
        <f>VLOOKUP(B339,'Master '!B$4:AT$13300,25,0)</f>
        <v>2083</v>
      </c>
      <c r="O339" s="51">
        <f>VLOOKUP(B339,'Master '!B$4:AV$1330,26,0)</f>
        <v>2083</v>
      </c>
      <c r="P339" s="51">
        <f>VLOOKUP(B339,'Master '!B$4:AW$1330,27,0)</f>
        <v>5134</v>
      </c>
      <c r="Q339" s="51">
        <f t="shared" si="91"/>
        <v>31000</v>
      </c>
      <c r="R339" s="52">
        <f t="shared" si="92"/>
        <v>15500</v>
      </c>
      <c r="S339" s="52">
        <f t="shared" si="93"/>
        <v>6200</v>
      </c>
      <c r="T339" s="52">
        <f t="shared" si="94"/>
        <v>2083</v>
      </c>
      <c r="U339" s="52">
        <f t="shared" si="95"/>
        <v>2083</v>
      </c>
      <c r="V339" s="52">
        <f t="shared" si="96"/>
        <v>2083</v>
      </c>
      <c r="W339" s="52">
        <f t="shared" si="97"/>
        <v>0</v>
      </c>
      <c r="X339" s="52">
        <f t="shared" si="98"/>
        <v>27949</v>
      </c>
      <c r="Y339" s="52">
        <f t="shared" si="99"/>
        <v>21749</v>
      </c>
      <c r="Z339" s="52">
        <f t="shared" si="100"/>
        <v>15000</v>
      </c>
      <c r="AA339" s="52">
        <f>ROUND(IF((VLOOKUP(B339,'Master '!B$4:W$29000,22,0))&lt;21001,X339,0),0)</f>
        <v>0</v>
      </c>
      <c r="AB339" s="52">
        <f t="shared" si="101"/>
        <v>1800</v>
      </c>
      <c r="AC339" s="52">
        <f t="shared" si="102"/>
        <v>0</v>
      </c>
      <c r="AD339" s="52">
        <v>200</v>
      </c>
      <c r="AE339" s="53"/>
      <c r="AF339" s="104"/>
      <c r="AG339" s="95">
        <f t="shared" si="103"/>
        <v>2000</v>
      </c>
      <c r="AH339" s="95">
        <f t="shared" si="104"/>
        <v>25949</v>
      </c>
      <c r="AI339" s="95">
        <f t="shared" si="105"/>
        <v>1950</v>
      </c>
      <c r="AJ339" s="95">
        <f t="shared" si="106"/>
        <v>0</v>
      </c>
      <c r="AK339" s="95">
        <f t="shared" si="107"/>
        <v>29899</v>
      </c>
    </row>
    <row r="340" spans="1:37" s="54" customFormat="1" ht="12.75" customHeight="1">
      <c r="A340" s="47">
        <v>333</v>
      </c>
      <c r="B340" s="42" t="s">
        <v>1388</v>
      </c>
      <c r="C340" s="48" t="str">
        <f>VLOOKUP(B340,'Master '!B$4:AM$6300,3,0)</f>
        <v>Pradeep 0 Hon</v>
      </c>
      <c r="D340" s="49">
        <f>VLOOKUP(B340,'Master '!B$4:AP$6300,28,0)</f>
        <v>24000</v>
      </c>
      <c r="E340" s="86" t="str">
        <f>VLOOKUP(B340,'Master '!B:F,5,0)</f>
        <v>M</v>
      </c>
      <c r="F340" s="86">
        <v>0</v>
      </c>
      <c r="G340" s="86">
        <v>0</v>
      </c>
      <c r="H340" s="86">
        <v>4</v>
      </c>
      <c r="I340" s="86">
        <v>0</v>
      </c>
      <c r="J340" s="86">
        <v>25</v>
      </c>
      <c r="K340" s="50">
        <f t="shared" si="90"/>
        <v>29</v>
      </c>
      <c r="L340" s="51">
        <f>VLOOKUP(B340,'Master '!B$4:AQ$13300,23,0)</f>
        <v>12000</v>
      </c>
      <c r="M340" s="51">
        <f>VLOOKUP(B340,'Master '!B$4:AS$13300,24,0)</f>
        <v>4800</v>
      </c>
      <c r="N340" s="51">
        <f>VLOOKUP(B340,'Master '!B$4:AT$13300,25,0)</f>
        <v>2083</v>
      </c>
      <c r="O340" s="51">
        <f>VLOOKUP(B340,'Master '!B$4:AV$1330,26,0)</f>
        <v>2083</v>
      </c>
      <c r="P340" s="51">
        <f>VLOOKUP(B340,'Master '!B$4:AW$1330,27,0)</f>
        <v>3034</v>
      </c>
      <c r="Q340" s="51">
        <f t="shared" si="91"/>
        <v>24000</v>
      </c>
      <c r="R340" s="52">
        <f t="shared" si="92"/>
        <v>11226</v>
      </c>
      <c r="S340" s="52">
        <f t="shared" si="93"/>
        <v>4491</v>
      </c>
      <c r="T340" s="52">
        <f t="shared" si="94"/>
        <v>1949</v>
      </c>
      <c r="U340" s="52">
        <f t="shared" si="95"/>
        <v>1949</v>
      </c>
      <c r="V340" s="52">
        <f t="shared" si="96"/>
        <v>1949</v>
      </c>
      <c r="W340" s="52">
        <f t="shared" si="97"/>
        <v>0</v>
      </c>
      <c r="X340" s="52">
        <f t="shared" si="98"/>
        <v>21564</v>
      </c>
      <c r="Y340" s="52">
        <f t="shared" si="99"/>
        <v>17073</v>
      </c>
      <c r="Z340" s="52">
        <f t="shared" si="100"/>
        <v>15000</v>
      </c>
      <c r="AA340" s="52">
        <f>ROUND(IF((VLOOKUP(B340,'Master '!B$4:W$29000,22,0))&lt;21001,X340,0),0)</f>
        <v>0</v>
      </c>
      <c r="AB340" s="52">
        <f t="shared" si="101"/>
        <v>1800</v>
      </c>
      <c r="AC340" s="52">
        <f t="shared" si="102"/>
        <v>0</v>
      </c>
      <c r="AD340" s="52">
        <v>200</v>
      </c>
      <c r="AE340" s="53"/>
      <c r="AF340" s="104"/>
      <c r="AG340" s="95">
        <f t="shared" si="103"/>
        <v>2000</v>
      </c>
      <c r="AH340" s="95">
        <f t="shared" si="104"/>
        <v>19564</v>
      </c>
      <c r="AI340" s="95">
        <f t="shared" si="105"/>
        <v>1950</v>
      </c>
      <c r="AJ340" s="95">
        <f t="shared" si="106"/>
        <v>0</v>
      </c>
      <c r="AK340" s="95">
        <f t="shared" si="107"/>
        <v>23514</v>
      </c>
    </row>
    <row r="341" spans="1:37" s="54" customFormat="1" ht="12.75" customHeight="1">
      <c r="A341" s="47">
        <v>334</v>
      </c>
      <c r="B341" s="42" t="s">
        <v>1391</v>
      </c>
      <c r="C341" s="48" t="str">
        <f>VLOOKUP(B341,'Master '!B$4:AM$6300,3,0)</f>
        <v>Kaushal Sopan Yenjade</v>
      </c>
      <c r="D341" s="49">
        <f>VLOOKUP(B341,'Master '!B$4:AP$6300,28,0)</f>
        <v>31000</v>
      </c>
      <c r="E341" s="86" t="str">
        <f>VLOOKUP(B341,'Master '!B:F,5,0)</f>
        <v>M</v>
      </c>
      <c r="F341" s="86">
        <v>0</v>
      </c>
      <c r="G341" s="86">
        <v>1</v>
      </c>
      <c r="H341" s="86">
        <v>2</v>
      </c>
      <c r="I341" s="86">
        <v>0</v>
      </c>
      <c r="J341" s="86">
        <v>26</v>
      </c>
      <c r="K341" s="50">
        <f t="shared" si="90"/>
        <v>29</v>
      </c>
      <c r="L341" s="51">
        <f>VLOOKUP(B341,'Master '!B$4:AQ$13300,23,0)</f>
        <v>15500</v>
      </c>
      <c r="M341" s="51">
        <f>VLOOKUP(B341,'Master '!B$4:AS$13300,24,0)</f>
        <v>6200</v>
      </c>
      <c r="N341" s="51">
        <f>VLOOKUP(B341,'Master '!B$4:AT$13300,25,0)</f>
        <v>2083</v>
      </c>
      <c r="O341" s="51">
        <f>VLOOKUP(B341,'Master '!B$4:AV$1330,26,0)</f>
        <v>2083</v>
      </c>
      <c r="P341" s="51">
        <f>VLOOKUP(B341,'Master '!B$4:AW$1330,27,0)</f>
        <v>5134</v>
      </c>
      <c r="Q341" s="51">
        <f t="shared" si="91"/>
        <v>31000</v>
      </c>
      <c r="R341" s="52">
        <f t="shared" si="92"/>
        <v>14500</v>
      </c>
      <c r="S341" s="52">
        <f t="shared" si="93"/>
        <v>5800</v>
      </c>
      <c r="T341" s="52">
        <f t="shared" si="94"/>
        <v>1949</v>
      </c>
      <c r="U341" s="52">
        <f t="shared" si="95"/>
        <v>1949</v>
      </c>
      <c r="V341" s="52">
        <f t="shared" si="96"/>
        <v>1949</v>
      </c>
      <c r="W341" s="52">
        <f t="shared" si="97"/>
        <v>0</v>
      </c>
      <c r="X341" s="52">
        <f t="shared" si="98"/>
        <v>26147</v>
      </c>
      <c r="Y341" s="52">
        <f t="shared" si="99"/>
        <v>20347</v>
      </c>
      <c r="Z341" s="52">
        <f t="shared" si="100"/>
        <v>15000</v>
      </c>
      <c r="AA341" s="52">
        <f>ROUND(IF((VLOOKUP(B341,'Master '!B$4:W$29000,22,0))&lt;21001,X341,0),0)</f>
        <v>0</v>
      </c>
      <c r="AB341" s="52">
        <f t="shared" si="101"/>
        <v>1800</v>
      </c>
      <c r="AC341" s="52">
        <f t="shared" si="102"/>
        <v>0</v>
      </c>
      <c r="AD341" s="52">
        <v>200</v>
      </c>
      <c r="AE341" s="53"/>
      <c r="AF341" s="104"/>
      <c r="AG341" s="95">
        <f t="shared" si="103"/>
        <v>2000</v>
      </c>
      <c r="AH341" s="95">
        <f t="shared" si="104"/>
        <v>24147</v>
      </c>
      <c r="AI341" s="95">
        <f t="shared" si="105"/>
        <v>1950</v>
      </c>
      <c r="AJ341" s="95">
        <f t="shared" si="106"/>
        <v>0</v>
      </c>
      <c r="AK341" s="95">
        <f t="shared" si="107"/>
        <v>28097</v>
      </c>
    </row>
    <row r="342" spans="1:37" s="54" customFormat="1" ht="12.75" customHeight="1">
      <c r="A342" s="47">
        <v>335</v>
      </c>
      <c r="B342" s="42" t="s">
        <v>1394</v>
      </c>
      <c r="C342" s="48" t="str">
        <f>VLOOKUP(B342,'Master '!B$4:AM$6300,3,0)</f>
        <v>Tushar Shankar Pawar</v>
      </c>
      <c r="D342" s="49">
        <f>VLOOKUP(B342,'Master '!B$4:AP$6300,28,0)</f>
        <v>16000</v>
      </c>
      <c r="E342" s="86" t="str">
        <f>VLOOKUP(B342,'Master '!B:F,5,0)</f>
        <v>M</v>
      </c>
      <c r="F342" s="86">
        <v>10</v>
      </c>
      <c r="G342" s="86">
        <v>1</v>
      </c>
      <c r="H342" s="86">
        <v>4</v>
      </c>
      <c r="I342" s="86">
        <v>0</v>
      </c>
      <c r="J342" s="86">
        <v>26</v>
      </c>
      <c r="K342" s="50">
        <f t="shared" si="90"/>
        <v>31</v>
      </c>
      <c r="L342" s="51">
        <f>VLOOKUP(B342,'Master '!B$4:AQ$13300,23,0)</f>
        <v>8000</v>
      </c>
      <c r="M342" s="51">
        <f>VLOOKUP(B342,'Master '!B$4:AS$13300,24,0)</f>
        <v>3200</v>
      </c>
      <c r="N342" s="51">
        <f>VLOOKUP(B342,'Master '!B$4:AT$13300,25,0)</f>
        <v>2083</v>
      </c>
      <c r="O342" s="51">
        <f>VLOOKUP(B342,'Master '!B$4:AV$1330,26,0)</f>
        <v>2083</v>
      </c>
      <c r="P342" s="51">
        <f>VLOOKUP(B342,'Master '!B$4:AW$1330,27,0)</f>
        <v>634</v>
      </c>
      <c r="Q342" s="51">
        <f t="shared" si="91"/>
        <v>16000</v>
      </c>
      <c r="R342" s="52">
        <f t="shared" si="92"/>
        <v>8000</v>
      </c>
      <c r="S342" s="52">
        <f t="shared" si="93"/>
        <v>3200</v>
      </c>
      <c r="T342" s="52">
        <f t="shared" si="94"/>
        <v>2083</v>
      </c>
      <c r="U342" s="52">
        <f t="shared" si="95"/>
        <v>2083</v>
      </c>
      <c r="V342" s="52">
        <f t="shared" si="96"/>
        <v>2083</v>
      </c>
      <c r="W342" s="52">
        <f t="shared" si="97"/>
        <v>903.22580645161293</v>
      </c>
      <c r="X342" s="52">
        <f t="shared" si="98"/>
        <v>18353</v>
      </c>
      <c r="Y342" s="52">
        <f t="shared" si="99"/>
        <v>14249</v>
      </c>
      <c r="Z342" s="52">
        <f t="shared" si="100"/>
        <v>14249</v>
      </c>
      <c r="AA342" s="52">
        <f>ROUND(IF((VLOOKUP(B342,'Master '!B$4:W$29000,22,0))&lt;21001,X342,0),0)</f>
        <v>18353</v>
      </c>
      <c r="AB342" s="52">
        <f t="shared" si="101"/>
        <v>1709.8799999999999</v>
      </c>
      <c r="AC342" s="52">
        <f t="shared" si="102"/>
        <v>138</v>
      </c>
      <c r="AD342" s="52">
        <v>200</v>
      </c>
      <c r="AE342" s="53"/>
      <c r="AF342" s="104"/>
      <c r="AG342" s="95">
        <f t="shared" si="103"/>
        <v>2047.8799999999999</v>
      </c>
      <c r="AH342" s="95">
        <f t="shared" si="104"/>
        <v>16305.12</v>
      </c>
      <c r="AI342" s="95">
        <f t="shared" si="105"/>
        <v>1852.3700000000001</v>
      </c>
      <c r="AJ342" s="95">
        <f t="shared" si="106"/>
        <v>596.47249999999997</v>
      </c>
      <c r="AK342" s="95">
        <f t="shared" si="107"/>
        <v>20801.842499999999</v>
      </c>
    </row>
    <row r="343" spans="1:37" s="54" customFormat="1" ht="12.75" customHeight="1">
      <c r="A343" s="47">
        <v>336</v>
      </c>
      <c r="B343" s="42" t="s">
        <v>1397</v>
      </c>
      <c r="C343" s="48" t="str">
        <f>VLOOKUP(B343,'Master '!B$4:AM$6300,3,0)</f>
        <v>Saloni Rajendra Ramesh</v>
      </c>
      <c r="D343" s="49">
        <f>VLOOKUP(B343,'Master '!B$4:AP$6300,28,0)</f>
        <v>40000</v>
      </c>
      <c r="E343" s="86" t="str">
        <f>VLOOKUP(B343,'Master '!B:F,5,0)</f>
        <v>F</v>
      </c>
      <c r="F343" s="86">
        <v>0</v>
      </c>
      <c r="G343" s="86">
        <v>0</v>
      </c>
      <c r="H343" s="86">
        <v>3</v>
      </c>
      <c r="I343" s="86">
        <v>0</v>
      </c>
      <c r="J343" s="86">
        <v>24</v>
      </c>
      <c r="K343" s="50">
        <f t="shared" si="90"/>
        <v>27</v>
      </c>
      <c r="L343" s="51">
        <f>VLOOKUP(B343,'Master '!B$4:AQ$13300,23,0)</f>
        <v>20000</v>
      </c>
      <c r="M343" s="51">
        <f>VLOOKUP(B343,'Master '!B$4:AS$13300,24,0)</f>
        <v>8000</v>
      </c>
      <c r="N343" s="51">
        <f>VLOOKUP(B343,'Master '!B$4:AT$13300,25,0)</f>
        <v>2083</v>
      </c>
      <c r="O343" s="51">
        <f>VLOOKUP(B343,'Master '!B$4:AV$1330,26,0)</f>
        <v>2083</v>
      </c>
      <c r="P343" s="51">
        <f>VLOOKUP(B343,'Master '!B$4:AW$1330,27,0)</f>
        <v>7834</v>
      </c>
      <c r="Q343" s="51">
        <f t="shared" si="91"/>
        <v>40000</v>
      </c>
      <c r="R343" s="52">
        <f t="shared" si="92"/>
        <v>17420</v>
      </c>
      <c r="S343" s="52">
        <f t="shared" si="93"/>
        <v>6968</v>
      </c>
      <c r="T343" s="52">
        <f t="shared" si="94"/>
        <v>1815</v>
      </c>
      <c r="U343" s="52">
        <f t="shared" si="95"/>
        <v>1815</v>
      </c>
      <c r="V343" s="52">
        <f t="shared" si="96"/>
        <v>1815</v>
      </c>
      <c r="W343" s="52">
        <f t="shared" si="97"/>
        <v>0</v>
      </c>
      <c r="X343" s="52">
        <f t="shared" si="98"/>
        <v>29833</v>
      </c>
      <c r="Y343" s="52">
        <f t="shared" si="99"/>
        <v>22865</v>
      </c>
      <c r="Z343" s="52">
        <f t="shared" si="100"/>
        <v>15000</v>
      </c>
      <c r="AA343" s="52">
        <f>ROUND(IF((VLOOKUP(B343,'Master '!B$4:W$29000,22,0))&lt;21001,X343,0),0)</f>
        <v>0</v>
      </c>
      <c r="AB343" s="52">
        <f t="shared" si="101"/>
        <v>1800</v>
      </c>
      <c r="AC343" s="52">
        <f t="shared" si="102"/>
        <v>0</v>
      </c>
      <c r="AD343" s="52">
        <v>200</v>
      </c>
      <c r="AE343" s="53"/>
      <c r="AF343" s="104"/>
      <c r="AG343" s="95">
        <f t="shared" si="103"/>
        <v>2000</v>
      </c>
      <c r="AH343" s="95">
        <f t="shared" si="104"/>
        <v>27833</v>
      </c>
      <c r="AI343" s="95">
        <f t="shared" si="105"/>
        <v>1950</v>
      </c>
      <c r="AJ343" s="95">
        <f t="shared" si="106"/>
        <v>0</v>
      </c>
      <c r="AK343" s="95">
        <f t="shared" si="107"/>
        <v>31783</v>
      </c>
    </row>
    <row r="344" spans="1:37" s="54" customFormat="1" ht="12.75" customHeight="1">
      <c r="A344" s="47">
        <v>337</v>
      </c>
      <c r="B344" s="42" t="s">
        <v>1400</v>
      </c>
      <c r="C344" s="48" t="str">
        <f>VLOOKUP(B344,'Master '!B$4:AM$6300,3,0)</f>
        <v>Dipak Pranav Virkar</v>
      </c>
      <c r="D344" s="49">
        <f>VLOOKUP(B344,'Master '!B$4:AP$6300,28,0)</f>
        <v>20000</v>
      </c>
      <c r="E344" s="86" t="str">
        <f>VLOOKUP(B344,'Master '!B:F,5,0)</f>
        <v>M</v>
      </c>
      <c r="F344" s="86">
        <v>10</v>
      </c>
      <c r="G344" s="86">
        <v>1</v>
      </c>
      <c r="H344" s="86">
        <v>4</v>
      </c>
      <c r="I344" s="86">
        <v>0</v>
      </c>
      <c r="J344" s="86">
        <v>26</v>
      </c>
      <c r="K344" s="50">
        <f t="shared" si="90"/>
        <v>31</v>
      </c>
      <c r="L344" s="51">
        <f>VLOOKUP(B344,'Master '!B$4:AQ$13300,23,0)</f>
        <v>10000</v>
      </c>
      <c r="M344" s="51">
        <f>VLOOKUP(B344,'Master '!B$4:AS$13300,24,0)</f>
        <v>4000</v>
      </c>
      <c r="N344" s="51">
        <f>VLOOKUP(B344,'Master '!B$4:AT$13300,25,0)</f>
        <v>2083</v>
      </c>
      <c r="O344" s="51">
        <f>VLOOKUP(B344,'Master '!B$4:AV$1330,26,0)</f>
        <v>2083</v>
      </c>
      <c r="P344" s="51">
        <f>VLOOKUP(B344,'Master '!B$4:AW$1330,27,0)</f>
        <v>1834</v>
      </c>
      <c r="Q344" s="51">
        <f t="shared" si="91"/>
        <v>20000</v>
      </c>
      <c r="R344" s="52">
        <f t="shared" si="92"/>
        <v>10000</v>
      </c>
      <c r="S344" s="52">
        <f t="shared" si="93"/>
        <v>4000</v>
      </c>
      <c r="T344" s="52">
        <f t="shared" si="94"/>
        <v>2083</v>
      </c>
      <c r="U344" s="52">
        <f t="shared" si="95"/>
        <v>2083</v>
      </c>
      <c r="V344" s="52">
        <f t="shared" si="96"/>
        <v>2083</v>
      </c>
      <c r="W344" s="52">
        <f t="shared" si="97"/>
        <v>1129.0322580645161</v>
      </c>
      <c r="X344" s="52">
        <f t="shared" si="98"/>
        <v>21379</v>
      </c>
      <c r="Y344" s="52">
        <f t="shared" si="99"/>
        <v>16249</v>
      </c>
      <c r="Z344" s="52">
        <f t="shared" si="100"/>
        <v>15000</v>
      </c>
      <c r="AA344" s="52">
        <f>ROUND(IF((VLOOKUP(B344,'Master '!B$4:W$29000,22,0))&lt;21001,X344,0),0)</f>
        <v>21379</v>
      </c>
      <c r="AB344" s="52">
        <f t="shared" si="101"/>
        <v>1800</v>
      </c>
      <c r="AC344" s="52">
        <f t="shared" si="102"/>
        <v>161</v>
      </c>
      <c r="AD344" s="52">
        <v>200</v>
      </c>
      <c r="AE344" s="53"/>
      <c r="AF344" s="104"/>
      <c r="AG344" s="95">
        <f t="shared" si="103"/>
        <v>2161</v>
      </c>
      <c r="AH344" s="95">
        <f t="shared" si="104"/>
        <v>19218</v>
      </c>
      <c r="AI344" s="95">
        <f t="shared" si="105"/>
        <v>1950</v>
      </c>
      <c r="AJ344" s="95">
        <f t="shared" si="106"/>
        <v>694.8175</v>
      </c>
      <c r="AK344" s="95">
        <f t="shared" si="107"/>
        <v>24023.817500000001</v>
      </c>
    </row>
    <row r="345" spans="1:37" s="54" customFormat="1" ht="12.75" customHeight="1">
      <c r="A345" s="47">
        <v>338</v>
      </c>
      <c r="B345" s="42" t="s">
        <v>1403</v>
      </c>
      <c r="C345" s="48" t="str">
        <f>VLOOKUP(B345,'Master '!B$4:AM$6300,3,0)</f>
        <v>Gaurav Nitish  Sulakhe</v>
      </c>
      <c r="D345" s="49">
        <f>VLOOKUP(B345,'Master '!B$4:AP$6300,28,0)</f>
        <v>50000</v>
      </c>
      <c r="E345" s="86" t="str">
        <f>VLOOKUP(B345,'Master '!B:F,5,0)</f>
        <v>M</v>
      </c>
      <c r="F345" s="86">
        <v>0</v>
      </c>
      <c r="G345" s="86">
        <v>1</v>
      </c>
      <c r="H345" s="86">
        <v>4</v>
      </c>
      <c r="I345" s="86">
        <v>0</v>
      </c>
      <c r="J345" s="86">
        <v>26</v>
      </c>
      <c r="K345" s="50">
        <f t="shared" si="90"/>
        <v>31</v>
      </c>
      <c r="L345" s="51">
        <f>VLOOKUP(B345,'Master '!B$4:AQ$13300,23,0)</f>
        <v>25000</v>
      </c>
      <c r="M345" s="51">
        <f>VLOOKUP(B345,'Master '!B$4:AS$13300,24,0)</f>
        <v>10000</v>
      </c>
      <c r="N345" s="51">
        <f>VLOOKUP(B345,'Master '!B$4:AT$13300,25,0)</f>
        <v>2083</v>
      </c>
      <c r="O345" s="51">
        <f>VLOOKUP(B345,'Master '!B$4:AV$1330,26,0)</f>
        <v>2083</v>
      </c>
      <c r="P345" s="51">
        <f>VLOOKUP(B345,'Master '!B$4:AW$1330,27,0)</f>
        <v>10834</v>
      </c>
      <c r="Q345" s="51">
        <f t="shared" si="91"/>
        <v>50000</v>
      </c>
      <c r="R345" s="52">
        <f t="shared" si="92"/>
        <v>25000</v>
      </c>
      <c r="S345" s="52">
        <f t="shared" si="93"/>
        <v>10000</v>
      </c>
      <c r="T345" s="52">
        <f t="shared" si="94"/>
        <v>2083</v>
      </c>
      <c r="U345" s="52">
        <f t="shared" si="95"/>
        <v>2083</v>
      </c>
      <c r="V345" s="52">
        <f t="shared" si="96"/>
        <v>2083</v>
      </c>
      <c r="W345" s="52">
        <f t="shared" si="97"/>
        <v>0</v>
      </c>
      <c r="X345" s="52">
        <f t="shared" si="98"/>
        <v>41249</v>
      </c>
      <c r="Y345" s="52">
        <f t="shared" si="99"/>
        <v>31249</v>
      </c>
      <c r="Z345" s="52">
        <f t="shared" si="100"/>
        <v>15000</v>
      </c>
      <c r="AA345" s="52">
        <f>ROUND(IF((VLOOKUP(B345,'Master '!B$4:W$29000,22,0))&lt;21001,X345,0),0)</f>
        <v>0</v>
      </c>
      <c r="AB345" s="52">
        <f t="shared" si="101"/>
        <v>1800</v>
      </c>
      <c r="AC345" s="52">
        <f t="shared" si="102"/>
        <v>0</v>
      </c>
      <c r="AD345" s="52">
        <v>200</v>
      </c>
      <c r="AE345" s="53"/>
      <c r="AF345" s="104"/>
      <c r="AG345" s="95">
        <f t="shared" si="103"/>
        <v>2000</v>
      </c>
      <c r="AH345" s="95">
        <f t="shared" si="104"/>
        <v>39249</v>
      </c>
      <c r="AI345" s="95">
        <f t="shared" si="105"/>
        <v>1950</v>
      </c>
      <c r="AJ345" s="95">
        <f t="shared" si="106"/>
        <v>0</v>
      </c>
      <c r="AK345" s="95">
        <f t="shared" si="107"/>
        <v>43199</v>
      </c>
    </row>
    <row r="346" spans="1:37" s="54" customFormat="1" ht="12.75" customHeight="1">
      <c r="A346" s="47">
        <v>339</v>
      </c>
      <c r="B346" s="42" t="s">
        <v>1406</v>
      </c>
      <c r="C346" s="48" t="str">
        <f>VLOOKUP(B346,'Master '!B$4:AM$6300,3,0)</f>
        <v>Vidya Vijay Ghatkar</v>
      </c>
      <c r="D346" s="49">
        <f>VLOOKUP(B346,'Master '!B$4:AP$6300,28,0)</f>
        <v>40000</v>
      </c>
      <c r="E346" s="86" t="str">
        <f>VLOOKUP(B346,'Master '!B:F,5,0)</f>
        <v>F</v>
      </c>
      <c r="F346" s="86">
        <v>0</v>
      </c>
      <c r="G346" s="86">
        <v>1</v>
      </c>
      <c r="H346" s="86">
        <v>2</v>
      </c>
      <c r="I346" s="86">
        <v>0</v>
      </c>
      <c r="J346" s="86">
        <v>24</v>
      </c>
      <c r="K346" s="50">
        <f t="shared" si="90"/>
        <v>27</v>
      </c>
      <c r="L346" s="51">
        <f>VLOOKUP(B346,'Master '!B$4:AQ$13300,23,0)</f>
        <v>20000</v>
      </c>
      <c r="M346" s="51">
        <f>VLOOKUP(B346,'Master '!B$4:AS$13300,24,0)</f>
        <v>8000</v>
      </c>
      <c r="N346" s="51">
        <f>VLOOKUP(B346,'Master '!B$4:AT$13300,25,0)</f>
        <v>2083</v>
      </c>
      <c r="O346" s="51">
        <f>VLOOKUP(B346,'Master '!B$4:AV$1330,26,0)</f>
        <v>2083</v>
      </c>
      <c r="P346" s="51">
        <f>VLOOKUP(B346,'Master '!B$4:AW$1330,27,0)</f>
        <v>7834</v>
      </c>
      <c r="Q346" s="51">
        <f t="shared" si="91"/>
        <v>40000</v>
      </c>
      <c r="R346" s="52">
        <f t="shared" si="92"/>
        <v>17420</v>
      </c>
      <c r="S346" s="52">
        <f t="shared" si="93"/>
        <v>6968</v>
      </c>
      <c r="T346" s="52">
        <f t="shared" si="94"/>
        <v>1815</v>
      </c>
      <c r="U346" s="52">
        <f t="shared" si="95"/>
        <v>1815</v>
      </c>
      <c r="V346" s="52">
        <f t="shared" si="96"/>
        <v>1815</v>
      </c>
      <c r="W346" s="52">
        <f t="shared" si="97"/>
        <v>0</v>
      </c>
      <c r="X346" s="52">
        <f t="shared" si="98"/>
        <v>29833</v>
      </c>
      <c r="Y346" s="52">
        <f t="shared" si="99"/>
        <v>22865</v>
      </c>
      <c r="Z346" s="52">
        <f t="shared" si="100"/>
        <v>15000</v>
      </c>
      <c r="AA346" s="52">
        <f>ROUND(IF((VLOOKUP(B346,'Master '!B$4:W$29000,22,0))&lt;21001,X346,0),0)</f>
        <v>0</v>
      </c>
      <c r="AB346" s="52">
        <f t="shared" si="101"/>
        <v>1800</v>
      </c>
      <c r="AC346" s="52">
        <f t="shared" si="102"/>
        <v>0</v>
      </c>
      <c r="AD346" s="52">
        <v>200</v>
      </c>
      <c r="AE346" s="53"/>
      <c r="AF346" s="104"/>
      <c r="AG346" s="95">
        <f t="shared" si="103"/>
        <v>2000</v>
      </c>
      <c r="AH346" s="95">
        <f t="shared" si="104"/>
        <v>27833</v>
      </c>
      <c r="AI346" s="95">
        <f t="shared" si="105"/>
        <v>1950</v>
      </c>
      <c r="AJ346" s="95">
        <f t="shared" si="106"/>
        <v>0</v>
      </c>
      <c r="AK346" s="95">
        <f t="shared" si="107"/>
        <v>31783</v>
      </c>
    </row>
    <row r="347" spans="1:37" s="54" customFormat="1" ht="12.75" customHeight="1">
      <c r="A347" s="47">
        <v>340</v>
      </c>
      <c r="B347" s="42" t="s">
        <v>1411</v>
      </c>
      <c r="C347" s="48" t="str">
        <f>VLOOKUP(B347,'Master '!B$4:AM$6300,3,0)</f>
        <v>Badgujar Santosh Chaudhari</v>
      </c>
      <c r="D347" s="49">
        <f>VLOOKUP(B347,'Master '!B$4:AP$6300,28,0)</f>
        <v>15000</v>
      </c>
      <c r="E347" s="86" t="str">
        <f>VLOOKUP(B347,'Master '!B:F,5,0)</f>
        <v>M</v>
      </c>
      <c r="F347" s="86">
        <v>10</v>
      </c>
      <c r="G347" s="86">
        <v>0</v>
      </c>
      <c r="H347" s="86">
        <v>3</v>
      </c>
      <c r="I347" s="86">
        <v>0</v>
      </c>
      <c r="J347" s="86">
        <v>24</v>
      </c>
      <c r="K347" s="50">
        <f t="shared" si="90"/>
        <v>27</v>
      </c>
      <c r="L347" s="51">
        <f>VLOOKUP(B347,'Master '!B$4:AQ$13300,23,0)</f>
        <v>7500</v>
      </c>
      <c r="M347" s="51">
        <f>VLOOKUP(B347,'Master '!B$4:AS$13300,24,0)</f>
        <v>3000</v>
      </c>
      <c r="N347" s="51">
        <f>VLOOKUP(B347,'Master '!B$4:AT$13300,25,0)</f>
        <v>2083</v>
      </c>
      <c r="O347" s="51">
        <f>VLOOKUP(B347,'Master '!B$4:AV$1330,26,0)</f>
        <v>2083</v>
      </c>
      <c r="P347" s="51">
        <f>VLOOKUP(B347,'Master '!B$4:AW$1330,27,0)</f>
        <v>334</v>
      </c>
      <c r="Q347" s="51">
        <f t="shared" si="91"/>
        <v>15000</v>
      </c>
      <c r="R347" s="52">
        <f t="shared" si="92"/>
        <v>6533</v>
      </c>
      <c r="S347" s="52">
        <f t="shared" si="93"/>
        <v>2613</v>
      </c>
      <c r="T347" s="52">
        <f t="shared" si="94"/>
        <v>1815</v>
      </c>
      <c r="U347" s="52">
        <f t="shared" si="95"/>
        <v>1815</v>
      </c>
      <c r="V347" s="52">
        <f t="shared" si="96"/>
        <v>1815</v>
      </c>
      <c r="W347" s="52">
        <f t="shared" si="97"/>
        <v>846.77419354838707</v>
      </c>
      <c r="X347" s="52">
        <f t="shared" si="98"/>
        <v>15438</v>
      </c>
      <c r="Y347" s="52">
        <f t="shared" si="99"/>
        <v>11978</v>
      </c>
      <c r="Z347" s="52">
        <f t="shared" si="100"/>
        <v>11978</v>
      </c>
      <c r="AA347" s="52">
        <f>ROUND(IF((VLOOKUP(B347,'Master '!B$4:W$29000,22,0))&lt;21001,X347,0),0)</f>
        <v>15438</v>
      </c>
      <c r="AB347" s="52">
        <f t="shared" si="101"/>
        <v>1437.36</v>
      </c>
      <c r="AC347" s="52">
        <f t="shared" si="102"/>
        <v>116</v>
      </c>
      <c r="AD347" s="52">
        <v>200</v>
      </c>
      <c r="AE347" s="53"/>
      <c r="AF347" s="104"/>
      <c r="AG347" s="95">
        <f t="shared" si="103"/>
        <v>1753.36</v>
      </c>
      <c r="AH347" s="95">
        <f t="shared" si="104"/>
        <v>13684.64</v>
      </c>
      <c r="AI347" s="95">
        <f t="shared" si="105"/>
        <v>1557.14</v>
      </c>
      <c r="AJ347" s="95">
        <f t="shared" si="106"/>
        <v>501.73500000000001</v>
      </c>
      <c r="AK347" s="95">
        <f t="shared" si="107"/>
        <v>17496.875</v>
      </c>
    </row>
    <row r="348" spans="1:37" s="54" customFormat="1" ht="12.75" customHeight="1">
      <c r="A348" s="47">
        <v>341</v>
      </c>
      <c r="B348" s="42" t="s">
        <v>1415</v>
      </c>
      <c r="C348" s="48" t="str">
        <f>VLOOKUP(B348,'Master '!B$4:AM$6300,3,0)</f>
        <v>Durvank Ulhas Bhosle</v>
      </c>
      <c r="D348" s="49">
        <f>VLOOKUP(B348,'Master '!B$4:AP$6300,28,0)</f>
        <v>18000</v>
      </c>
      <c r="E348" s="86" t="str">
        <f>VLOOKUP(B348,'Master '!B:F,5,0)</f>
        <v>M</v>
      </c>
      <c r="F348" s="86">
        <v>10</v>
      </c>
      <c r="G348" s="86">
        <v>1</v>
      </c>
      <c r="H348" s="86">
        <v>4</v>
      </c>
      <c r="I348" s="86">
        <v>0</v>
      </c>
      <c r="J348" s="86">
        <v>26</v>
      </c>
      <c r="K348" s="50">
        <f t="shared" si="90"/>
        <v>31</v>
      </c>
      <c r="L348" s="51">
        <f>VLOOKUP(B348,'Master '!B$4:AQ$13300,23,0)</f>
        <v>9000</v>
      </c>
      <c r="M348" s="51">
        <f>VLOOKUP(B348,'Master '!B$4:AS$13300,24,0)</f>
        <v>3600</v>
      </c>
      <c r="N348" s="51">
        <f>VLOOKUP(B348,'Master '!B$4:AT$13300,25,0)</f>
        <v>2083</v>
      </c>
      <c r="O348" s="51">
        <f>VLOOKUP(B348,'Master '!B$4:AV$1330,26,0)</f>
        <v>2083</v>
      </c>
      <c r="P348" s="51">
        <f>VLOOKUP(B348,'Master '!B$4:AW$1330,27,0)</f>
        <v>1234</v>
      </c>
      <c r="Q348" s="51">
        <f t="shared" si="91"/>
        <v>18000</v>
      </c>
      <c r="R348" s="52">
        <f t="shared" si="92"/>
        <v>9000</v>
      </c>
      <c r="S348" s="52">
        <f t="shared" si="93"/>
        <v>3600</v>
      </c>
      <c r="T348" s="52">
        <f t="shared" si="94"/>
        <v>2083</v>
      </c>
      <c r="U348" s="52">
        <f t="shared" si="95"/>
        <v>2083</v>
      </c>
      <c r="V348" s="52">
        <f t="shared" si="96"/>
        <v>2083</v>
      </c>
      <c r="W348" s="52">
        <f t="shared" si="97"/>
        <v>1016.1290322580645</v>
      </c>
      <c r="X348" s="52">
        <f t="shared" si="98"/>
        <v>19866</v>
      </c>
      <c r="Y348" s="52">
        <f t="shared" si="99"/>
        <v>15249</v>
      </c>
      <c r="Z348" s="52">
        <f t="shared" si="100"/>
        <v>15000</v>
      </c>
      <c r="AA348" s="52">
        <f>ROUND(IF((VLOOKUP(B348,'Master '!B$4:W$29000,22,0))&lt;21001,X348,0),0)</f>
        <v>19866</v>
      </c>
      <c r="AB348" s="52">
        <f t="shared" si="101"/>
        <v>1800</v>
      </c>
      <c r="AC348" s="52">
        <f t="shared" si="102"/>
        <v>149</v>
      </c>
      <c r="AD348" s="52">
        <v>200</v>
      </c>
      <c r="AE348" s="53"/>
      <c r="AF348" s="104"/>
      <c r="AG348" s="95">
        <f t="shared" si="103"/>
        <v>2149</v>
      </c>
      <c r="AH348" s="95">
        <f t="shared" si="104"/>
        <v>17717</v>
      </c>
      <c r="AI348" s="95">
        <f t="shared" si="105"/>
        <v>1950</v>
      </c>
      <c r="AJ348" s="95">
        <f t="shared" si="106"/>
        <v>645.64499999999998</v>
      </c>
      <c r="AK348" s="95">
        <f t="shared" si="107"/>
        <v>22461.645</v>
      </c>
    </row>
    <row r="349" spans="1:37" s="54" customFormat="1" ht="12.75" customHeight="1">
      <c r="A349" s="47">
        <v>342</v>
      </c>
      <c r="B349" s="42" t="s">
        <v>1417</v>
      </c>
      <c r="C349" s="48" t="str">
        <f>VLOOKUP(B349,'Master '!B$4:AM$6300,3,0)</f>
        <v>Vaibhav Prakash Durge</v>
      </c>
      <c r="D349" s="49">
        <f>VLOOKUP(B349,'Master '!B$4:AP$6300,28,0)</f>
        <v>19000</v>
      </c>
      <c r="E349" s="86" t="str">
        <f>VLOOKUP(B349,'Master '!B:F,5,0)</f>
        <v>M</v>
      </c>
      <c r="F349" s="86">
        <v>10</v>
      </c>
      <c r="G349" s="86">
        <v>1</v>
      </c>
      <c r="H349" s="86">
        <v>4</v>
      </c>
      <c r="I349" s="86">
        <v>0</v>
      </c>
      <c r="J349" s="86">
        <v>26</v>
      </c>
      <c r="K349" s="50">
        <f t="shared" si="90"/>
        <v>31</v>
      </c>
      <c r="L349" s="51">
        <f>VLOOKUP(B349,'Master '!B$4:AQ$13300,23,0)</f>
        <v>9500</v>
      </c>
      <c r="M349" s="51">
        <f>VLOOKUP(B349,'Master '!B$4:AS$13300,24,0)</f>
        <v>3800</v>
      </c>
      <c r="N349" s="51">
        <f>VLOOKUP(B349,'Master '!B$4:AT$13300,25,0)</f>
        <v>2083</v>
      </c>
      <c r="O349" s="51">
        <f>VLOOKUP(B349,'Master '!B$4:AV$1330,26,0)</f>
        <v>2083</v>
      </c>
      <c r="P349" s="51">
        <f>VLOOKUP(B349,'Master '!B$4:AW$1330,27,0)</f>
        <v>1534</v>
      </c>
      <c r="Q349" s="51">
        <f t="shared" si="91"/>
        <v>19000</v>
      </c>
      <c r="R349" s="52">
        <f t="shared" si="92"/>
        <v>9500</v>
      </c>
      <c r="S349" s="52">
        <f t="shared" si="93"/>
        <v>3800</v>
      </c>
      <c r="T349" s="52">
        <f t="shared" si="94"/>
        <v>2083</v>
      </c>
      <c r="U349" s="52">
        <f t="shared" si="95"/>
        <v>2083</v>
      </c>
      <c r="V349" s="52">
        <f t="shared" si="96"/>
        <v>2083</v>
      </c>
      <c r="W349" s="52">
        <f t="shared" si="97"/>
        <v>1072.5806451612905</v>
      </c>
      <c r="X349" s="52">
        <f t="shared" si="98"/>
        <v>20622</v>
      </c>
      <c r="Y349" s="52">
        <f t="shared" si="99"/>
        <v>15749</v>
      </c>
      <c r="Z349" s="52">
        <f t="shared" si="100"/>
        <v>15000</v>
      </c>
      <c r="AA349" s="52">
        <f>ROUND(IF((VLOOKUP(B349,'Master '!B$4:W$29000,22,0))&lt;21001,X349,0),0)</f>
        <v>20622</v>
      </c>
      <c r="AB349" s="52">
        <f t="shared" si="101"/>
        <v>1800</v>
      </c>
      <c r="AC349" s="52">
        <f t="shared" si="102"/>
        <v>155</v>
      </c>
      <c r="AD349" s="52">
        <v>200</v>
      </c>
      <c r="AE349" s="53"/>
      <c r="AF349" s="104"/>
      <c r="AG349" s="95">
        <f t="shared" si="103"/>
        <v>2155</v>
      </c>
      <c r="AH349" s="95">
        <f t="shared" si="104"/>
        <v>18467</v>
      </c>
      <c r="AI349" s="95">
        <f t="shared" si="105"/>
        <v>1950</v>
      </c>
      <c r="AJ349" s="95">
        <f t="shared" si="106"/>
        <v>670.21500000000003</v>
      </c>
      <c r="AK349" s="95">
        <f t="shared" si="107"/>
        <v>23242.215</v>
      </c>
    </row>
    <row r="350" spans="1:37" s="54" customFormat="1" ht="12.75" customHeight="1">
      <c r="A350" s="47">
        <v>343</v>
      </c>
      <c r="B350" s="42" t="s">
        <v>1420</v>
      </c>
      <c r="C350" s="48" t="str">
        <f>VLOOKUP(B350,'Master '!B$4:AM$6300,3,0)</f>
        <v>Kunal Sanjay Kurhadkar</v>
      </c>
      <c r="D350" s="49">
        <f>VLOOKUP(B350,'Master '!B$4:AP$6300,28,0)</f>
        <v>21000</v>
      </c>
      <c r="E350" s="86" t="str">
        <f>VLOOKUP(B350,'Master '!B:F,5,0)</f>
        <v>M</v>
      </c>
      <c r="F350" s="86">
        <v>0</v>
      </c>
      <c r="G350" s="86">
        <v>0</v>
      </c>
      <c r="H350" s="86">
        <v>2</v>
      </c>
      <c r="I350" s="86">
        <v>0</v>
      </c>
      <c r="J350" s="86">
        <v>23</v>
      </c>
      <c r="K350" s="50">
        <f t="shared" si="90"/>
        <v>25</v>
      </c>
      <c r="L350" s="51">
        <f>VLOOKUP(B350,'Master '!B$4:AQ$13300,23,0)</f>
        <v>10500</v>
      </c>
      <c r="M350" s="51">
        <f>VLOOKUP(B350,'Master '!B$4:AS$13300,24,0)</f>
        <v>4200</v>
      </c>
      <c r="N350" s="51">
        <f>VLOOKUP(B350,'Master '!B$4:AT$13300,25,0)</f>
        <v>2083</v>
      </c>
      <c r="O350" s="51">
        <f>VLOOKUP(B350,'Master '!B$4:AV$1330,26,0)</f>
        <v>2083</v>
      </c>
      <c r="P350" s="51">
        <f>VLOOKUP(B350,'Master '!B$4:AW$1330,27,0)</f>
        <v>2134</v>
      </c>
      <c r="Q350" s="51">
        <f t="shared" si="91"/>
        <v>21000</v>
      </c>
      <c r="R350" s="52">
        <f t="shared" si="92"/>
        <v>8468</v>
      </c>
      <c r="S350" s="52">
        <f t="shared" si="93"/>
        <v>3388</v>
      </c>
      <c r="T350" s="52">
        <f t="shared" si="94"/>
        <v>1680</v>
      </c>
      <c r="U350" s="52">
        <f t="shared" si="95"/>
        <v>1680</v>
      </c>
      <c r="V350" s="52">
        <f t="shared" si="96"/>
        <v>1680</v>
      </c>
      <c r="W350" s="52">
        <f t="shared" si="97"/>
        <v>0</v>
      </c>
      <c r="X350" s="52">
        <f t="shared" si="98"/>
        <v>16896</v>
      </c>
      <c r="Y350" s="52">
        <f t="shared" si="99"/>
        <v>13508</v>
      </c>
      <c r="Z350" s="52">
        <f t="shared" si="100"/>
        <v>13508</v>
      </c>
      <c r="AA350" s="52">
        <f>ROUND(IF((VLOOKUP(B350,'Master '!B$4:W$29000,22,0))&lt;21001,X350,0),0)</f>
        <v>16896</v>
      </c>
      <c r="AB350" s="52">
        <f t="shared" si="101"/>
        <v>1620.96</v>
      </c>
      <c r="AC350" s="52">
        <f t="shared" si="102"/>
        <v>127</v>
      </c>
      <c r="AD350" s="52">
        <v>200</v>
      </c>
      <c r="AE350" s="53"/>
      <c r="AF350" s="104"/>
      <c r="AG350" s="95">
        <f t="shared" si="103"/>
        <v>1947.96</v>
      </c>
      <c r="AH350" s="95">
        <f t="shared" si="104"/>
        <v>14948.04</v>
      </c>
      <c r="AI350" s="95">
        <f t="shared" si="105"/>
        <v>1756.04</v>
      </c>
      <c r="AJ350" s="95">
        <f t="shared" si="106"/>
        <v>549.12</v>
      </c>
      <c r="AK350" s="95">
        <f t="shared" si="107"/>
        <v>19201.16</v>
      </c>
    </row>
    <row r="351" spans="1:37" s="54" customFormat="1" ht="12.75" customHeight="1">
      <c r="A351" s="47">
        <v>344</v>
      </c>
      <c r="B351" s="42" t="s">
        <v>1425</v>
      </c>
      <c r="C351" s="48" t="str">
        <f>VLOOKUP(B351,'Master '!B$4:AM$6300,3,0)</f>
        <v>Sarthak Dnyaneshwar Kalaskar</v>
      </c>
      <c r="D351" s="49">
        <f>VLOOKUP(B351,'Master '!B$4:AP$6300,28,0)</f>
        <v>20000</v>
      </c>
      <c r="E351" s="86" t="str">
        <f>VLOOKUP(B351,'Master '!B:F,5,0)</f>
        <v>M</v>
      </c>
      <c r="F351" s="86">
        <v>10</v>
      </c>
      <c r="G351" s="86">
        <v>1</v>
      </c>
      <c r="H351" s="86">
        <v>3</v>
      </c>
      <c r="I351" s="86">
        <v>0</v>
      </c>
      <c r="J351" s="86">
        <v>26</v>
      </c>
      <c r="K351" s="50">
        <f t="shared" si="90"/>
        <v>30</v>
      </c>
      <c r="L351" s="51">
        <f>VLOOKUP(B351,'Master '!B$4:AQ$13300,23,0)</f>
        <v>10000</v>
      </c>
      <c r="M351" s="51">
        <f>VLOOKUP(B351,'Master '!B$4:AS$13300,24,0)</f>
        <v>4000</v>
      </c>
      <c r="N351" s="51">
        <f>VLOOKUP(B351,'Master '!B$4:AT$13300,25,0)</f>
        <v>2083</v>
      </c>
      <c r="O351" s="51">
        <f>VLOOKUP(B351,'Master '!B$4:AV$1330,26,0)</f>
        <v>2083</v>
      </c>
      <c r="P351" s="51">
        <f>VLOOKUP(B351,'Master '!B$4:AW$1330,27,0)</f>
        <v>1834</v>
      </c>
      <c r="Q351" s="51">
        <f t="shared" si="91"/>
        <v>20000</v>
      </c>
      <c r="R351" s="52">
        <f t="shared" si="92"/>
        <v>9678</v>
      </c>
      <c r="S351" s="52">
        <f t="shared" si="93"/>
        <v>3871</v>
      </c>
      <c r="T351" s="52">
        <f t="shared" si="94"/>
        <v>2016</v>
      </c>
      <c r="U351" s="52">
        <f t="shared" si="95"/>
        <v>2016</v>
      </c>
      <c r="V351" s="52">
        <f t="shared" si="96"/>
        <v>2016</v>
      </c>
      <c r="W351" s="52">
        <f t="shared" si="97"/>
        <v>1129.0322580645161</v>
      </c>
      <c r="X351" s="52">
        <f t="shared" si="98"/>
        <v>20727</v>
      </c>
      <c r="Y351" s="52">
        <f t="shared" si="99"/>
        <v>15726</v>
      </c>
      <c r="Z351" s="52">
        <f t="shared" si="100"/>
        <v>15000</v>
      </c>
      <c r="AA351" s="52">
        <f>ROUND(IF((VLOOKUP(B351,'Master '!B$4:W$29000,22,0))&lt;21001,X351,0),0)</f>
        <v>20727</v>
      </c>
      <c r="AB351" s="52">
        <f t="shared" si="101"/>
        <v>1800</v>
      </c>
      <c r="AC351" s="52">
        <f t="shared" si="102"/>
        <v>156</v>
      </c>
      <c r="AD351" s="52">
        <v>200</v>
      </c>
      <c r="AE351" s="53"/>
      <c r="AF351" s="104"/>
      <c r="AG351" s="95">
        <f t="shared" si="103"/>
        <v>2156</v>
      </c>
      <c r="AH351" s="95">
        <f t="shared" si="104"/>
        <v>18571</v>
      </c>
      <c r="AI351" s="95">
        <f t="shared" si="105"/>
        <v>1950</v>
      </c>
      <c r="AJ351" s="95">
        <f t="shared" si="106"/>
        <v>673.62750000000005</v>
      </c>
      <c r="AK351" s="95">
        <f t="shared" si="107"/>
        <v>23350.627499999999</v>
      </c>
    </row>
    <row r="352" spans="1:37" s="54" customFormat="1" ht="12.75" customHeight="1">
      <c r="A352" s="47">
        <v>345</v>
      </c>
      <c r="B352" s="42" t="s">
        <v>1428</v>
      </c>
      <c r="C352" s="48" t="str">
        <f>VLOOKUP(B352,'Master '!B$4:AM$6300,3,0)</f>
        <v>Gaurav Ramesh Ahmed</v>
      </c>
      <c r="D352" s="49">
        <f>VLOOKUP(B352,'Master '!B$4:AP$6300,28,0)</f>
        <v>20000</v>
      </c>
      <c r="E352" s="86" t="str">
        <f>VLOOKUP(B352,'Master '!B:F,5,0)</f>
        <v>M</v>
      </c>
      <c r="F352" s="86">
        <v>10</v>
      </c>
      <c r="G352" s="86">
        <v>1</v>
      </c>
      <c r="H352" s="86">
        <v>4</v>
      </c>
      <c r="I352" s="86">
        <v>0</v>
      </c>
      <c r="J352" s="86">
        <v>26</v>
      </c>
      <c r="K352" s="50">
        <f t="shared" si="90"/>
        <v>31</v>
      </c>
      <c r="L352" s="51">
        <f>VLOOKUP(B352,'Master '!B$4:AQ$13300,23,0)</f>
        <v>10000</v>
      </c>
      <c r="M352" s="51">
        <f>VLOOKUP(B352,'Master '!B$4:AS$13300,24,0)</f>
        <v>4000</v>
      </c>
      <c r="N352" s="51">
        <f>VLOOKUP(B352,'Master '!B$4:AT$13300,25,0)</f>
        <v>2083</v>
      </c>
      <c r="O352" s="51">
        <f>VLOOKUP(B352,'Master '!B$4:AV$1330,26,0)</f>
        <v>2083</v>
      </c>
      <c r="P352" s="51">
        <f>VLOOKUP(B352,'Master '!B$4:AW$1330,27,0)</f>
        <v>1834</v>
      </c>
      <c r="Q352" s="51">
        <f t="shared" si="91"/>
        <v>20000</v>
      </c>
      <c r="R352" s="52">
        <f t="shared" si="92"/>
        <v>10000</v>
      </c>
      <c r="S352" s="52">
        <f t="shared" si="93"/>
        <v>4000</v>
      </c>
      <c r="T352" s="52">
        <f t="shared" si="94"/>
        <v>2083</v>
      </c>
      <c r="U352" s="52">
        <f t="shared" si="95"/>
        <v>2083</v>
      </c>
      <c r="V352" s="52">
        <f t="shared" si="96"/>
        <v>2083</v>
      </c>
      <c r="W352" s="52">
        <f t="shared" si="97"/>
        <v>1129.0322580645161</v>
      </c>
      <c r="X352" s="52">
        <f t="shared" si="98"/>
        <v>21379</v>
      </c>
      <c r="Y352" s="52">
        <f t="shared" si="99"/>
        <v>16249</v>
      </c>
      <c r="Z352" s="52">
        <f t="shared" si="100"/>
        <v>15000</v>
      </c>
      <c r="AA352" s="52">
        <f>ROUND(IF((VLOOKUP(B352,'Master '!B$4:W$29000,22,0))&lt;21001,X352,0),0)</f>
        <v>21379</v>
      </c>
      <c r="AB352" s="52">
        <f t="shared" si="101"/>
        <v>1800</v>
      </c>
      <c r="AC352" s="52">
        <f t="shared" si="102"/>
        <v>161</v>
      </c>
      <c r="AD352" s="52">
        <v>200</v>
      </c>
      <c r="AE352" s="53"/>
      <c r="AF352" s="104"/>
      <c r="AG352" s="95">
        <f t="shared" si="103"/>
        <v>2161</v>
      </c>
      <c r="AH352" s="95">
        <f t="shared" si="104"/>
        <v>19218</v>
      </c>
      <c r="AI352" s="95">
        <f t="shared" si="105"/>
        <v>1950</v>
      </c>
      <c r="AJ352" s="95">
        <f t="shared" si="106"/>
        <v>694.8175</v>
      </c>
      <c r="AK352" s="95">
        <f t="shared" si="107"/>
        <v>24023.817500000001</v>
      </c>
    </row>
    <row r="353" spans="1:37" s="54" customFormat="1" ht="12.75" customHeight="1">
      <c r="A353" s="47">
        <v>346</v>
      </c>
      <c r="B353" s="42" t="s">
        <v>1432</v>
      </c>
      <c r="C353" s="48" t="str">
        <f>VLOOKUP(B353,'Master '!B$4:AM$6300,3,0)</f>
        <v>Narendra Zarif Purankar</v>
      </c>
      <c r="D353" s="49">
        <f>VLOOKUP(B353,'Master '!B$4:AP$6300,28,0)</f>
        <v>20000</v>
      </c>
      <c r="E353" s="86" t="str">
        <f>VLOOKUP(B353,'Master '!B:F,5,0)</f>
        <v>M</v>
      </c>
      <c r="F353" s="86">
        <v>10</v>
      </c>
      <c r="G353" s="86">
        <v>1</v>
      </c>
      <c r="H353" s="86">
        <v>3</v>
      </c>
      <c r="I353" s="86">
        <v>0</v>
      </c>
      <c r="J353" s="86">
        <v>25</v>
      </c>
      <c r="K353" s="50">
        <f t="shared" si="90"/>
        <v>29</v>
      </c>
      <c r="L353" s="51">
        <f>VLOOKUP(B353,'Master '!B$4:AQ$13300,23,0)</f>
        <v>10000</v>
      </c>
      <c r="M353" s="51">
        <f>VLOOKUP(B353,'Master '!B$4:AS$13300,24,0)</f>
        <v>4000</v>
      </c>
      <c r="N353" s="51">
        <f>VLOOKUP(B353,'Master '!B$4:AT$13300,25,0)</f>
        <v>2083</v>
      </c>
      <c r="O353" s="51">
        <f>VLOOKUP(B353,'Master '!B$4:AV$1330,26,0)</f>
        <v>2083</v>
      </c>
      <c r="P353" s="51">
        <f>VLOOKUP(B353,'Master '!B$4:AW$1330,27,0)</f>
        <v>1834</v>
      </c>
      <c r="Q353" s="51">
        <f t="shared" si="91"/>
        <v>20000</v>
      </c>
      <c r="R353" s="52">
        <f t="shared" si="92"/>
        <v>9355</v>
      </c>
      <c r="S353" s="52">
        <f t="shared" si="93"/>
        <v>3742</v>
      </c>
      <c r="T353" s="52">
        <f t="shared" si="94"/>
        <v>1949</v>
      </c>
      <c r="U353" s="52">
        <f t="shared" si="95"/>
        <v>1949</v>
      </c>
      <c r="V353" s="52">
        <f t="shared" si="96"/>
        <v>1949</v>
      </c>
      <c r="W353" s="52">
        <f t="shared" si="97"/>
        <v>1129.0322580645161</v>
      </c>
      <c r="X353" s="52">
        <f t="shared" si="98"/>
        <v>20074</v>
      </c>
      <c r="Y353" s="52">
        <f t="shared" si="99"/>
        <v>15202</v>
      </c>
      <c r="Z353" s="52">
        <f t="shared" si="100"/>
        <v>15000</v>
      </c>
      <c r="AA353" s="52">
        <f>ROUND(IF((VLOOKUP(B353,'Master '!B$4:W$29000,22,0))&lt;21001,X353,0),0)</f>
        <v>20074</v>
      </c>
      <c r="AB353" s="52">
        <f t="shared" si="101"/>
        <v>1800</v>
      </c>
      <c r="AC353" s="52">
        <f t="shared" si="102"/>
        <v>151</v>
      </c>
      <c r="AD353" s="52">
        <v>200</v>
      </c>
      <c r="AE353" s="53"/>
      <c r="AF353" s="104"/>
      <c r="AG353" s="95">
        <f t="shared" si="103"/>
        <v>2151</v>
      </c>
      <c r="AH353" s="95">
        <f t="shared" si="104"/>
        <v>17923</v>
      </c>
      <c r="AI353" s="95">
        <f t="shared" si="105"/>
        <v>1950</v>
      </c>
      <c r="AJ353" s="95">
        <f t="shared" si="106"/>
        <v>652.40499999999997</v>
      </c>
      <c r="AK353" s="95">
        <f t="shared" si="107"/>
        <v>22676.404999999999</v>
      </c>
    </row>
    <row r="354" spans="1:37" s="54" customFormat="1" ht="12.75" customHeight="1">
      <c r="A354" s="47">
        <v>347</v>
      </c>
      <c r="B354" s="42" t="s">
        <v>1435</v>
      </c>
      <c r="C354" s="48" t="str">
        <f>VLOOKUP(B354,'Master '!B$4:AM$6300,3,0)</f>
        <v>Swati Onkar Reddy</v>
      </c>
      <c r="D354" s="49">
        <f>VLOOKUP(B354,'Master '!B$4:AP$6300,28,0)</f>
        <v>20000</v>
      </c>
      <c r="E354" s="86" t="str">
        <f>VLOOKUP(B354,'Master '!B:F,5,0)</f>
        <v>F</v>
      </c>
      <c r="F354" s="86">
        <v>10</v>
      </c>
      <c r="G354" s="86">
        <v>0</v>
      </c>
      <c r="H354" s="86">
        <v>4</v>
      </c>
      <c r="I354" s="86">
        <v>0</v>
      </c>
      <c r="J354" s="86">
        <v>25</v>
      </c>
      <c r="K354" s="50">
        <f t="shared" si="90"/>
        <v>29</v>
      </c>
      <c r="L354" s="51">
        <f>VLOOKUP(B354,'Master '!B$4:AQ$13300,23,0)</f>
        <v>10000</v>
      </c>
      <c r="M354" s="51">
        <f>VLOOKUP(B354,'Master '!B$4:AS$13300,24,0)</f>
        <v>4000</v>
      </c>
      <c r="N354" s="51">
        <f>VLOOKUP(B354,'Master '!B$4:AT$13300,25,0)</f>
        <v>2083</v>
      </c>
      <c r="O354" s="51">
        <f>VLOOKUP(B354,'Master '!B$4:AV$1330,26,0)</f>
        <v>2083</v>
      </c>
      <c r="P354" s="51">
        <f>VLOOKUP(B354,'Master '!B$4:AW$1330,27,0)</f>
        <v>1834</v>
      </c>
      <c r="Q354" s="51">
        <f t="shared" si="91"/>
        <v>20000</v>
      </c>
      <c r="R354" s="52">
        <f t="shared" si="92"/>
        <v>9355</v>
      </c>
      <c r="S354" s="52">
        <f t="shared" si="93"/>
        <v>3742</v>
      </c>
      <c r="T354" s="52">
        <f t="shared" si="94"/>
        <v>1949</v>
      </c>
      <c r="U354" s="52">
        <f t="shared" si="95"/>
        <v>1949</v>
      </c>
      <c r="V354" s="52">
        <f t="shared" si="96"/>
        <v>1949</v>
      </c>
      <c r="W354" s="52">
        <f t="shared" si="97"/>
        <v>1129.0322580645161</v>
      </c>
      <c r="X354" s="52">
        <f t="shared" si="98"/>
        <v>20074</v>
      </c>
      <c r="Y354" s="52">
        <f t="shared" si="99"/>
        <v>15202</v>
      </c>
      <c r="Z354" s="52">
        <f t="shared" si="100"/>
        <v>15000</v>
      </c>
      <c r="AA354" s="52">
        <f>ROUND(IF((VLOOKUP(B354,'Master '!B$4:W$29000,22,0))&lt;21001,X354,0),0)</f>
        <v>20074</v>
      </c>
      <c r="AB354" s="52">
        <f t="shared" si="101"/>
        <v>1800</v>
      </c>
      <c r="AC354" s="52">
        <f t="shared" si="102"/>
        <v>151</v>
      </c>
      <c r="AD354" s="52">
        <v>200</v>
      </c>
      <c r="AE354" s="53"/>
      <c r="AF354" s="104"/>
      <c r="AG354" s="95">
        <f t="shared" si="103"/>
        <v>2151</v>
      </c>
      <c r="AH354" s="95">
        <f t="shared" si="104"/>
        <v>17923</v>
      </c>
      <c r="AI354" s="95">
        <f t="shared" si="105"/>
        <v>1950</v>
      </c>
      <c r="AJ354" s="95">
        <f t="shared" si="106"/>
        <v>652.40499999999997</v>
      </c>
      <c r="AK354" s="95">
        <f t="shared" si="107"/>
        <v>22676.404999999999</v>
      </c>
    </row>
    <row r="355" spans="1:37" s="54" customFormat="1" ht="12.75" customHeight="1">
      <c r="A355" s="47">
        <v>348</v>
      </c>
      <c r="B355" s="42" t="s">
        <v>1439</v>
      </c>
      <c r="C355" s="48" t="str">
        <f>VLOOKUP(B355,'Master '!B$4:AM$6300,3,0)</f>
        <v>Atish Venktesh Kale</v>
      </c>
      <c r="D355" s="49">
        <f>VLOOKUP(B355,'Master '!B$4:AP$6300,28,0)</f>
        <v>40000</v>
      </c>
      <c r="E355" s="86" t="str">
        <f>VLOOKUP(B355,'Master '!B:F,5,0)</f>
        <v>M</v>
      </c>
      <c r="F355" s="86">
        <v>0</v>
      </c>
      <c r="G355" s="86">
        <v>1</v>
      </c>
      <c r="H355" s="86">
        <v>2</v>
      </c>
      <c r="I355" s="86">
        <v>0</v>
      </c>
      <c r="J355" s="86">
        <v>26</v>
      </c>
      <c r="K355" s="50">
        <f t="shared" si="90"/>
        <v>29</v>
      </c>
      <c r="L355" s="51">
        <f>VLOOKUP(B355,'Master '!B$4:AQ$13300,23,0)</f>
        <v>20000</v>
      </c>
      <c r="M355" s="51">
        <f>VLOOKUP(B355,'Master '!B$4:AS$13300,24,0)</f>
        <v>8000</v>
      </c>
      <c r="N355" s="51">
        <f>VLOOKUP(B355,'Master '!B$4:AT$13300,25,0)</f>
        <v>2083</v>
      </c>
      <c r="O355" s="51">
        <f>VLOOKUP(B355,'Master '!B$4:AV$1330,26,0)</f>
        <v>2083</v>
      </c>
      <c r="P355" s="51">
        <f>VLOOKUP(B355,'Master '!B$4:AW$1330,27,0)</f>
        <v>7834</v>
      </c>
      <c r="Q355" s="51">
        <f t="shared" si="91"/>
        <v>40000</v>
      </c>
      <c r="R355" s="52">
        <f t="shared" si="92"/>
        <v>18710</v>
      </c>
      <c r="S355" s="52">
        <f t="shared" si="93"/>
        <v>7484</v>
      </c>
      <c r="T355" s="52">
        <f t="shared" si="94"/>
        <v>1949</v>
      </c>
      <c r="U355" s="52">
        <f t="shared" si="95"/>
        <v>1949</v>
      </c>
      <c r="V355" s="52">
        <f t="shared" si="96"/>
        <v>1949</v>
      </c>
      <c r="W355" s="52">
        <f t="shared" si="97"/>
        <v>0</v>
      </c>
      <c r="X355" s="52">
        <f t="shared" si="98"/>
        <v>32041</v>
      </c>
      <c r="Y355" s="52">
        <f t="shared" si="99"/>
        <v>24557</v>
      </c>
      <c r="Z355" s="52">
        <f t="shared" si="100"/>
        <v>15000</v>
      </c>
      <c r="AA355" s="52">
        <f>ROUND(IF((VLOOKUP(B355,'Master '!B$4:W$29000,22,0))&lt;21001,X355,0),0)</f>
        <v>0</v>
      </c>
      <c r="AB355" s="52">
        <f t="shared" si="101"/>
        <v>1800</v>
      </c>
      <c r="AC355" s="52">
        <f t="shared" si="102"/>
        <v>0</v>
      </c>
      <c r="AD355" s="52">
        <v>200</v>
      </c>
      <c r="AE355" s="53"/>
      <c r="AF355" s="104"/>
      <c r="AG355" s="95">
        <f t="shared" si="103"/>
        <v>2000</v>
      </c>
      <c r="AH355" s="95">
        <f t="shared" si="104"/>
        <v>30041</v>
      </c>
      <c r="AI355" s="95">
        <f t="shared" si="105"/>
        <v>1950</v>
      </c>
      <c r="AJ355" s="95">
        <f t="shared" si="106"/>
        <v>0</v>
      </c>
      <c r="AK355" s="95">
        <f t="shared" si="107"/>
        <v>33991</v>
      </c>
    </row>
    <row r="356" spans="1:37" s="54" customFormat="1" ht="12.75" customHeight="1">
      <c r="A356" s="47">
        <v>349</v>
      </c>
      <c r="B356" s="42" t="s">
        <v>1443</v>
      </c>
      <c r="C356" s="48" t="str">
        <f>VLOOKUP(B356,'Master '!B$4:AM$6300,3,0)</f>
        <v>Sk Satywan Mahajan</v>
      </c>
      <c r="D356" s="49">
        <f>VLOOKUP(B356,'Master '!B$4:AP$6300,28,0)</f>
        <v>30000</v>
      </c>
      <c r="E356" s="86" t="str">
        <f>VLOOKUP(B356,'Master '!B:F,5,0)</f>
        <v>M</v>
      </c>
      <c r="F356" s="86">
        <v>0</v>
      </c>
      <c r="G356" s="86">
        <v>1</v>
      </c>
      <c r="H356" s="86">
        <v>4</v>
      </c>
      <c r="I356" s="86">
        <v>0</v>
      </c>
      <c r="J356" s="86">
        <v>26</v>
      </c>
      <c r="K356" s="50">
        <f t="shared" si="90"/>
        <v>31</v>
      </c>
      <c r="L356" s="51">
        <f>VLOOKUP(B356,'Master '!B$4:AQ$13300,23,0)</f>
        <v>15000</v>
      </c>
      <c r="M356" s="51">
        <f>VLOOKUP(B356,'Master '!B$4:AS$13300,24,0)</f>
        <v>6000</v>
      </c>
      <c r="N356" s="51">
        <f>VLOOKUP(B356,'Master '!B$4:AT$13300,25,0)</f>
        <v>2083</v>
      </c>
      <c r="O356" s="51">
        <f>VLOOKUP(B356,'Master '!B$4:AV$1330,26,0)</f>
        <v>2083</v>
      </c>
      <c r="P356" s="51">
        <f>VLOOKUP(B356,'Master '!B$4:AW$1330,27,0)</f>
        <v>4834</v>
      </c>
      <c r="Q356" s="51">
        <f t="shared" si="91"/>
        <v>30000</v>
      </c>
      <c r="R356" s="52">
        <f t="shared" si="92"/>
        <v>15000</v>
      </c>
      <c r="S356" s="52">
        <f t="shared" si="93"/>
        <v>6000</v>
      </c>
      <c r="T356" s="52">
        <f t="shared" si="94"/>
        <v>2083</v>
      </c>
      <c r="U356" s="52">
        <f t="shared" si="95"/>
        <v>2083</v>
      </c>
      <c r="V356" s="52">
        <f t="shared" si="96"/>
        <v>2083</v>
      </c>
      <c r="W356" s="52">
        <f t="shared" si="97"/>
        <v>0</v>
      </c>
      <c r="X356" s="52">
        <f t="shared" si="98"/>
        <v>27249</v>
      </c>
      <c r="Y356" s="52">
        <f t="shared" si="99"/>
        <v>21249</v>
      </c>
      <c r="Z356" s="52">
        <f t="shared" si="100"/>
        <v>15000</v>
      </c>
      <c r="AA356" s="52">
        <f>ROUND(IF((VLOOKUP(B356,'Master '!B$4:W$29000,22,0))&lt;21001,X356,0),0)</f>
        <v>0</v>
      </c>
      <c r="AB356" s="52">
        <f t="shared" si="101"/>
        <v>1800</v>
      </c>
      <c r="AC356" s="52">
        <f t="shared" si="102"/>
        <v>0</v>
      </c>
      <c r="AD356" s="52">
        <v>200</v>
      </c>
      <c r="AE356" s="53"/>
      <c r="AF356" s="104"/>
      <c r="AG356" s="95">
        <f t="shared" si="103"/>
        <v>2000</v>
      </c>
      <c r="AH356" s="95">
        <f t="shared" si="104"/>
        <v>25249</v>
      </c>
      <c r="AI356" s="95">
        <f t="shared" si="105"/>
        <v>1950</v>
      </c>
      <c r="AJ356" s="95">
        <f t="shared" si="106"/>
        <v>0</v>
      </c>
      <c r="AK356" s="95">
        <f t="shared" si="107"/>
        <v>29199</v>
      </c>
    </row>
    <row r="357" spans="1:37" s="54" customFormat="1" ht="12.75" customHeight="1">
      <c r="A357" s="47">
        <v>350</v>
      </c>
      <c r="B357" s="42" t="s">
        <v>1447</v>
      </c>
      <c r="C357" s="48" t="str">
        <f>VLOOKUP(B357,'Master '!B$4:AM$6300,3,0)</f>
        <v>Amol Dagadu Kumari</v>
      </c>
      <c r="D357" s="49">
        <f>VLOOKUP(B357,'Master '!B$4:AP$6300,28,0)</f>
        <v>16000</v>
      </c>
      <c r="E357" s="86" t="str">
        <f>VLOOKUP(B357,'Master '!B:F,5,0)</f>
        <v>M</v>
      </c>
      <c r="F357" s="86">
        <v>10</v>
      </c>
      <c r="G357" s="86">
        <v>0</v>
      </c>
      <c r="H357" s="86">
        <v>3</v>
      </c>
      <c r="I357" s="86">
        <v>0</v>
      </c>
      <c r="J357" s="86">
        <v>24</v>
      </c>
      <c r="K357" s="50">
        <f t="shared" si="90"/>
        <v>27</v>
      </c>
      <c r="L357" s="51">
        <f>VLOOKUP(B357,'Master '!B$4:AQ$13300,23,0)</f>
        <v>8000</v>
      </c>
      <c r="M357" s="51">
        <f>VLOOKUP(B357,'Master '!B$4:AS$13300,24,0)</f>
        <v>3200</v>
      </c>
      <c r="N357" s="51">
        <f>VLOOKUP(B357,'Master '!B$4:AT$13300,25,0)</f>
        <v>2083</v>
      </c>
      <c r="O357" s="51">
        <f>VLOOKUP(B357,'Master '!B$4:AV$1330,26,0)</f>
        <v>2083</v>
      </c>
      <c r="P357" s="51">
        <f>VLOOKUP(B357,'Master '!B$4:AW$1330,27,0)</f>
        <v>634</v>
      </c>
      <c r="Q357" s="51">
        <f t="shared" si="91"/>
        <v>16000</v>
      </c>
      <c r="R357" s="52">
        <f t="shared" si="92"/>
        <v>6968</v>
      </c>
      <c r="S357" s="52">
        <f t="shared" si="93"/>
        <v>2788</v>
      </c>
      <c r="T357" s="52">
        <f t="shared" si="94"/>
        <v>1815</v>
      </c>
      <c r="U357" s="52">
        <f t="shared" si="95"/>
        <v>1815</v>
      </c>
      <c r="V357" s="52">
        <f t="shared" si="96"/>
        <v>1815</v>
      </c>
      <c r="W357" s="52">
        <f t="shared" si="97"/>
        <v>903.22580645161293</v>
      </c>
      <c r="X357" s="52">
        <f t="shared" si="98"/>
        <v>16105</v>
      </c>
      <c r="Y357" s="52">
        <f t="shared" si="99"/>
        <v>12413</v>
      </c>
      <c r="Z357" s="52">
        <f t="shared" si="100"/>
        <v>12413</v>
      </c>
      <c r="AA357" s="52">
        <f>ROUND(IF((VLOOKUP(B357,'Master '!B$4:W$29000,22,0))&lt;21001,X357,0),0)</f>
        <v>16105</v>
      </c>
      <c r="AB357" s="52">
        <f t="shared" si="101"/>
        <v>1489.56</v>
      </c>
      <c r="AC357" s="52">
        <f t="shared" si="102"/>
        <v>121</v>
      </c>
      <c r="AD357" s="52">
        <v>200</v>
      </c>
      <c r="AE357" s="53"/>
      <c r="AF357" s="104"/>
      <c r="AG357" s="95">
        <f t="shared" si="103"/>
        <v>1810.56</v>
      </c>
      <c r="AH357" s="95">
        <f t="shared" si="104"/>
        <v>14294.44</v>
      </c>
      <c r="AI357" s="95">
        <f t="shared" si="105"/>
        <v>1613.69</v>
      </c>
      <c r="AJ357" s="95">
        <f t="shared" si="106"/>
        <v>523.41250000000002</v>
      </c>
      <c r="AK357" s="95">
        <f t="shared" si="107"/>
        <v>18242.102499999997</v>
      </c>
    </row>
    <row r="358" spans="1:37" s="54" customFormat="1" ht="12.75" customHeight="1">
      <c r="A358" s="47">
        <v>351</v>
      </c>
      <c r="B358" s="42" t="s">
        <v>1450</v>
      </c>
      <c r="C358" s="48" t="str">
        <f>VLOOKUP(B358,'Master '!B$4:AM$6300,3,0)</f>
        <v>P 0 Satish</v>
      </c>
      <c r="D358" s="49">
        <f>VLOOKUP(B358,'Master '!B$4:AP$6300,28,0)</f>
        <v>25000</v>
      </c>
      <c r="E358" s="86" t="str">
        <f>VLOOKUP(B358,'Master '!B:F,5,0)</f>
        <v>M</v>
      </c>
      <c r="F358" s="86">
        <v>0</v>
      </c>
      <c r="G358" s="86">
        <v>1</v>
      </c>
      <c r="H358" s="86">
        <v>4</v>
      </c>
      <c r="I358" s="86">
        <v>0</v>
      </c>
      <c r="J358" s="86">
        <v>26</v>
      </c>
      <c r="K358" s="50">
        <f t="shared" si="90"/>
        <v>31</v>
      </c>
      <c r="L358" s="51">
        <f>VLOOKUP(B358,'Master '!B$4:AQ$13300,23,0)</f>
        <v>12500</v>
      </c>
      <c r="M358" s="51">
        <f>VLOOKUP(B358,'Master '!B$4:AS$13300,24,0)</f>
        <v>5000</v>
      </c>
      <c r="N358" s="51">
        <f>VLOOKUP(B358,'Master '!B$4:AT$13300,25,0)</f>
        <v>2083</v>
      </c>
      <c r="O358" s="51">
        <f>VLOOKUP(B358,'Master '!B$4:AV$1330,26,0)</f>
        <v>2083</v>
      </c>
      <c r="P358" s="51">
        <f>VLOOKUP(B358,'Master '!B$4:AW$1330,27,0)</f>
        <v>3334</v>
      </c>
      <c r="Q358" s="51">
        <f t="shared" si="91"/>
        <v>25000</v>
      </c>
      <c r="R358" s="52">
        <f t="shared" si="92"/>
        <v>12500</v>
      </c>
      <c r="S358" s="52">
        <f t="shared" si="93"/>
        <v>5000</v>
      </c>
      <c r="T358" s="52">
        <f t="shared" si="94"/>
        <v>2083</v>
      </c>
      <c r="U358" s="52">
        <f t="shared" si="95"/>
        <v>2083</v>
      </c>
      <c r="V358" s="52">
        <f t="shared" si="96"/>
        <v>2083</v>
      </c>
      <c r="W358" s="52">
        <f t="shared" si="97"/>
        <v>0</v>
      </c>
      <c r="X358" s="52">
        <f t="shared" si="98"/>
        <v>23749</v>
      </c>
      <c r="Y358" s="52">
        <f t="shared" si="99"/>
        <v>18749</v>
      </c>
      <c r="Z358" s="52">
        <f t="shared" si="100"/>
        <v>15000</v>
      </c>
      <c r="AA358" s="52">
        <f>ROUND(IF((VLOOKUP(B358,'Master '!B$4:W$29000,22,0))&lt;21001,X358,0),0)</f>
        <v>0</v>
      </c>
      <c r="AB358" s="52">
        <f t="shared" si="101"/>
        <v>1800</v>
      </c>
      <c r="AC358" s="52">
        <f t="shared" si="102"/>
        <v>0</v>
      </c>
      <c r="AD358" s="52">
        <v>200</v>
      </c>
      <c r="AE358" s="53"/>
      <c r="AF358" s="104"/>
      <c r="AG358" s="95">
        <f t="shared" si="103"/>
        <v>2000</v>
      </c>
      <c r="AH358" s="95">
        <f t="shared" si="104"/>
        <v>21749</v>
      </c>
      <c r="AI358" s="95">
        <f t="shared" si="105"/>
        <v>1950</v>
      </c>
      <c r="AJ358" s="95">
        <f t="shared" si="106"/>
        <v>0</v>
      </c>
      <c r="AK358" s="95">
        <f t="shared" si="107"/>
        <v>25699</v>
      </c>
    </row>
    <row r="359" spans="1:37" s="54" customFormat="1" ht="12.75" customHeight="1">
      <c r="A359" s="47">
        <v>352</v>
      </c>
      <c r="B359" s="42" t="s">
        <v>1455</v>
      </c>
      <c r="C359" s="48" t="str">
        <f>VLOOKUP(B359,'Master '!B$4:AM$6300,3,0)</f>
        <v>Chetan Wilson More</v>
      </c>
      <c r="D359" s="49">
        <f>VLOOKUP(B359,'Master '!B$4:AP$6300,28,0)</f>
        <v>27000</v>
      </c>
      <c r="E359" s="86" t="str">
        <f>VLOOKUP(B359,'Master '!B:F,5,0)</f>
        <v>M</v>
      </c>
      <c r="F359" s="86">
        <v>0</v>
      </c>
      <c r="G359" s="86">
        <v>0</v>
      </c>
      <c r="H359" s="86">
        <v>4</v>
      </c>
      <c r="I359" s="86">
        <v>0</v>
      </c>
      <c r="J359" s="86">
        <v>25</v>
      </c>
      <c r="K359" s="50">
        <f t="shared" si="90"/>
        <v>29</v>
      </c>
      <c r="L359" s="51">
        <f>VLOOKUP(B359,'Master '!B$4:AQ$13300,23,0)</f>
        <v>13500</v>
      </c>
      <c r="M359" s="51">
        <f>VLOOKUP(B359,'Master '!B$4:AS$13300,24,0)</f>
        <v>5400</v>
      </c>
      <c r="N359" s="51">
        <f>VLOOKUP(B359,'Master '!B$4:AT$13300,25,0)</f>
        <v>2083</v>
      </c>
      <c r="O359" s="51">
        <f>VLOOKUP(B359,'Master '!B$4:AV$1330,26,0)</f>
        <v>2083</v>
      </c>
      <c r="P359" s="51">
        <f>VLOOKUP(B359,'Master '!B$4:AW$1330,27,0)</f>
        <v>3934</v>
      </c>
      <c r="Q359" s="51">
        <f t="shared" si="91"/>
        <v>27000</v>
      </c>
      <c r="R359" s="52">
        <f t="shared" si="92"/>
        <v>12630</v>
      </c>
      <c r="S359" s="52">
        <f t="shared" si="93"/>
        <v>5052</v>
      </c>
      <c r="T359" s="52">
        <f t="shared" si="94"/>
        <v>1949</v>
      </c>
      <c r="U359" s="52">
        <f t="shared" si="95"/>
        <v>1949</v>
      </c>
      <c r="V359" s="52">
        <f t="shared" si="96"/>
        <v>1949</v>
      </c>
      <c r="W359" s="52">
        <f t="shared" si="97"/>
        <v>0</v>
      </c>
      <c r="X359" s="52">
        <f t="shared" si="98"/>
        <v>23529</v>
      </c>
      <c r="Y359" s="52">
        <f t="shared" si="99"/>
        <v>18477</v>
      </c>
      <c r="Z359" s="52">
        <f t="shared" si="100"/>
        <v>15000</v>
      </c>
      <c r="AA359" s="52">
        <f>ROUND(IF((VLOOKUP(B359,'Master '!B$4:W$29000,22,0))&lt;21001,X359,0),0)</f>
        <v>0</v>
      </c>
      <c r="AB359" s="52">
        <f t="shared" si="101"/>
        <v>1800</v>
      </c>
      <c r="AC359" s="52">
        <f t="shared" si="102"/>
        <v>0</v>
      </c>
      <c r="AD359" s="52">
        <v>200</v>
      </c>
      <c r="AE359" s="53"/>
      <c r="AF359" s="104"/>
      <c r="AG359" s="95">
        <f t="shared" si="103"/>
        <v>2000</v>
      </c>
      <c r="AH359" s="95">
        <f t="shared" si="104"/>
        <v>21529</v>
      </c>
      <c r="AI359" s="95">
        <f t="shared" si="105"/>
        <v>1950</v>
      </c>
      <c r="AJ359" s="95">
        <f t="shared" si="106"/>
        <v>0</v>
      </c>
      <c r="AK359" s="95">
        <f t="shared" si="107"/>
        <v>25479</v>
      </c>
    </row>
    <row r="360" spans="1:37" s="54" customFormat="1" ht="12.75" customHeight="1">
      <c r="A360" s="47">
        <v>353</v>
      </c>
      <c r="B360" s="42" t="s">
        <v>1459</v>
      </c>
      <c r="C360" s="48" t="str">
        <f>VLOOKUP(B360,'Master '!B$4:AM$6300,3,0)</f>
        <v>Parag Prakash Kailasrao</v>
      </c>
      <c r="D360" s="49">
        <f>VLOOKUP(B360,'Master '!B$4:AP$6300,28,0)</f>
        <v>43000</v>
      </c>
      <c r="E360" s="86" t="str">
        <f>VLOOKUP(B360,'Master '!B:F,5,0)</f>
        <v>M</v>
      </c>
      <c r="F360" s="86">
        <v>0</v>
      </c>
      <c r="G360" s="86">
        <v>1</v>
      </c>
      <c r="H360" s="86">
        <v>2</v>
      </c>
      <c r="I360" s="86">
        <v>0</v>
      </c>
      <c r="J360" s="86">
        <v>26</v>
      </c>
      <c r="K360" s="50">
        <f t="shared" si="90"/>
        <v>29</v>
      </c>
      <c r="L360" s="51">
        <f>VLOOKUP(B360,'Master '!B$4:AQ$13300,23,0)</f>
        <v>21500</v>
      </c>
      <c r="M360" s="51">
        <f>VLOOKUP(B360,'Master '!B$4:AS$13300,24,0)</f>
        <v>8600</v>
      </c>
      <c r="N360" s="51">
        <f>VLOOKUP(B360,'Master '!B$4:AT$13300,25,0)</f>
        <v>2083</v>
      </c>
      <c r="O360" s="51">
        <f>VLOOKUP(B360,'Master '!B$4:AV$1330,26,0)</f>
        <v>2083</v>
      </c>
      <c r="P360" s="51">
        <f>VLOOKUP(B360,'Master '!B$4:AW$1330,27,0)</f>
        <v>8734</v>
      </c>
      <c r="Q360" s="51">
        <f t="shared" si="91"/>
        <v>43000</v>
      </c>
      <c r="R360" s="52">
        <f t="shared" si="92"/>
        <v>20113</v>
      </c>
      <c r="S360" s="52">
        <f t="shared" si="93"/>
        <v>8046</v>
      </c>
      <c r="T360" s="52">
        <f t="shared" si="94"/>
        <v>1949</v>
      </c>
      <c r="U360" s="52">
        <f t="shared" si="95"/>
        <v>1949</v>
      </c>
      <c r="V360" s="52">
        <f t="shared" si="96"/>
        <v>1949</v>
      </c>
      <c r="W360" s="52">
        <f t="shared" si="97"/>
        <v>0</v>
      </c>
      <c r="X360" s="52">
        <f t="shared" si="98"/>
        <v>34006</v>
      </c>
      <c r="Y360" s="52">
        <f t="shared" si="99"/>
        <v>25960</v>
      </c>
      <c r="Z360" s="52">
        <f t="shared" si="100"/>
        <v>15000</v>
      </c>
      <c r="AA360" s="52">
        <f>ROUND(IF((VLOOKUP(B360,'Master '!B$4:W$29000,22,0))&lt;21001,X360,0),0)</f>
        <v>0</v>
      </c>
      <c r="AB360" s="52">
        <f t="shared" si="101"/>
        <v>1800</v>
      </c>
      <c r="AC360" s="52">
        <f t="shared" si="102"/>
        <v>0</v>
      </c>
      <c r="AD360" s="52">
        <v>200</v>
      </c>
      <c r="AE360" s="53"/>
      <c r="AF360" s="104"/>
      <c r="AG360" s="95">
        <f t="shared" si="103"/>
        <v>2000</v>
      </c>
      <c r="AH360" s="95">
        <f t="shared" si="104"/>
        <v>32006</v>
      </c>
      <c r="AI360" s="95">
        <f t="shared" si="105"/>
        <v>1950</v>
      </c>
      <c r="AJ360" s="95">
        <f t="shared" si="106"/>
        <v>0</v>
      </c>
      <c r="AK360" s="95">
        <f t="shared" si="107"/>
        <v>35956</v>
      </c>
    </row>
    <row r="361" spans="1:37" s="54" customFormat="1" ht="12.75" customHeight="1">
      <c r="A361" s="47">
        <v>354</v>
      </c>
      <c r="B361" s="42" t="s">
        <v>1463</v>
      </c>
      <c r="C361" s="48" t="str">
        <f>VLOOKUP(B361,'Master '!B$4:AM$6300,3,0)</f>
        <v>Priti Chaitali Thakur</v>
      </c>
      <c r="D361" s="49">
        <f>VLOOKUP(B361,'Master '!B$4:AP$6300,28,0)</f>
        <v>32000</v>
      </c>
      <c r="E361" s="86" t="str">
        <f>VLOOKUP(B361,'Master '!B:F,5,0)</f>
        <v>F</v>
      </c>
      <c r="F361" s="86">
        <v>0</v>
      </c>
      <c r="G361" s="86">
        <v>1</v>
      </c>
      <c r="H361" s="86">
        <v>4</v>
      </c>
      <c r="I361" s="86">
        <v>0</v>
      </c>
      <c r="J361" s="86">
        <v>26</v>
      </c>
      <c r="K361" s="50">
        <f t="shared" si="90"/>
        <v>31</v>
      </c>
      <c r="L361" s="51">
        <f>VLOOKUP(B361,'Master '!B$4:AQ$13300,23,0)</f>
        <v>16000</v>
      </c>
      <c r="M361" s="51">
        <f>VLOOKUP(B361,'Master '!B$4:AS$13300,24,0)</f>
        <v>6400</v>
      </c>
      <c r="N361" s="51">
        <f>VLOOKUP(B361,'Master '!B$4:AT$13300,25,0)</f>
        <v>2083</v>
      </c>
      <c r="O361" s="51">
        <f>VLOOKUP(B361,'Master '!B$4:AV$1330,26,0)</f>
        <v>2083</v>
      </c>
      <c r="P361" s="51">
        <f>VLOOKUP(B361,'Master '!B$4:AW$1330,27,0)</f>
        <v>5434</v>
      </c>
      <c r="Q361" s="51">
        <f t="shared" si="91"/>
        <v>32000</v>
      </c>
      <c r="R361" s="52">
        <f t="shared" si="92"/>
        <v>16000</v>
      </c>
      <c r="S361" s="52">
        <f t="shared" si="93"/>
        <v>6400</v>
      </c>
      <c r="T361" s="52">
        <f t="shared" si="94"/>
        <v>2083</v>
      </c>
      <c r="U361" s="52">
        <f t="shared" si="95"/>
        <v>2083</v>
      </c>
      <c r="V361" s="52">
        <f t="shared" si="96"/>
        <v>2083</v>
      </c>
      <c r="W361" s="52">
        <f t="shared" si="97"/>
        <v>0</v>
      </c>
      <c r="X361" s="52">
        <f t="shared" si="98"/>
        <v>28649</v>
      </c>
      <c r="Y361" s="52">
        <f t="shared" si="99"/>
        <v>22249</v>
      </c>
      <c r="Z361" s="52">
        <f t="shared" si="100"/>
        <v>15000</v>
      </c>
      <c r="AA361" s="52">
        <f>ROUND(IF((VLOOKUP(B361,'Master '!B$4:W$29000,22,0))&lt;21001,X361,0),0)</f>
        <v>0</v>
      </c>
      <c r="AB361" s="52">
        <f t="shared" si="101"/>
        <v>1800</v>
      </c>
      <c r="AC361" s="52">
        <f t="shared" si="102"/>
        <v>0</v>
      </c>
      <c r="AD361" s="52">
        <v>200</v>
      </c>
      <c r="AE361" s="53"/>
      <c r="AF361" s="104"/>
      <c r="AG361" s="95">
        <f t="shared" si="103"/>
        <v>2000</v>
      </c>
      <c r="AH361" s="95">
        <f t="shared" si="104"/>
        <v>26649</v>
      </c>
      <c r="AI361" s="95">
        <f t="shared" si="105"/>
        <v>1950</v>
      </c>
      <c r="AJ361" s="95">
        <f t="shared" si="106"/>
        <v>0</v>
      </c>
      <c r="AK361" s="95">
        <f t="shared" si="107"/>
        <v>30599</v>
      </c>
    </row>
    <row r="362" spans="1:37" s="54" customFormat="1" ht="12.75" customHeight="1">
      <c r="A362" s="47">
        <v>355</v>
      </c>
      <c r="B362" s="42" t="s">
        <v>1468</v>
      </c>
      <c r="C362" s="48" t="str">
        <f>VLOOKUP(B362,'Master '!B$4:AM$6300,3,0)</f>
        <v>Silan Santoshsing Alam</v>
      </c>
      <c r="D362" s="49">
        <f>VLOOKUP(B362,'Master '!B$4:AP$6300,28,0)</f>
        <v>16000</v>
      </c>
      <c r="E362" s="86" t="str">
        <f>VLOOKUP(B362,'Master '!B:F,5,0)</f>
        <v>M</v>
      </c>
      <c r="F362" s="86">
        <v>10</v>
      </c>
      <c r="G362" s="86">
        <v>0</v>
      </c>
      <c r="H362" s="86">
        <v>3</v>
      </c>
      <c r="I362" s="86">
        <v>0</v>
      </c>
      <c r="J362" s="86">
        <v>24</v>
      </c>
      <c r="K362" s="50">
        <f t="shared" si="90"/>
        <v>27</v>
      </c>
      <c r="L362" s="51">
        <f>VLOOKUP(B362,'Master '!B$4:AQ$13300,23,0)</f>
        <v>8000</v>
      </c>
      <c r="M362" s="51">
        <f>VLOOKUP(B362,'Master '!B$4:AS$13300,24,0)</f>
        <v>3200</v>
      </c>
      <c r="N362" s="51">
        <f>VLOOKUP(B362,'Master '!B$4:AT$13300,25,0)</f>
        <v>2083</v>
      </c>
      <c r="O362" s="51">
        <f>VLOOKUP(B362,'Master '!B$4:AV$1330,26,0)</f>
        <v>2083</v>
      </c>
      <c r="P362" s="51">
        <f>VLOOKUP(B362,'Master '!B$4:AW$1330,27,0)</f>
        <v>634</v>
      </c>
      <c r="Q362" s="51">
        <f t="shared" si="91"/>
        <v>16000</v>
      </c>
      <c r="R362" s="52">
        <f t="shared" si="92"/>
        <v>6968</v>
      </c>
      <c r="S362" s="52">
        <f t="shared" si="93"/>
        <v>2788</v>
      </c>
      <c r="T362" s="52">
        <f t="shared" si="94"/>
        <v>1815</v>
      </c>
      <c r="U362" s="52">
        <f t="shared" si="95"/>
        <v>1815</v>
      </c>
      <c r="V362" s="52">
        <f t="shared" si="96"/>
        <v>1815</v>
      </c>
      <c r="W362" s="52">
        <f t="shared" si="97"/>
        <v>903.22580645161293</v>
      </c>
      <c r="X362" s="52">
        <f t="shared" si="98"/>
        <v>16105</v>
      </c>
      <c r="Y362" s="52">
        <f t="shared" si="99"/>
        <v>12413</v>
      </c>
      <c r="Z362" s="52">
        <f t="shared" si="100"/>
        <v>12413</v>
      </c>
      <c r="AA362" s="52">
        <f>ROUND(IF((VLOOKUP(B362,'Master '!B$4:W$29000,22,0))&lt;21001,X362,0),0)</f>
        <v>16105</v>
      </c>
      <c r="AB362" s="52">
        <f t="shared" si="101"/>
        <v>1489.56</v>
      </c>
      <c r="AC362" s="52">
        <f t="shared" si="102"/>
        <v>121</v>
      </c>
      <c r="AD362" s="52">
        <v>200</v>
      </c>
      <c r="AE362" s="53"/>
      <c r="AF362" s="104"/>
      <c r="AG362" s="95">
        <f t="shared" si="103"/>
        <v>1810.56</v>
      </c>
      <c r="AH362" s="95">
        <f t="shared" si="104"/>
        <v>14294.44</v>
      </c>
      <c r="AI362" s="95">
        <f t="shared" si="105"/>
        <v>1613.69</v>
      </c>
      <c r="AJ362" s="95">
        <f t="shared" si="106"/>
        <v>523.41250000000002</v>
      </c>
      <c r="AK362" s="95">
        <f t="shared" si="107"/>
        <v>18242.102499999997</v>
      </c>
    </row>
    <row r="363" spans="1:37" s="54" customFormat="1" ht="12.75" customHeight="1">
      <c r="A363" s="47">
        <v>356</v>
      </c>
      <c r="B363" s="42" t="s">
        <v>1472</v>
      </c>
      <c r="C363" s="48" t="str">
        <f>VLOOKUP(B363,'Master '!B$4:AM$6300,3,0)</f>
        <v>Gaurav Saleem Shende</v>
      </c>
      <c r="D363" s="49">
        <f>VLOOKUP(B363,'Master '!B$4:AP$6300,28,0)</f>
        <v>31000</v>
      </c>
      <c r="E363" s="86" t="str">
        <f>VLOOKUP(B363,'Master '!B:F,5,0)</f>
        <v>M</v>
      </c>
      <c r="F363" s="86">
        <v>0</v>
      </c>
      <c r="G363" s="86">
        <v>1</v>
      </c>
      <c r="H363" s="86">
        <v>4</v>
      </c>
      <c r="I363" s="86">
        <v>0</v>
      </c>
      <c r="J363" s="86">
        <v>26</v>
      </c>
      <c r="K363" s="50">
        <f t="shared" si="90"/>
        <v>31</v>
      </c>
      <c r="L363" s="51">
        <f>VLOOKUP(B363,'Master '!B$4:AQ$13300,23,0)</f>
        <v>15500</v>
      </c>
      <c r="M363" s="51">
        <f>VLOOKUP(B363,'Master '!B$4:AS$13300,24,0)</f>
        <v>6200</v>
      </c>
      <c r="N363" s="51">
        <f>VLOOKUP(B363,'Master '!B$4:AT$13300,25,0)</f>
        <v>2083</v>
      </c>
      <c r="O363" s="51">
        <f>VLOOKUP(B363,'Master '!B$4:AV$1330,26,0)</f>
        <v>2083</v>
      </c>
      <c r="P363" s="51">
        <f>VLOOKUP(B363,'Master '!B$4:AW$1330,27,0)</f>
        <v>5134</v>
      </c>
      <c r="Q363" s="51">
        <f t="shared" si="91"/>
        <v>31000</v>
      </c>
      <c r="R363" s="52">
        <f t="shared" si="92"/>
        <v>15500</v>
      </c>
      <c r="S363" s="52">
        <f t="shared" si="93"/>
        <v>6200</v>
      </c>
      <c r="T363" s="52">
        <f t="shared" si="94"/>
        <v>2083</v>
      </c>
      <c r="U363" s="52">
        <f t="shared" si="95"/>
        <v>2083</v>
      </c>
      <c r="V363" s="52">
        <f t="shared" si="96"/>
        <v>2083</v>
      </c>
      <c r="W363" s="52">
        <f t="shared" si="97"/>
        <v>0</v>
      </c>
      <c r="X363" s="52">
        <f t="shared" si="98"/>
        <v>27949</v>
      </c>
      <c r="Y363" s="52">
        <f t="shared" si="99"/>
        <v>21749</v>
      </c>
      <c r="Z363" s="52">
        <f t="shared" si="100"/>
        <v>15000</v>
      </c>
      <c r="AA363" s="52">
        <f>ROUND(IF((VLOOKUP(B363,'Master '!B$4:W$29000,22,0))&lt;21001,X363,0),0)</f>
        <v>0</v>
      </c>
      <c r="AB363" s="52">
        <f t="shared" si="101"/>
        <v>1800</v>
      </c>
      <c r="AC363" s="52">
        <f t="shared" si="102"/>
        <v>0</v>
      </c>
      <c r="AD363" s="52">
        <v>200</v>
      </c>
      <c r="AE363" s="53"/>
      <c r="AF363" s="104"/>
      <c r="AG363" s="95">
        <f t="shared" si="103"/>
        <v>2000</v>
      </c>
      <c r="AH363" s="95">
        <f t="shared" si="104"/>
        <v>25949</v>
      </c>
      <c r="AI363" s="95">
        <f t="shared" si="105"/>
        <v>1950</v>
      </c>
      <c r="AJ363" s="95">
        <f t="shared" si="106"/>
        <v>0</v>
      </c>
      <c r="AK363" s="95">
        <f t="shared" si="107"/>
        <v>29899</v>
      </c>
    </row>
    <row r="364" spans="1:37" s="54" customFormat="1" ht="12.75" customHeight="1">
      <c r="A364" s="47">
        <v>357</v>
      </c>
      <c r="B364" s="42" t="s">
        <v>1476</v>
      </c>
      <c r="C364" s="48" t="str">
        <f>VLOOKUP(B364,'Master '!B$4:AM$6300,3,0)</f>
        <v>Deshmukh Kundlik Gulave</v>
      </c>
      <c r="D364" s="49">
        <f>VLOOKUP(B364,'Master '!B$4:AP$6300,28,0)</f>
        <v>24000</v>
      </c>
      <c r="E364" s="86" t="str">
        <f>VLOOKUP(B364,'Master '!B:F,5,0)</f>
        <v>M</v>
      </c>
      <c r="F364" s="86">
        <v>0</v>
      </c>
      <c r="G364" s="86">
        <v>1</v>
      </c>
      <c r="H364" s="86">
        <v>4</v>
      </c>
      <c r="I364" s="86">
        <v>0</v>
      </c>
      <c r="J364" s="86">
        <v>26</v>
      </c>
      <c r="K364" s="50">
        <f t="shared" si="90"/>
        <v>31</v>
      </c>
      <c r="L364" s="51">
        <f>VLOOKUP(B364,'Master '!B$4:AQ$13300,23,0)</f>
        <v>12000</v>
      </c>
      <c r="M364" s="51">
        <f>VLOOKUP(B364,'Master '!B$4:AS$13300,24,0)</f>
        <v>4800</v>
      </c>
      <c r="N364" s="51">
        <f>VLOOKUP(B364,'Master '!B$4:AT$13300,25,0)</f>
        <v>2083</v>
      </c>
      <c r="O364" s="51">
        <f>VLOOKUP(B364,'Master '!B$4:AV$1330,26,0)</f>
        <v>2083</v>
      </c>
      <c r="P364" s="51">
        <f>VLOOKUP(B364,'Master '!B$4:AW$1330,27,0)</f>
        <v>3034</v>
      </c>
      <c r="Q364" s="51">
        <f t="shared" si="91"/>
        <v>24000</v>
      </c>
      <c r="R364" s="52">
        <f t="shared" si="92"/>
        <v>12000</v>
      </c>
      <c r="S364" s="52">
        <f t="shared" si="93"/>
        <v>4800</v>
      </c>
      <c r="T364" s="52">
        <f t="shared" si="94"/>
        <v>2083</v>
      </c>
      <c r="U364" s="52">
        <f t="shared" si="95"/>
        <v>2083</v>
      </c>
      <c r="V364" s="52">
        <f t="shared" si="96"/>
        <v>2083</v>
      </c>
      <c r="W364" s="52">
        <f t="shared" si="97"/>
        <v>0</v>
      </c>
      <c r="X364" s="52">
        <f t="shared" si="98"/>
        <v>23049</v>
      </c>
      <c r="Y364" s="52">
        <f t="shared" si="99"/>
        <v>18249</v>
      </c>
      <c r="Z364" s="52">
        <f t="shared" si="100"/>
        <v>15000</v>
      </c>
      <c r="AA364" s="52">
        <f>ROUND(IF((VLOOKUP(B364,'Master '!B$4:W$29000,22,0))&lt;21001,X364,0),0)</f>
        <v>0</v>
      </c>
      <c r="AB364" s="52">
        <f t="shared" si="101"/>
        <v>1800</v>
      </c>
      <c r="AC364" s="52">
        <f t="shared" si="102"/>
        <v>0</v>
      </c>
      <c r="AD364" s="52">
        <v>200</v>
      </c>
      <c r="AE364" s="53"/>
      <c r="AF364" s="104"/>
      <c r="AG364" s="95">
        <f t="shared" si="103"/>
        <v>2000</v>
      </c>
      <c r="AH364" s="95">
        <f t="shared" si="104"/>
        <v>21049</v>
      </c>
      <c r="AI364" s="95">
        <f t="shared" si="105"/>
        <v>1950</v>
      </c>
      <c r="AJ364" s="95">
        <f t="shared" si="106"/>
        <v>0</v>
      </c>
      <c r="AK364" s="95">
        <f t="shared" si="107"/>
        <v>24999</v>
      </c>
    </row>
    <row r="365" spans="1:37" s="54" customFormat="1" ht="12.75" customHeight="1">
      <c r="A365" s="47">
        <v>358</v>
      </c>
      <c r="B365" s="42" t="s">
        <v>1481</v>
      </c>
      <c r="C365" s="48" t="str">
        <f>VLOOKUP(B365,'Master '!B$4:AM$6300,3,0)</f>
        <v>Ankit Rajendra Sharma</v>
      </c>
      <c r="D365" s="49">
        <f>VLOOKUP(B365,'Master '!B$4:AP$6300,28,0)</f>
        <v>31000</v>
      </c>
      <c r="E365" s="86" t="str">
        <f>VLOOKUP(B365,'Master '!B:F,5,0)</f>
        <v>M</v>
      </c>
      <c r="F365" s="86">
        <v>0</v>
      </c>
      <c r="G365" s="86">
        <v>1</v>
      </c>
      <c r="H365" s="86">
        <v>2</v>
      </c>
      <c r="I365" s="86">
        <v>0</v>
      </c>
      <c r="J365" s="86">
        <v>24</v>
      </c>
      <c r="K365" s="50">
        <f t="shared" si="90"/>
        <v>27</v>
      </c>
      <c r="L365" s="51">
        <f>VLOOKUP(B365,'Master '!B$4:AQ$13300,23,0)</f>
        <v>15500</v>
      </c>
      <c r="M365" s="51">
        <f>VLOOKUP(B365,'Master '!B$4:AS$13300,24,0)</f>
        <v>6200</v>
      </c>
      <c r="N365" s="51">
        <f>VLOOKUP(B365,'Master '!B$4:AT$13300,25,0)</f>
        <v>2083</v>
      </c>
      <c r="O365" s="51">
        <f>VLOOKUP(B365,'Master '!B$4:AV$1330,26,0)</f>
        <v>2083</v>
      </c>
      <c r="P365" s="51">
        <f>VLOOKUP(B365,'Master '!B$4:AW$1330,27,0)</f>
        <v>5134</v>
      </c>
      <c r="Q365" s="51">
        <f t="shared" si="91"/>
        <v>31000</v>
      </c>
      <c r="R365" s="52">
        <f t="shared" si="92"/>
        <v>13500</v>
      </c>
      <c r="S365" s="52">
        <f t="shared" si="93"/>
        <v>5400</v>
      </c>
      <c r="T365" s="52">
        <f t="shared" si="94"/>
        <v>1815</v>
      </c>
      <c r="U365" s="52">
        <f t="shared" si="95"/>
        <v>1815</v>
      </c>
      <c r="V365" s="52">
        <f t="shared" si="96"/>
        <v>1815</v>
      </c>
      <c r="W365" s="52">
        <f t="shared" si="97"/>
        <v>0</v>
      </c>
      <c r="X365" s="52">
        <f t="shared" si="98"/>
        <v>24345</v>
      </c>
      <c r="Y365" s="52">
        <f t="shared" si="99"/>
        <v>18945</v>
      </c>
      <c r="Z365" s="52">
        <f t="shared" si="100"/>
        <v>15000</v>
      </c>
      <c r="AA365" s="52">
        <f>ROUND(IF((VLOOKUP(B365,'Master '!B$4:W$29000,22,0))&lt;21001,X365,0),0)</f>
        <v>0</v>
      </c>
      <c r="AB365" s="52">
        <f t="shared" si="101"/>
        <v>1800</v>
      </c>
      <c r="AC365" s="52">
        <f t="shared" si="102"/>
        <v>0</v>
      </c>
      <c r="AD365" s="52">
        <v>200</v>
      </c>
      <c r="AE365" s="53"/>
      <c r="AF365" s="104"/>
      <c r="AG365" s="95">
        <f t="shared" si="103"/>
        <v>2000</v>
      </c>
      <c r="AH365" s="95">
        <f t="shared" si="104"/>
        <v>22345</v>
      </c>
      <c r="AI365" s="95">
        <f t="shared" si="105"/>
        <v>1950</v>
      </c>
      <c r="AJ365" s="95">
        <f t="shared" si="106"/>
        <v>0</v>
      </c>
      <c r="AK365" s="95">
        <f t="shared" si="107"/>
        <v>26295</v>
      </c>
    </row>
    <row r="366" spans="1:37" s="54" customFormat="1" ht="12.75" customHeight="1">
      <c r="A366" s="47">
        <v>359</v>
      </c>
      <c r="B366" s="42" t="s">
        <v>1486</v>
      </c>
      <c r="C366" s="48" t="str">
        <f>VLOOKUP(B366,'Master '!B$4:AM$6300,3,0)</f>
        <v>Md.  Pache</v>
      </c>
      <c r="D366" s="49">
        <f>VLOOKUP(B366,'Master '!B$4:AP$6300,28,0)</f>
        <v>16000</v>
      </c>
      <c r="E366" s="86" t="str">
        <f>VLOOKUP(B366,'Master '!B:F,5,0)</f>
        <v>M</v>
      </c>
      <c r="F366" s="86">
        <v>10</v>
      </c>
      <c r="G366" s="86">
        <v>0</v>
      </c>
      <c r="H366" s="86">
        <v>3</v>
      </c>
      <c r="I366" s="86">
        <v>0</v>
      </c>
      <c r="J366" s="86">
        <v>24</v>
      </c>
      <c r="K366" s="50">
        <f t="shared" si="90"/>
        <v>27</v>
      </c>
      <c r="L366" s="51">
        <f>VLOOKUP(B366,'Master '!B$4:AQ$13300,23,0)</f>
        <v>8000</v>
      </c>
      <c r="M366" s="51">
        <f>VLOOKUP(B366,'Master '!B$4:AS$13300,24,0)</f>
        <v>3200</v>
      </c>
      <c r="N366" s="51">
        <f>VLOOKUP(B366,'Master '!B$4:AT$13300,25,0)</f>
        <v>2083</v>
      </c>
      <c r="O366" s="51">
        <f>VLOOKUP(B366,'Master '!B$4:AV$1330,26,0)</f>
        <v>2083</v>
      </c>
      <c r="P366" s="51">
        <f>VLOOKUP(B366,'Master '!B$4:AW$1330,27,0)</f>
        <v>634</v>
      </c>
      <c r="Q366" s="51">
        <f t="shared" si="91"/>
        <v>16000</v>
      </c>
      <c r="R366" s="52">
        <f t="shared" si="92"/>
        <v>6968</v>
      </c>
      <c r="S366" s="52">
        <f t="shared" si="93"/>
        <v>2788</v>
      </c>
      <c r="T366" s="52">
        <f t="shared" si="94"/>
        <v>1815</v>
      </c>
      <c r="U366" s="52">
        <f t="shared" si="95"/>
        <v>1815</v>
      </c>
      <c r="V366" s="52">
        <f t="shared" si="96"/>
        <v>1815</v>
      </c>
      <c r="W366" s="52">
        <f t="shared" si="97"/>
        <v>903.22580645161293</v>
      </c>
      <c r="X366" s="52">
        <f t="shared" si="98"/>
        <v>16105</v>
      </c>
      <c r="Y366" s="52">
        <f t="shared" si="99"/>
        <v>12413</v>
      </c>
      <c r="Z366" s="52">
        <f t="shared" si="100"/>
        <v>12413</v>
      </c>
      <c r="AA366" s="52">
        <f>ROUND(IF((VLOOKUP(B366,'Master '!B$4:W$29000,22,0))&lt;21001,X366,0),0)</f>
        <v>16105</v>
      </c>
      <c r="AB366" s="52">
        <f t="shared" si="101"/>
        <v>1489.56</v>
      </c>
      <c r="AC366" s="52">
        <f t="shared" si="102"/>
        <v>121</v>
      </c>
      <c r="AD366" s="52">
        <v>200</v>
      </c>
      <c r="AE366" s="53"/>
      <c r="AF366" s="104"/>
      <c r="AG366" s="95">
        <f t="shared" si="103"/>
        <v>1810.56</v>
      </c>
      <c r="AH366" s="95">
        <f t="shared" si="104"/>
        <v>14294.44</v>
      </c>
      <c r="AI366" s="95">
        <f t="shared" si="105"/>
        <v>1613.69</v>
      </c>
      <c r="AJ366" s="95">
        <f t="shared" si="106"/>
        <v>523.41250000000002</v>
      </c>
      <c r="AK366" s="95">
        <f t="shared" si="107"/>
        <v>18242.102499999997</v>
      </c>
    </row>
    <row r="367" spans="1:37" s="54" customFormat="1" ht="12.75" customHeight="1">
      <c r="A367" s="47">
        <v>360</v>
      </c>
      <c r="B367" s="42" t="s">
        <v>1489</v>
      </c>
      <c r="C367" s="48" t="str">
        <f>VLOOKUP(B367,'Master '!B$4:AM$6300,3,0)</f>
        <v>Akshay Sanjay Pandarkar</v>
      </c>
      <c r="D367" s="49">
        <f>VLOOKUP(B367,'Master '!B$4:AP$6300,28,0)</f>
        <v>40000</v>
      </c>
      <c r="E367" s="86" t="str">
        <f>VLOOKUP(B367,'Master '!B:F,5,0)</f>
        <v>M</v>
      </c>
      <c r="F367" s="86">
        <v>0</v>
      </c>
      <c r="G367" s="86">
        <v>1</v>
      </c>
      <c r="H367" s="86">
        <v>4</v>
      </c>
      <c r="I367" s="86">
        <v>0</v>
      </c>
      <c r="J367" s="86">
        <v>26</v>
      </c>
      <c r="K367" s="50">
        <f t="shared" si="90"/>
        <v>31</v>
      </c>
      <c r="L367" s="51">
        <f>VLOOKUP(B367,'Master '!B$4:AQ$13300,23,0)</f>
        <v>20000</v>
      </c>
      <c r="M367" s="51">
        <f>VLOOKUP(B367,'Master '!B$4:AS$13300,24,0)</f>
        <v>8000</v>
      </c>
      <c r="N367" s="51">
        <f>VLOOKUP(B367,'Master '!B$4:AT$13300,25,0)</f>
        <v>2083</v>
      </c>
      <c r="O367" s="51">
        <f>VLOOKUP(B367,'Master '!B$4:AV$1330,26,0)</f>
        <v>2083</v>
      </c>
      <c r="P367" s="51">
        <f>VLOOKUP(B367,'Master '!B$4:AW$1330,27,0)</f>
        <v>7834</v>
      </c>
      <c r="Q367" s="51">
        <f t="shared" si="91"/>
        <v>40000</v>
      </c>
      <c r="R367" s="52">
        <f t="shared" si="92"/>
        <v>20000</v>
      </c>
      <c r="S367" s="52">
        <f t="shared" si="93"/>
        <v>8000</v>
      </c>
      <c r="T367" s="52">
        <f t="shared" si="94"/>
        <v>2083</v>
      </c>
      <c r="U367" s="52">
        <f t="shared" si="95"/>
        <v>2083</v>
      </c>
      <c r="V367" s="52">
        <f t="shared" si="96"/>
        <v>2083</v>
      </c>
      <c r="W367" s="52">
        <f t="shared" si="97"/>
        <v>0</v>
      </c>
      <c r="X367" s="52">
        <f t="shared" si="98"/>
        <v>34249</v>
      </c>
      <c r="Y367" s="52">
        <f t="shared" si="99"/>
        <v>26249</v>
      </c>
      <c r="Z367" s="52">
        <f t="shared" si="100"/>
        <v>15000</v>
      </c>
      <c r="AA367" s="52">
        <f>ROUND(IF((VLOOKUP(B367,'Master '!B$4:W$29000,22,0))&lt;21001,X367,0),0)</f>
        <v>0</v>
      </c>
      <c r="AB367" s="52">
        <f t="shared" si="101"/>
        <v>1800</v>
      </c>
      <c r="AC367" s="52">
        <f t="shared" si="102"/>
        <v>0</v>
      </c>
      <c r="AD367" s="52">
        <v>200</v>
      </c>
      <c r="AE367" s="53"/>
      <c r="AF367" s="104"/>
      <c r="AG367" s="95">
        <f t="shared" si="103"/>
        <v>2000</v>
      </c>
      <c r="AH367" s="95">
        <f t="shared" si="104"/>
        <v>32249</v>
      </c>
      <c r="AI367" s="95">
        <f t="shared" si="105"/>
        <v>1950</v>
      </c>
      <c r="AJ367" s="95">
        <f t="shared" si="106"/>
        <v>0</v>
      </c>
      <c r="AK367" s="95">
        <f t="shared" si="107"/>
        <v>36199</v>
      </c>
    </row>
    <row r="368" spans="1:37" s="54" customFormat="1" ht="12.75" customHeight="1">
      <c r="A368" s="47">
        <v>361</v>
      </c>
      <c r="B368" s="42" t="s">
        <v>1492</v>
      </c>
      <c r="C368" s="48" t="str">
        <f>VLOOKUP(B368,'Master '!B$4:AM$6300,3,0)</f>
        <v>Sagar Abasaheb Chaudhari</v>
      </c>
      <c r="D368" s="49">
        <f>VLOOKUP(B368,'Master '!B$4:AP$6300,28,0)</f>
        <v>20000</v>
      </c>
      <c r="E368" s="86" t="str">
        <f>VLOOKUP(B368,'Master '!B:F,5,0)</f>
        <v>M</v>
      </c>
      <c r="F368" s="86">
        <v>10</v>
      </c>
      <c r="G368" s="86">
        <v>1</v>
      </c>
      <c r="H368" s="86">
        <v>4</v>
      </c>
      <c r="I368" s="86">
        <v>0</v>
      </c>
      <c r="J368" s="86">
        <v>26</v>
      </c>
      <c r="K368" s="50">
        <f t="shared" si="90"/>
        <v>31</v>
      </c>
      <c r="L368" s="51">
        <f>VLOOKUP(B368,'Master '!B$4:AQ$13300,23,0)</f>
        <v>10000</v>
      </c>
      <c r="M368" s="51">
        <f>VLOOKUP(B368,'Master '!B$4:AS$13300,24,0)</f>
        <v>4000</v>
      </c>
      <c r="N368" s="51">
        <f>VLOOKUP(B368,'Master '!B$4:AT$13300,25,0)</f>
        <v>2083</v>
      </c>
      <c r="O368" s="51">
        <f>VLOOKUP(B368,'Master '!B$4:AV$1330,26,0)</f>
        <v>2083</v>
      </c>
      <c r="P368" s="51">
        <f>VLOOKUP(B368,'Master '!B$4:AW$1330,27,0)</f>
        <v>1834</v>
      </c>
      <c r="Q368" s="51">
        <f t="shared" si="91"/>
        <v>20000</v>
      </c>
      <c r="R368" s="52">
        <f t="shared" si="92"/>
        <v>10000</v>
      </c>
      <c r="S368" s="52">
        <f t="shared" si="93"/>
        <v>4000</v>
      </c>
      <c r="T368" s="52">
        <f t="shared" si="94"/>
        <v>2083</v>
      </c>
      <c r="U368" s="52">
        <f t="shared" si="95"/>
        <v>2083</v>
      </c>
      <c r="V368" s="52">
        <f t="shared" si="96"/>
        <v>2083</v>
      </c>
      <c r="W368" s="52">
        <f t="shared" si="97"/>
        <v>1129.0322580645161</v>
      </c>
      <c r="X368" s="52">
        <f t="shared" si="98"/>
        <v>21379</v>
      </c>
      <c r="Y368" s="52">
        <f t="shared" si="99"/>
        <v>16249</v>
      </c>
      <c r="Z368" s="52">
        <f t="shared" si="100"/>
        <v>15000</v>
      </c>
      <c r="AA368" s="52">
        <f>ROUND(IF((VLOOKUP(B368,'Master '!B$4:W$29000,22,0))&lt;21001,X368,0),0)</f>
        <v>21379</v>
      </c>
      <c r="AB368" s="52">
        <f t="shared" si="101"/>
        <v>1800</v>
      </c>
      <c r="AC368" s="52">
        <f t="shared" si="102"/>
        <v>161</v>
      </c>
      <c r="AD368" s="52">
        <v>200</v>
      </c>
      <c r="AE368" s="53"/>
      <c r="AF368" s="104"/>
      <c r="AG368" s="95">
        <f t="shared" si="103"/>
        <v>2161</v>
      </c>
      <c r="AH368" s="95">
        <f t="shared" si="104"/>
        <v>19218</v>
      </c>
      <c r="AI368" s="95">
        <f t="shared" si="105"/>
        <v>1950</v>
      </c>
      <c r="AJ368" s="95">
        <f t="shared" si="106"/>
        <v>694.8175</v>
      </c>
      <c r="AK368" s="95">
        <f t="shared" si="107"/>
        <v>24023.817500000001</v>
      </c>
    </row>
    <row r="369" spans="1:37" s="54" customFormat="1" ht="12.75" customHeight="1">
      <c r="A369" s="47">
        <v>362</v>
      </c>
      <c r="B369" s="42" t="s">
        <v>1495</v>
      </c>
      <c r="C369" s="48" t="str">
        <f>VLOOKUP(B369,'Master '!B$4:AM$6300,3,0)</f>
        <v>Rahul Bhaskar Sameer</v>
      </c>
      <c r="D369" s="49">
        <f>VLOOKUP(B369,'Master '!B$4:AP$6300,28,0)</f>
        <v>50000</v>
      </c>
      <c r="E369" s="86" t="str">
        <f>VLOOKUP(B369,'Master '!B:F,5,0)</f>
        <v>M</v>
      </c>
      <c r="F369" s="86">
        <v>0</v>
      </c>
      <c r="G369" s="86">
        <v>0</v>
      </c>
      <c r="H369" s="86">
        <v>2</v>
      </c>
      <c r="I369" s="86">
        <v>0</v>
      </c>
      <c r="J369" s="86">
        <v>23</v>
      </c>
      <c r="K369" s="50">
        <f t="shared" si="90"/>
        <v>25</v>
      </c>
      <c r="L369" s="51">
        <f>VLOOKUP(B369,'Master '!B$4:AQ$13300,23,0)</f>
        <v>25000</v>
      </c>
      <c r="M369" s="51">
        <f>VLOOKUP(B369,'Master '!B$4:AS$13300,24,0)</f>
        <v>10000</v>
      </c>
      <c r="N369" s="51">
        <f>VLOOKUP(B369,'Master '!B$4:AT$13300,25,0)</f>
        <v>2083</v>
      </c>
      <c r="O369" s="51">
        <f>VLOOKUP(B369,'Master '!B$4:AV$1330,26,0)</f>
        <v>2083</v>
      </c>
      <c r="P369" s="51">
        <f>VLOOKUP(B369,'Master '!B$4:AW$1330,27,0)</f>
        <v>10834</v>
      </c>
      <c r="Q369" s="51">
        <f t="shared" si="91"/>
        <v>50000</v>
      </c>
      <c r="R369" s="52">
        <f t="shared" si="92"/>
        <v>20162</v>
      </c>
      <c r="S369" s="52">
        <f t="shared" si="93"/>
        <v>8065</v>
      </c>
      <c r="T369" s="52">
        <f t="shared" si="94"/>
        <v>1680</v>
      </c>
      <c r="U369" s="52">
        <f t="shared" si="95"/>
        <v>1680</v>
      </c>
      <c r="V369" s="52">
        <f t="shared" si="96"/>
        <v>1680</v>
      </c>
      <c r="W369" s="52">
        <f t="shared" si="97"/>
        <v>0</v>
      </c>
      <c r="X369" s="52">
        <f t="shared" si="98"/>
        <v>33267</v>
      </c>
      <c r="Y369" s="52">
        <f t="shared" si="99"/>
        <v>25202</v>
      </c>
      <c r="Z369" s="52">
        <f t="shared" si="100"/>
        <v>15000</v>
      </c>
      <c r="AA369" s="52">
        <f>ROUND(IF((VLOOKUP(B369,'Master '!B$4:W$29000,22,0))&lt;21001,X369,0),0)</f>
        <v>0</v>
      </c>
      <c r="AB369" s="52">
        <f t="shared" si="101"/>
        <v>1800</v>
      </c>
      <c r="AC369" s="52">
        <f t="shared" si="102"/>
        <v>0</v>
      </c>
      <c r="AD369" s="52">
        <v>200</v>
      </c>
      <c r="AE369" s="53"/>
      <c r="AF369" s="104"/>
      <c r="AG369" s="95">
        <f t="shared" si="103"/>
        <v>2000</v>
      </c>
      <c r="AH369" s="95">
        <f t="shared" si="104"/>
        <v>31267</v>
      </c>
      <c r="AI369" s="95">
        <f t="shared" si="105"/>
        <v>1950</v>
      </c>
      <c r="AJ369" s="95">
        <f t="shared" si="106"/>
        <v>0</v>
      </c>
      <c r="AK369" s="95">
        <f t="shared" si="107"/>
        <v>35217</v>
      </c>
    </row>
    <row r="370" spans="1:37" s="54" customFormat="1" ht="12.75" customHeight="1">
      <c r="A370" s="47">
        <v>363</v>
      </c>
      <c r="B370" s="42" t="s">
        <v>1498</v>
      </c>
      <c r="C370" s="48" t="str">
        <f>VLOOKUP(B370,'Master '!B$4:AM$6300,3,0)</f>
        <v>Sagar  Wani</v>
      </c>
      <c r="D370" s="49">
        <f>VLOOKUP(B370,'Master '!B$4:AP$6300,28,0)</f>
        <v>40000</v>
      </c>
      <c r="E370" s="86" t="str">
        <f>VLOOKUP(B370,'Master '!B:F,5,0)</f>
        <v>M</v>
      </c>
      <c r="F370" s="86">
        <v>0</v>
      </c>
      <c r="G370" s="86">
        <v>1</v>
      </c>
      <c r="H370" s="86">
        <v>3</v>
      </c>
      <c r="I370" s="86">
        <v>0</v>
      </c>
      <c r="J370" s="86">
        <v>26</v>
      </c>
      <c r="K370" s="50">
        <f t="shared" si="90"/>
        <v>30</v>
      </c>
      <c r="L370" s="51">
        <f>VLOOKUP(B370,'Master '!B$4:AQ$13300,23,0)</f>
        <v>20000</v>
      </c>
      <c r="M370" s="51">
        <f>VLOOKUP(B370,'Master '!B$4:AS$13300,24,0)</f>
        <v>8000</v>
      </c>
      <c r="N370" s="51">
        <f>VLOOKUP(B370,'Master '!B$4:AT$13300,25,0)</f>
        <v>2083</v>
      </c>
      <c r="O370" s="51">
        <f>VLOOKUP(B370,'Master '!B$4:AV$1330,26,0)</f>
        <v>2083</v>
      </c>
      <c r="P370" s="51">
        <f>VLOOKUP(B370,'Master '!B$4:AW$1330,27,0)</f>
        <v>7834</v>
      </c>
      <c r="Q370" s="51">
        <f t="shared" si="91"/>
        <v>40000</v>
      </c>
      <c r="R370" s="52">
        <f t="shared" si="92"/>
        <v>19355</v>
      </c>
      <c r="S370" s="52">
        <f t="shared" si="93"/>
        <v>7742</v>
      </c>
      <c r="T370" s="52">
        <f t="shared" si="94"/>
        <v>2016</v>
      </c>
      <c r="U370" s="52">
        <f t="shared" si="95"/>
        <v>2016</v>
      </c>
      <c r="V370" s="52">
        <f t="shared" si="96"/>
        <v>2016</v>
      </c>
      <c r="W370" s="52">
        <f t="shared" si="97"/>
        <v>0</v>
      </c>
      <c r="X370" s="52">
        <f t="shared" si="98"/>
        <v>33145</v>
      </c>
      <c r="Y370" s="52">
        <f t="shared" si="99"/>
        <v>25403</v>
      </c>
      <c r="Z370" s="52">
        <f t="shared" si="100"/>
        <v>15000</v>
      </c>
      <c r="AA370" s="52">
        <f>ROUND(IF((VLOOKUP(B370,'Master '!B$4:W$29000,22,0))&lt;21001,X370,0),0)</f>
        <v>0</v>
      </c>
      <c r="AB370" s="52">
        <f t="shared" si="101"/>
        <v>1800</v>
      </c>
      <c r="AC370" s="52">
        <f t="shared" si="102"/>
        <v>0</v>
      </c>
      <c r="AD370" s="52">
        <v>200</v>
      </c>
      <c r="AE370" s="53"/>
      <c r="AF370" s="104"/>
      <c r="AG370" s="95">
        <f t="shared" si="103"/>
        <v>2000</v>
      </c>
      <c r="AH370" s="95">
        <f t="shared" si="104"/>
        <v>31145</v>
      </c>
      <c r="AI370" s="95">
        <f t="shared" si="105"/>
        <v>1950</v>
      </c>
      <c r="AJ370" s="95">
        <f t="shared" si="106"/>
        <v>0</v>
      </c>
      <c r="AK370" s="95">
        <f t="shared" si="107"/>
        <v>35095</v>
      </c>
    </row>
    <row r="371" spans="1:37" s="54" customFormat="1" ht="12.75" customHeight="1">
      <c r="A371" s="47">
        <v>364</v>
      </c>
      <c r="B371" s="42" t="s">
        <v>1502</v>
      </c>
      <c r="C371" s="48" t="str">
        <f>VLOOKUP(B371,'Master '!B$4:AM$6300,3,0)</f>
        <v>Nilesh Shamrao Vishwakarma</v>
      </c>
      <c r="D371" s="49">
        <f>VLOOKUP(B371,'Master '!B$4:AP$6300,28,0)</f>
        <v>15000</v>
      </c>
      <c r="E371" s="86" t="str">
        <f>VLOOKUP(B371,'Master '!B:F,5,0)</f>
        <v>M</v>
      </c>
      <c r="F371" s="86">
        <v>10</v>
      </c>
      <c r="G371" s="86">
        <v>1</v>
      </c>
      <c r="H371" s="86">
        <v>4</v>
      </c>
      <c r="I371" s="86">
        <v>0</v>
      </c>
      <c r="J371" s="86">
        <v>26</v>
      </c>
      <c r="K371" s="50">
        <f t="shared" si="90"/>
        <v>31</v>
      </c>
      <c r="L371" s="51">
        <f>VLOOKUP(B371,'Master '!B$4:AQ$13300,23,0)</f>
        <v>7500</v>
      </c>
      <c r="M371" s="51">
        <f>VLOOKUP(B371,'Master '!B$4:AS$13300,24,0)</f>
        <v>3000</v>
      </c>
      <c r="N371" s="51">
        <f>VLOOKUP(B371,'Master '!B$4:AT$13300,25,0)</f>
        <v>2083</v>
      </c>
      <c r="O371" s="51">
        <f>VLOOKUP(B371,'Master '!B$4:AV$1330,26,0)</f>
        <v>2083</v>
      </c>
      <c r="P371" s="51">
        <f>VLOOKUP(B371,'Master '!B$4:AW$1330,27,0)</f>
        <v>334</v>
      </c>
      <c r="Q371" s="51">
        <f t="shared" si="91"/>
        <v>15000</v>
      </c>
      <c r="R371" s="52">
        <f t="shared" si="92"/>
        <v>7500</v>
      </c>
      <c r="S371" s="52">
        <f t="shared" si="93"/>
        <v>3000</v>
      </c>
      <c r="T371" s="52">
        <f t="shared" si="94"/>
        <v>2083</v>
      </c>
      <c r="U371" s="52">
        <f t="shared" si="95"/>
        <v>2083</v>
      </c>
      <c r="V371" s="52">
        <f t="shared" si="96"/>
        <v>2083</v>
      </c>
      <c r="W371" s="52">
        <f t="shared" si="97"/>
        <v>846.77419354838707</v>
      </c>
      <c r="X371" s="52">
        <f t="shared" si="98"/>
        <v>17596</v>
      </c>
      <c r="Y371" s="52">
        <f t="shared" si="99"/>
        <v>13749</v>
      </c>
      <c r="Z371" s="52">
        <f t="shared" si="100"/>
        <v>13749</v>
      </c>
      <c r="AA371" s="52">
        <f>ROUND(IF((VLOOKUP(B371,'Master '!B$4:W$29000,22,0))&lt;21001,X371,0),0)</f>
        <v>17596</v>
      </c>
      <c r="AB371" s="52">
        <f t="shared" si="101"/>
        <v>1649.8799999999999</v>
      </c>
      <c r="AC371" s="52">
        <f t="shared" si="102"/>
        <v>132</v>
      </c>
      <c r="AD371" s="52">
        <v>200</v>
      </c>
      <c r="AE371" s="53"/>
      <c r="AF371" s="104"/>
      <c r="AG371" s="95">
        <f t="shared" si="103"/>
        <v>1981.8799999999999</v>
      </c>
      <c r="AH371" s="95">
        <f t="shared" si="104"/>
        <v>15614.12</v>
      </c>
      <c r="AI371" s="95">
        <f t="shared" si="105"/>
        <v>1787.3700000000001</v>
      </c>
      <c r="AJ371" s="95">
        <f t="shared" si="106"/>
        <v>571.87</v>
      </c>
      <c r="AK371" s="95">
        <f t="shared" si="107"/>
        <v>19955.239999999998</v>
      </c>
    </row>
    <row r="372" spans="1:37" s="54" customFormat="1" ht="12.75" customHeight="1">
      <c r="A372" s="47">
        <v>365</v>
      </c>
      <c r="B372" s="42" t="s">
        <v>1506</v>
      </c>
      <c r="C372" s="48" t="str">
        <f>VLOOKUP(B372,'Master '!B$4:AM$6300,3,0)</f>
        <v>Puneet  Patil</v>
      </c>
      <c r="D372" s="49">
        <f>VLOOKUP(B372,'Master '!B$4:AP$6300,28,0)</f>
        <v>18000</v>
      </c>
      <c r="E372" s="86" t="str">
        <f>VLOOKUP(B372,'Master '!B:F,5,0)</f>
        <v>M</v>
      </c>
      <c r="F372" s="86">
        <v>10</v>
      </c>
      <c r="G372" s="86">
        <v>1</v>
      </c>
      <c r="H372" s="86">
        <v>3</v>
      </c>
      <c r="I372" s="86">
        <v>0</v>
      </c>
      <c r="J372" s="86">
        <v>25</v>
      </c>
      <c r="K372" s="50">
        <f t="shared" si="90"/>
        <v>29</v>
      </c>
      <c r="L372" s="51">
        <f>VLOOKUP(B372,'Master '!B$4:AQ$13300,23,0)</f>
        <v>9000</v>
      </c>
      <c r="M372" s="51">
        <f>VLOOKUP(B372,'Master '!B$4:AS$13300,24,0)</f>
        <v>3600</v>
      </c>
      <c r="N372" s="51">
        <f>VLOOKUP(B372,'Master '!B$4:AT$13300,25,0)</f>
        <v>2083</v>
      </c>
      <c r="O372" s="51">
        <f>VLOOKUP(B372,'Master '!B$4:AV$1330,26,0)</f>
        <v>2083</v>
      </c>
      <c r="P372" s="51">
        <f>VLOOKUP(B372,'Master '!B$4:AW$1330,27,0)</f>
        <v>1234</v>
      </c>
      <c r="Q372" s="51">
        <f t="shared" si="91"/>
        <v>18000</v>
      </c>
      <c r="R372" s="52">
        <f t="shared" si="92"/>
        <v>8420</v>
      </c>
      <c r="S372" s="52">
        <f t="shared" si="93"/>
        <v>3368</v>
      </c>
      <c r="T372" s="52">
        <f t="shared" si="94"/>
        <v>1949</v>
      </c>
      <c r="U372" s="52">
        <f t="shared" si="95"/>
        <v>1949</v>
      </c>
      <c r="V372" s="52">
        <f t="shared" si="96"/>
        <v>1949</v>
      </c>
      <c r="W372" s="52">
        <f t="shared" si="97"/>
        <v>1016.1290322580645</v>
      </c>
      <c r="X372" s="52">
        <f t="shared" si="98"/>
        <v>18652</v>
      </c>
      <c r="Y372" s="52">
        <f t="shared" si="99"/>
        <v>14267</v>
      </c>
      <c r="Z372" s="52">
        <f t="shared" si="100"/>
        <v>14267</v>
      </c>
      <c r="AA372" s="52">
        <f>ROUND(IF((VLOOKUP(B372,'Master '!B$4:W$29000,22,0))&lt;21001,X372,0),0)</f>
        <v>18652</v>
      </c>
      <c r="AB372" s="52">
        <f t="shared" si="101"/>
        <v>1712.04</v>
      </c>
      <c r="AC372" s="52">
        <f t="shared" si="102"/>
        <v>140</v>
      </c>
      <c r="AD372" s="52">
        <v>200</v>
      </c>
      <c r="AE372" s="53"/>
      <c r="AF372" s="104"/>
      <c r="AG372" s="95">
        <f t="shared" si="103"/>
        <v>2052.04</v>
      </c>
      <c r="AH372" s="95">
        <f t="shared" si="104"/>
        <v>16599.96</v>
      </c>
      <c r="AI372" s="95">
        <f t="shared" si="105"/>
        <v>1854.71</v>
      </c>
      <c r="AJ372" s="95">
        <f t="shared" si="106"/>
        <v>606.19000000000005</v>
      </c>
      <c r="AK372" s="95">
        <f t="shared" si="107"/>
        <v>21112.899999999998</v>
      </c>
    </row>
    <row r="373" spans="1:37" s="54" customFormat="1" ht="12.75" customHeight="1">
      <c r="A373" s="47">
        <v>366</v>
      </c>
      <c r="B373" s="42" t="s">
        <v>1510</v>
      </c>
      <c r="C373" s="48" t="str">
        <f>VLOOKUP(B373,'Master '!B$4:AM$6300,3,0)</f>
        <v>Syed Santosh Randive</v>
      </c>
      <c r="D373" s="49">
        <f>VLOOKUP(B373,'Master '!B$4:AP$6300,28,0)</f>
        <v>19000</v>
      </c>
      <c r="E373" s="86" t="str">
        <f>VLOOKUP(B373,'Master '!B:F,5,0)</f>
        <v>M</v>
      </c>
      <c r="F373" s="86">
        <v>10</v>
      </c>
      <c r="G373" s="86">
        <v>0</v>
      </c>
      <c r="H373" s="86">
        <v>4</v>
      </c>
      <c r="I373" s="86">
        <v>0</v>
      </c>
      <c r="J373" s="86">
        <v>25</v>
      </c>
      <c r="K373" s="50">
        <f t="shared" si="90"/>
        <v>29</v>
      </c>
      <c r="L373" s="51">
        <f>VLOOKUP(B373,'Master '!B$4:AQ$13300,23,0)</f>
        <v>9500</v>
      </c>
      <c r="M373" s="51">
        <f>VLOOKUP(B373,'Master '!B$4:AS$13300,24,0)</f>
        <v>3800</v>
      </c>
      <c r="N373" s="51">
        <f>VLOOKUP(B373,'Master '!B$4:AT$13300,25,0)</f>
        <v>2083</v>
      </c>
      <c r="O373" s="51">
        <f>VLOOKUP(B373,'Master '!B$4:AV$1330,26,0)</f>
        <v>2083</v>
      </c>
      <c r="P373" s="51">
        <f>VLOOKUP(B373,'Master '!B$4:AW$1330,27,0)</f>
        <v>1534</v>
      </c>
      <c r="Q373" s="51">
        <f t="shared" si="91"/>
        <v>19000</v>
      </c>
      <c r="R373" s="52">
        <f t="shared" si="92"/>
        <v>8888</v>
      </c>
      <c r="S373" s="52">
        <f t="shared" si="93"/>
        <v>3555</v>
      </c>
      <c r="T373" s="52">
        <f t="shared" si="94"/>
        <v>1949</v>
      </c>
      <c r="U373" s="52">
        <f t="shared" si="95"/>
        <v>1949</v>
      </c>
      <c r="V373" s="52">
        <f t="shared" si="96"/>
        <v>1949</v>
      </c>
      <c r="W373" s="52">
        <f t="shared" si="97"/>
        <v>1072.5806451612905</v>
      </c>
      <c r="X373" s="52">
        <f t="shared" si="98"/>
        <v>19363</v>
      </c>
      <c r="Y373" s="52">
        <f t="shared" si="99"/>
        <v>14735</v>
      </c>
      <c r="Z373" s="52">
        <f t="shared" si="100"/>
        <v>14735</v>
      </c>
      <c r="AA373" s="52">
        <f>ROUND(IF((VLOOKUP(B373,'Master '!B$4:W$29000,22,0))&lt;21001,X373,0),0)</f>
        <v>19363</v>
      </c>
      <c r="AB373" s="52">
        <f t="shared" si="101"/>
        <v>1768.2</v>
      </c>
      <c r="AC373" s="52">
        <f t="shared" si="102"/>
        <v>146</v>
      </c>
      <c r="AD373" s="52">
        <v>200</v>
      </c>
      <c r="AE373" s="53"/>
      <c r="AF373" s="104"/>
      <c r="AG373" s="95">
        <f t="shared" si="103"/>
        <v>2114.1999999999998</v>
      </c>
      <c r="AH373" s="95">
        <f t="shared" si="104"/>
        <v>17248.8</v>
      </c>
      <c r="AI373" s="95">
        <f t="shared" si="105"/>
        <v>1915.55</v>
      </c>
      <c r="AJ373" s="95">
        <f t="shared" si="106"/>
        <v>629.29750000000001</v>
      </c>
      <c r="AK373" s="95">
        <f t="shared" si="107"/>
        <v>21907.8475</v>
      </c>
    </row>
    <row r="374" spans="1:37" s="54" customFormat="1" ht="12.75" customHeight="1">
      <c r="A374" s="47">
        <v>367</v>
      </c>
      <c r="B374" s="42" t="s">
        <v>1514</v>
      </c>
      <c r="C374" s="48" t="str">
        <f>VLOOKUP(B374,'Master '!B$4:AM$6300,3,0)</f>
        <v>Kiran Vijay Sase</v>
      </c>
      <c r="D374" s="49">
        <f>VLOOKUP(B374,'Master '!B$4:AP$6300,28,0)</f>
        <v>21000</v>
      </c>
      <c r="E374" s="86" t="str">
        <f>VLOOKUP(B374,'Master '!B:F,5,0)</f>
        <v>M</v>
      </c>
      <c r="F374" s="86">
        <v>0</v>
      </c>
      <c r="G374" s="86">
        <v>1</v>
      </c>
      <c r="H374" s="86">
        <v>2</v>
      </c>
      <c r="I374" s="86">
        <v>0</v>
      </c>
      <c r="J374" s="86">
        <v>26</v>
      </c>
      <c r="K374" s="50">
        <f t="shared" si="90"/>
        <v>29</v>
      </c>
      <c r="L374" s="51">
        <f>VLOOKUP(B374,'Master '!B$4:AQ$13300,23,0)</f>
        <v>10500</v>
      </c>
      <c r="M374" s="51">
        <f>VLOOKUP(B374,'Master '!B$4:AS$13300,24,0)</f>
        <v>4200</v>
      </c>
      <c r="N374" s="51">
        <f>VLOOKUP(B374,'Master '!B$4:AT$13300,25,0)</f>
        <v>2083</v>
      </c>
      <c r="O374" s="51">
        <f>VLOOKUP(B374,'Master '!B$4:AV$1330,26,0)</f>
        <v>2083</v>
      </c>
      <c r="P374" s="51">
        <f>VLOOKUP(B374,'Master '!B$4:AW$1330,27,0)</f>
        <v>2134</v>
      </c>
      <c r="Q374" s="51">
        <f t="shared" si="91"/>
        <v>21000</v>
      </c>
      <c r="R374" s="52">
        <f t="shared" si="92"/>
        <v>9823</v>
      </c>
      <c r="S374" s="52">
        <f t="shared" si="93"/>
        <v>3930</v>
      </c>
      <c r="T374" s="52">
        <f t="shared" si="94"/>
        <v>1949</v>
      </c>
      <c r="U374" s="52">
        <f t="shared" si="95"/>
        <v>1949</v>
      </c>
      <c r="V374" s="52">
        <f t="shared" si="96"/>
        <v>1949</v>
      </c>
      <c r="W374" s="52">
        <f t="shared" si="97"/>
        <v>0</v>
      </c>
      <c r="X374" s="52">
        <f t="shared" si="98"/>
        <v>19600</v>
      </c>
      <c r="Y374" s="52">
        <f t="shared" si="99"/>
        <v>15670</v>
      </c>
      <c r="Z374" s="52">
        <f t="shared" si="100"/>
        <v>15000</v>
      </c>
      <c r="AA374" s="52">
        <f>ROUND(IF((VLOOKUP(B374,'Master '!B$4:W$29000,22,0))&lt;21001,X374,0),0)</f>
        <v>19600</v>
      </c>
      <c r="AB374" s="52">
        <f t="shared" si="101"/>
        <v>1800</v>
      </c>
      <c r="AC374" s="52">
        <f t="shared" si="102"/>
        <v>147</v>
      </c>
      <c r="AD374" s="52">
        <v>200</v>
      </c>
      <c r="AE374" s="53"/>
      <c r="AF374" s="104"/>
      <c r="AG374" s="95">
        <f t="shared" si="103"/>
        <v>2147</v>
      </c>
      <c r="AH374" s="95">
        <f t="shared" si="104"/>
        <v>17453</v>
      </c>
      <c r="AI374" s="95">
        <f t="shared" si="105"/>
        <v>1950</v>
      </c>
      <c r="AJ374" s="95">
        <f t="shared" si="106"/>
        <v>637</v>
      </c>
      <c r="AK374" s="95">
        <f t="shared" si="107"/>
        <v>22187</v>
      </c>
    </row>
    <row r="375" spans="1:37" s="54" customFormat="1" ht="12.75" customHeight="1">
      <c r="A375" s="47">
        <v>368</v>
      </c>
      <c r="B375" s="42" t="s">
        <v>1518</v>
      </c>
      <c r="C375" s="48" t="str">
        <f>VLOOKUP(B375,'Master '!B$4:AM$6300,3,0)</f>
        <v>Saurabh Navnath Chaudhari</v>
      </c>
      <c r="D375" s="49">
        <f>VLOOKUP(B375,'Master '!B$4:AP$6300,28,0)</f>
        <v>20000</v>
      </c>
      <c r="E375" s="86" t="str">
        <f>VLOOKUP(B375,'Master '!B:F,5,0)</f>
        <v>M</v>
      </c>
      <c r="F375" s="86">
        <v>10</v>
      </c>
      <c r="G375" s="86">
        <v>1</v>
      </c>
      <c r="H375" s="86">
        <v>4</v>
      </c>
      <c r="I375" s="86">
        <v>0</v>
      </c>
      <c r="J375" s="86">
        <v>26</v>
      </c>
      <c r="K375" s="50">
        <f t="shared" si="90"/>
        <v>31</v>
      </c>
      <c r="L375" s="51">
        <f>VLOOKUP(B375,'Master '!B$4:AQ$13300,23,0)</f>
        <v>10000</v>
      </c>
      <c r="M375" s="51">
        <f>VLOOKUP(B375,'Master '!B$4:AS$13300,24,0)</f>
        <v>4000</v>
      </c>
      <c r="N375" s="51">
        <f>VLOOKUP(B375,'Master '!B$4:AT$13300,25,0)</f>
        <v>2083</v>
      </c>
      <c r="O375" s="51">
        <f>VLOOKUP(B375,'Master '!B$4:AV$1330,26,0)</f>
        <v>2083</v>
      </c>
      <c r="P375" s="51">
        <f>VLOOKUP(B375,'Master '!B$4:AW$1330,27,0)</f>
        <v>1834</v>
      </c>
      <c r="Q375" s="51">
        <f t="shared" si="91"/>
        <v>20000</v>
      </c>
      <c r="R375" s="52">
        <f t="shared" si="92"/>
        <v>10000</v>
      </c>
      <c r="S375" s="52">
        <f t="shared" si="93"/>
        <v>4000</v>
      </c>
      <c r="T375" s="52">
        <f t="shared" si="94"/>
        <v>2083</v>
      </c>
      <c r="U375" s="52">
        <f t="shared" si="95"/>
        <v>2083</v>
      </c>
      <c r="V375" s="52">
        <f t="shared" si="96"/>
        <v>2083</v>
      </c>
      <c r="W375" s="52">
        <f t="shared" si="97"/>
        <v>1129.0322580645161</v>
      </c>
      <c r="X375" s="52">
        <f t="shared" si="98"/>
        <v>21379</v>
      </c>
      <c r="Y375" s="52">
        <f t="shared" si="99"/>
        <v>16249</v>
      </c>
      <c r="Z375" s="52">
        <f t="shared" si="100"/>
        <v>15000</v>
      </c>
      <c r="AA375" s="52">
        <f>ROUND(IF((VLOOKUP(B375,'Master '!B$4:W$29000,22,0))&lt;21001,X375,0),0)</f>
        <v>21379</v>
      </c>
      <c r="AB375" s="52">
        <f t="shared" si="101"/>
        <v>1800</v>
      </c>
      <c r="AC375" s="52">
        <f t="shared" si="102"/>
        <v>161</v>
      </c>
      <c r="AD375" s="52">
        <v>200</v>
      </c>
      <c r="AE375" s="53"/>
      <c r="AF375" s="104"/>
      <c r="AG375" s="95">
        <f t="shared" si="103"/>
        <v>2161</v>
      </c>
      <c r="AH375" s="95">
        <f t="shared" si="104"/>
        <v>19218</v>
      </c>
      <c r="AI375" s="95">
        <f t="shared" si="105"/>
        <v>1950</v>
      </c>
      <c r="AJ375" s="95">
        <f t="shared" si="106"/>
        <v>694.8175</v>
      </c>
      <c r="AK375" s="95">
        <f t="shared" si="107"/>
        <v>24023.817500000001</v>
      </c>
    </row>
    <row r="376" spans="1:37" s="54" customFormat="1" ht="12.75" customHeight="1">
      <c r="A376" s="47">
        <v>369</v>
      </c>
      <c r="B376" s="42" t="s">
        <v>1522</v>
      </c>
      <c r="C376" s="48" t="str">
        <f>VLOOKUP(B376,'Master '!B$4:AM$6300,3,0)</f>
        <v>Manish Santosh Firke</v>
      </c>
      <c r="D376" s="49">
        <f>VLOOKUP(B376,'Master '!B$4:AP$6300,28,0)</f>
        <v>20000</v>
      </c>
      <c r="E376" s="86" t="str">
        <f>VLOOKUP(B376,'Master '!B:F,5,0)</f>
        <v>M</v>
      </c>
      <c r="F376" s="86">
        <v>10</v>
      </c>
      <c r="G376" s="86">
        <v>0</v>
      </c>
      <c r="H376" s="86">
        <v>3</v>
      </c>
      <c r="I376" s="86">
        <v>0</v>
      </c>
      <c r="J376" s="86">
        <v>24</v>
      </c>
      <c r="K376" s="50">
        <f t="shared" si="90"/>
        <v>27</v>
      </c>
      <c r="L376" s="51">
        <f>VLOOKUP(B376,'Master '!B$4:AQ$13300,23,0)</f>
        <v>10000</v>
      </c>
      <c r="M376" s="51">
        <f>VLOOKUP(B376,'Master '!B$4:AS$13300,24,0)</f>
        <v>4000</v>
      </c>
      <c r="N376" s="51">
        <f>VLOOKUP(B376,'Master '!B$4:AT$13300,25,0)</f>
        <v>2083</v>
      </c>
      <c r="O376" s="51">
        <f>VLOOKUP(B376,'Master '!B$4:AV$1330,26,0)</f>
        <v>2083</v>
      </c>
      <c r="P376" s="51">
        <f>VLOOKUP(B376,'Master '!B$4:AW$1330,27,0)</f>
        <v>1834</v>
      </c>
      <c r="Q376" s="51">
        <f t="shared" si="91"/>
        <v>20000</v>
      </c>
      <c r="R376" s="52">
        <f t="shared" si="92"/>
        <v>8710</v>
      </c>
      <c r="S376" s="52">
        <f t="shared" si="93"/>
        <v>3484</v>
      </c>
      <c r="T376" s="52">
        <f t="shared" si="94"/>
        <v>1815</v>
      </c>
      <c r="U376" s="52">
        <f t="shared" si="95"/>
        <v>1815</v>
      </c>
      <c r="V376" s="52">
        <f t="shared" si="96"/>
        <v>1815</v>
      </c>
      <c r="W376" s="52">
        <f t="shared" si="97"/>
        <v>1129.0322580645161</v>
      </c>
      <c r="X376" s="52">
        <f t="shared" si="98"/>
        <v>18769</v>
      </c>
      <c r="Y376" s="52">
        <f t="shared" si="99"/>
        <v>14155</v>
      </c>
      <c r="Z376" s="52">
        <f t="shared" si="100"/>
        <v>14155</v>
      </c>
      <c r="AA376" s="52">
        <f>ROUND(IF((VLOOKUP(B376,'Master '!B$4:W$29000,22,0))&lt;21001,X376,0),0)</f>
        <v>18769</v>
      </c>
      <c r="AB376" s="52">
        <f t="shared" si="101"/>
        <v>1698.6</v>
      </c>
      <c r="AC376" s="52">
        <f t="shared" si="102"/>
        <v>141</v>
      </c>
      <c r="AD376" s="52">
        <v>200</v>
      </c>
      <c r="AE376" s="53"/>
      <c r="AF376" s="104"/>
      <c r="AG376" s="95">
        <f t="shared" si="103"/>
        <v>2039.6</v>
      </c>
      <c r="AH376" s="95">
        <f t="shared" si="104"/>
        <v>16729.400000000001</v>
      </c>
      <c r="AI376" s="95">
        <f t="shared" si="105"/>
        <v>1840.15</v>
      </c>
      <c r="AJ376" s="95">
        <f t="shared" si="106"/>
        <v>609.99250000000006</v>
      </c>
      <c r="AK376" s="95">
        <f t="shared" si="107"/>
        <v>21219.142500000002</v>
      </c>
    </row>
    <row r="377" spans="1:37" s="54" customFormat="1" ht="12.75" customHeight="1">
      <c r="A377" s="47">
        <v>370</v>
      </c>
      <c r="B377" s="42" t="s">
        <v>1525</v>
      </c>
      <c r="C377" s="48" t="str">
        <f>VLOOKUP(B377,'Master '!B$4:AM$6300,3,0)</f>
        <v>Chetan Yuvaraj Jadhav</v>
      </c>
      <c r="D377" s="49">
        <f>VLOOKUP(B377,'Master '!B$4:AP$6300,28,0)</f>
        <v>20000</v>
      </c>
      <c r="E377" s="86" t="str">
        <f>VLOOKUP(B377,'Master '!B:F,5,0)</f>
        <v>M</v>
      </c>
      <c r="F377" s="86">
        <v>10</v>
      </c>
      <c r="G377" s="86">
        <v>1</v>
      </c>
      <c r="H377" s="86">
        <v>4</v>
      </c>
      <c r="I377" s="86">
        <v>0</v>
      </c>
      <c r="J377" s="86">
        <v>26</v>
      </c>
      <c r="K377" s="50">
        <f t="shared" si="90"/>
        <v>31</v>
      </c>
      <c r="L377" s="51">
        <f>VLOOKUP(B377,'Master '!B$4:AQ$13300,23,0)</f>
        <v>10000</v>
      </c>
      <c r="M377" s="51">
        <f>VLOOKUP(B377,'Master '!B$4:AS$13300,24,0)</f>
        <v>4000</v>
      </c>
      <c r="N377" s="51">
        <f>VLOOKUP(B377,'Master '!B$4:AT$13300,25,0)</f>
        <v>2083</v>
      </c>
      <c r="O377" s="51">
        <f>VLOOKUP(B377,'Master '!B$4:AV$1330,26,0)</f>
        <v>2083</v>
      </c>
      <c r="P377" s="51">
        <f>VLOOKUP(B377,'Master '!B$4:AW$1330,27,0)</f>
        <v>1834</v>
      </c>
      <c r="Q377" s="51">
        <f t="shared" si="91"/>
        <v>20000</v>
      </c>
      <c r="R377" s="52">
        <f t="shared" si="92"/>
        <v>10000</v>
      </c>
      <c r="S377" s="52">
        <f t="shared" si="93"/>
        <v>4000</v>
      </c>
      <c r="T377" s="52">
        <f t="shared" si="94"/>
        <v>2083</v>
      </c>
      <c r="U377" s="52">
        <f t="shared" si="95"/>
        <v>2083</v>
      </c>
      <c r="V377" s="52">
        <f t="shared" si="96"/>
        <v>2083</v>
      </c>
      <c r="W377" s="52">
        <f t="shared" si="97"/>
        <v>1129.0322580645161</v>
      </c>
      <c r="X377" s="52">
        <f t="shared" si="98"/>
        <v>21379</v>
      </c>
      <c r="Y377" s="52">
        <f t="shared" si="99"/>
        <v>16249</v>
      </c>
      <c r="Z377" s="52">
        <f t="shared" si="100"/>
        <v>15000</v>
      </c>
      <c r="AA377" s="52">
        <f>ROUND(IF((VLOOKUP(B377,'Master '!B$4:W$29000,22,0))&lt;21001,X377,0),0)</f>
        <v>21379</v>
      </c>
      <c r="AB377" s="52">
        <f t="shared" si="101"/>
        <v>1800</v>
      </c>
      <c r="AC377" s="52">
        <f t="shared" si="102"/>
        <v>161</v>
      </c>
      <c r="AD377" s="52">
        <v>200</v>
      </c>
      <c r="AE377" s="53"/>
      <c r="AF377" s="104"/>
      <c r="AG377" s="95">
        <f t="shared" si="103"/>
        <v>2161</v>
      </c>
      <c r="AH377" s="95">
        <f t="shared" si="104"/>
        <v>19218</v>
      </c>
      <c r="AI377" s="95">
        <f t="shared" si="105"/>
        <v>1950</v>
      </c>
      <c r="AJ377" s="95">
        <f t="shared" si="106"/>
        <v>694.8175</v>
      </c>
      <c r="AK377" s="95">
        <f t="shared" si="107"/>
        <v>24023.817500000001</v>
      </c>
    </row>
    <row r="378" spans="1:37" s="54" customFormat="1" ht="12.75" customHeight="1">
      <c r="A378" s="47">
        <v>371</v>
      </c>
      <c r="B378" s="42" t="s">
        <v>1530</v>
      </c>
      <c r="C378" s="48" t="str">
        <f>VLOOKUP(B378,'Master '!B$4:AM$6300,3,0)</f>
        <v>Sagar Ashok Nagne</v>
      </c>
      <c r="D378" s="49">
        <f>VLOOKUP(B378,'Master '!B$4:AP$6300,28,0)</f>
        <v>20000</v>
      </c>
      <c r="E378" s="86" t="str">
        <f>VLOOKUP(B378,'Master '!B:F,5,0)</f>
        <v>M</v>
      </c>
      <c r="F378" s="86">
        <v>10</v>
      </c>
      <c r="G378" s="86">
        <v>0</v>
      </c>
      <c r="H378" s="86">
        <v>4</v>
      </c>
      <c r="I378" s="86">
        <v>0</v>
      </c>
      <c r="J378" s="86">
        <v>25</v>
      </c>
      <c r="K378" s="50">
        <f t="shared" si="90"/>
        <v>29</v>
      </c>
      <c r="L378" s="51">
        <f>VLOOKUP(B378,'Master '!B$4:AQ$13300,23,0)</f>
        <v>10000</v>
      </c>
      <c r="M378" s="51">
        <f>VLOOKUP(B378,'Master '!B$4:AS$13300,24,0)</f>
        <v>4000</v>
      </c>
      <c r="N378" s="51">
        <f>VLOOKUP(B378,'Master '!B$4:AT$13300,25,0)</f>
        <v>2083</v>
      </c>
      <c r="O378" s="51">
        <f>VLOOKUP(B378,'Master '!B$4:AV$1330,26,0)</f>
        <v>2083</v>
      </c>
      <c r="P378" s="51">
        <f>VLOOKUP(B378,'Master '!B$4:AW$1330,27,0)</f>
        <v>1834</v>
      </c>
      <c r="Q378" s="51">
        <f t="shared" si="91"/>
        <v>20000</v>
      </c>
      <c r="R378" s="52">
        <f t="shared" si="92"/>
        <v>9355</v>
      </c>
      <c r="S378" s="52">
        <f t="shared" si="93"/>
        <v>3742</v>
      </c>
      <c r="T378" s="52">
        <f t="shared" si="94"/>
        <v>1949</v>
      </c>
      <c r="U378" s="52">
        <f t="shared" si="95"/>
        <v>1949</v>
      </c>
      <c r="V378" s="52">
        <f t="shared" si="96"/>
        <v>1949</v>
      </c>
      <c r="W378" s="52">
        <f t="shared" si="97"/>
        <v>1129.0322580645161</v>
      </c>
      <c r="X378" s="52">
        <f t="shared" si="98"/>
        <v>20074</v>
      </c>
      <c r="Y378" s="52">
        <f t="shared" si="99"/>
        <v>15202</v>
      </c>
      <c r="Z378" s="52">
        <f t="shared" si="100"/>
        <v>15000</v>
      </c>
      <c r="AA378" s="52">
        <f>ROUND(IF((VLOOKUP(B378,'Master '!B$4:W$29000,22,0))&lt;21001,X378,0),0)</f>
        <v>20074</v>
      </c>
      <c r="AB378" s="52">
        <f t="shared" si="101"/>
        <v>1800</v>
      </c>
      <c r="AC378" s="52">
        <f t="shared" si="102"/>
        <v>151</v>
      </c>
      <c r="AD378" s="52">
        <v>200</v>
      </c>
      <c r="AE378" s="53"/>
      <c r="AF378" s="104"/>
      <c r="AG378" s="95">
        <f t="shared" si="103"/>
        <v>2151</v>
      </c>
      <c r="AH378" s="95">
        <f t="shared" si="104"/>
        <v>17923</v>
      </c>
      <c r="AI378" s="95">
        <f t="shared" si="105"/>
        <v>1950</v>
      </c>
      <c r="AJ378" s="95">
        <f t="shared" si="106"/>
        <v>652.40499999999997</v>
      </c>
      <c r="AK378" s="95">
        <f t="shared" si="107"/>
        <v>22676.404999999999</v>
      </c>
    </row>
    <row r="379" spans="1:37" s="54" customFormat="1" ht="12.75" customHeight="1">
      <c r="A379" s="47">
        <v>372</v>
      </c>
      <c r="B379" s="42" t="s">
        <v>1535</v>
      </c>
      <c r="C379" s="48" t="str">
        <f>VLOOKUP(B379,'Master '!B$4:AM$6300,3,0)</f>
        <v>Mayur Damodar Jadhav</v>
      </c>
      <c r="D379" s="49">
        <f>VLOOKUP(B379,'Master '!B$4:AP$6300,28,0)</f>
        <v>40000</v>
      </c>
      <c r="E379" s="86" t="str">
        <f>VLOOKUP(B379,'Master '!B:F,5,0)</f>
        <v>M</v>
      </c>
      <c r="F379" s="86">
        <v>0</v>
      </c>
      <c r="G379" s="86">
        <v>1</v>
      </c>
      <c r="H379" s="86">
        <v>2</v>
      </c>
      <c r="I379" s="86">
        <v>0</v>
      </c>
      <c r="J379" s="86">
        <v>26</v>
      </c>
      <c r="K379" s="50">
        <f t="shared" si="90"/>
        <v>29</v>
      </c>
      <c r="L379" s="51">
        <f>VLOOKUP(B379,'Master '!B$4:AQ$13300,23,0)</f>
        <v>20000</v>
      </c>
      <c r="M379" s="51">
        <f>VLOOKUP(B379,'Master '!B$4:AS$13300,24,0)</f>
        <v>8000</v>
      </c>
      <c r="N379" s="51">
        <f>VLOOKUP(B379,'Master '!B$4:AT$13300,25,0)</f>
        <v>2083</v>
      </c>
      <c r="O379" s="51">
        <f>VLOOKUP(B379,'Master '!B$4:AV$1330,26,0)</f>
        <v>2083</v>
      </c>
      <c r="P379" s="51">
        <f>VLOOKUP(B379,'Master '!B$4:AW$1330,27,0)</f>
        <v>7834</v>
      </c>
      <c r="Q379" s="51">
        <f t="shared" si="91"/>
        <v>40000</v>
      </c>
      <c r="R379" s="52">
        <f t="shared" si="92"/>
        <v>18710</v>
      </c>
      <c r="S379" s="52">
        <f t="shared" si="93"/>
        <v>7484</v>
      </c>
      <c r="T379" s="52">
        <f t="shared" si="94"/>
        <v>1949</v>
      </c>
      <c r="U379" s="52">
        <f t="shared" si="95"/>
        <v>1949</v>
      </c>
      <c r="V379" s="52">
        <f t="shared" si="96"/>
        <v>1949</v>
      </c>
      <c r="W379" s="52">
        <f t="shared" si="97"/>
        <v>0</v>
      </c>
      <c r="X379" s="52">
        <f t="shared" si="98"/>
        <v>32041</v>
      </c>
      <c r="Y379" s="52">
        <f t="shared" si="99"/>
        <v>24557</v>
      </c>
      <c r="Z379" s="52">
        <f t="shared" si="100"/>
        <v>15000</v>
      </c>
      <c r="AA379" s="52">
        <f>ROUND(IF((VLOOKUP(B379,'Master '!B$4:W$29000,22,0))&lt;21001,X379,0),0)</f>
        <v>0</v>
      </c>
      <c r="AB379" s="52">
        <f t="shared" si="101"/>
        <v>1800</v>
      </c>
      <c r="AC379" s="52">
        <f t="shared" si="102"/>
        <v>0</v>
      </c>
      <c r="AD379" s="52">
        <v>200</v>
      </c>
      <c r="AE379" s="53"/>
      <c r="AF379" s="104"/>
      <c r="AG379" s="95">
        <f t="shared" si="103"/>
        <v>2000</v>
      </c>
      <c r="AH379" s="95">
        <f t="shared" si="104"/>
        <v>30041</v>
      </c>
      <c r="AI379" s="95">
        <f t="shared" si="105"/>
        <v>1950</v>
      </c>
      <c r="AJ379" s="95">
        <f t="shared" si="106"/>
        <v>0</v>
      </c>
      <c r="AK379" s="95">
        <f t="shared" si="107"/>
        <v>33991</v>
      </c>
    </row>
    <row r="380" spans="1:37" s="54" customFormat="1" ht="12.75" customHeight="1">
      <c r="A380" s="47">
        <v>373</v>
      </c>
      <c r="B380" s="42" t="s">
        <v>1540</v>
      </c>
      <c r="C380" s="48" t="str">
        <f>VLOOKUP(B380,'Master '!B$4:AM$6300,3,0)</f>
        <v>Dhiraj Sadashiv Patil</v>
      </c>
      <c r="D380" s="49">
        <f>VLOOKUP(B380,'Master '!B$4:AP$6300,28,0)</f>
        <v>30000</v>
      </c>
      <c r="E380" s="86" t="str">
        <f>VLOOKUP(B380,'Master '!B:F,5,0)</f>
        <v>M</v>
      </c>
      <c r="F380" s="86">
        <v>0</v>
      </c>
      <c r="G380" s="86">
        <v>1</v>
      </c>
      <c r="H380" s="86">
        <v>4</v>
      </c>
      <c r="I380" s="86">
        <v>0</v>
      </c>
      <c r="J380" s="86">
        <v>26</v>
      </c>
      <c r="K380" s="50">
        <f t="shared" si="90"/>
        <v>31</v>
      </c>
      <c r="L380" s="51">
        <f>VLOOKUP(B380,'Master '!B$4:AQ$13300,23,0)</f>
        <v>15000</v>
      </c>
      <c r="M380" s="51">
        <f>VLOOKUP(B380,'Master '!B$4:AS$13300,24,0)</f>
        <v>6000</v>
      </c>
      <c r="N380" s="51">
        <f>VLOOKUP(B380,'Master '!B$4:AT$13300,25,0)</f>
        <v>2083</v>
      </c>
      <c r="O380" s="51">
        <f>VLOOKUP(B380,'Master '!B$4:AV$1330,26,0)</f>
        <v>2083</v>
      </c>
      <c r="P380" s="51">
        <f>VLOOKUP(B380,'Master '!B$4:AW$1330,27,0)</f>
        <v>4834</v>
      </c>
      <c r="Q380" s="51">
        <f t="shared" si="91"/>
        <v>30000</v>
      </c>
      <c r="R380" s="52">
        <f t="shared" si="92"/>
        <v>15000</v>
      </c>
      <c r="S380" s="52">
        <f t="shared" si="93"/>
        <v>6000</v>
      </c>
      <c r="T380" s="52">
        <f t="shared" si="94"/>
        <v>2083</v>
      </c>
      <c r="U380" s="52">
        <f t="shared" si="95"/>
        <v>2083</v>
      </c>
      <c r="V380" s="52">
        <f t="shared" si="96"/>
        <v>2083</v>
      </c>
      <c r="W380" s="52">
        <f t="shared" si="97"/>
        <v>0</v>
      </c>
      <c r="X380" s="52">
        <f t="shared" si="98"/>
        <v>27249</v>
      </c>
      <c r="Y380" s="52">
        <f t="shared" si="99"/>
        <v>21249</v>
      </c>
      <c r="Z380" s="52">
        <f t="shared" si="100"/>
        <v>15000</v>
      </c>
      <c r="AA380" s="52">
        <f>ROUND(IF((VLOOKUP(B380,'Master '!B$4:W$29000,22,0))&lt;21001,X380,0),0)</f>
        <v>0</v>
      </c>
      <c r="AB380" s="52">
        <f t="shared" si="101"/>
        <v>1800</v>
      </c>
      <c r="AC380" s="52">
        <f t="shared" si="102"/>
        <v>0</v>
      </c>
      <c r="AD380" s="52">
        <v>200</v>
      </c>
      <c r="AE380" s="53"/>
      <c r="AF380" s="104"/>
      <c r="AG380" s="95">
        <f t="shared" si="103"/>
        <v>2000</v>
      </c>
      <c r="AH380" s="95">
        <f t="shared" si="104"/>
        <v>25249</v>
      </c>
      <c r="AI380" s="95">
        <f t="shared" si="105"/>
        <v>1950</v>
      </c>
      <c r="AJ380" s="95">
        <f t="shared" si="106"/>
        <v>0</v>
      </c>
      <c r="AK380" s="95">
        <f t="shared" si="107"/>
        <v>29199</v>
      </c>
    </row>
    <row r="381" spans="1:37" s="54" customFormat="1" ht="12.75" customHeight="1">
      <c r="A381" s="47">
        <v>374</v>
      </c>
      <c r="B381" s="42" t="s">
        <v>1544</v>
      </c>
      <c r="C381" s="48" t="str">
        <f>VLOOKUP(B381,'Master '!B$4:AM$6300,3,0)</f>
        <v>Akshay Asaram  Panipal</v>
      </c>
      <c r="D381" s="49">
        <f>VLOOKUP(B381,'Master '!B$4:AP$6300,28,0)</f>
        <v>16000</v>
      </c>
      <c r="E381" s="86" t="str">
        <f>VLOOKUP(B381,'Master '!B:F,5,0)</f>
        <v>M</v>
      </c>
      <c r="F381" s="86">
        <v>10</v>
      </c>
      <c r="G381" s="86">
        <v>0</v>
      </c>
      <c r="H381" s="86">
        <v>3</v>
      </c>
      <c r="I381" s="86">
        <v>0</v>
      </c>
      <c r="J381" s="86">
        <v>24</v>
      </c>
      <c r="K381" s="50">
        <f t="shared" si="90"/>
        <v>27</v>
      </c>
      <c r="L381" s="51">
        <f>VLOOKUP(B381,'Master '!B$4:AQ$13300,23,0)</f>
        <v>8000</v>
      </c>
      <c r="M381" s="51">
        <f>VLOOKUP(B381,'Master '!B$4:AS$13300,24,0)</f>
        <v>3200</v>
      </c>
      <c r="N381" s="51">
        <f>VLOOKUP(B381,'Master '!B$4:AT$13300,25,0)</f>
        <v>2083</v>
      </c>
      <c r="O381" s="51">
        <f>VLOOKUP(B381,'Master '!B$4:AV$1330,26,0)</f>
        <v>2083</v>
      </c>
      <c r="P381" s="51">
        <f>VLOOKUP(B381,'Master '!B$4:AW$1330,27,0)</f>
        <v>634</v>
      </c>
      <c r="Q381" s="51">
        <f t="shared" si="91"/>
        <v>16000</v>
      </c>
      <c r="R381" s="52">
        <f t="shared" si="92"/>
        <v>6968</v>
      </c>
      <c r="S381" s="52">
        <f t="shared" si="93"/>
        <v>2788</v>
      </c>
      <c r="T381" s="52">
        <f t="shared" si="94"/>
        <v>1815</v>
      </c>
      <c r="U381" s="52">
        <f t="shared" si="95"/>
        <v>1815</v>
      </c>
      <c r="V381" s="52">
        <f t="shared" si="96"/>
        <v>1815</v>
      </c>
      <c r="W381" s="52">
        <f t="shared" si="97"/>
        <v>903.22580645161293</v>
      </c>
      <c r="X381" s="52">
        <f t="shared" si="98"/>
        <v>16105</v>
      </c>
      <c r="Y381" s="52">
        <f t="shared" si="99"/>
        <v>12413</v>
      </c>
      <c r="Z381" s="52">
        <f t="shared" si="100"/>
        <v>12413</v>
      </c>
      <c r="AA381" s="52">
        <f>ROUND(IF((VLOOKUP(B381,'Master '!B$4:W$29000,22,0))&lt;21001,X381,0),0)</f>
        <v>16105</v>
      </c>
      <c r="AB381" s="52">
        <f t="shared" si="101"/>
        <v>1489.56</v>
      </c>
      <c r="AC381" s="52">
        <f t="shared" si="102"/>
        <v>121</v>
      </c>
      <c r="AD381" s="52">
        <v>200</v>
      </c>
      <c r="AE381" s="53"/>
      <c r="AF381" s="104"/>
      <c r="AG381" s="95">
        <f t="shared" si="103"/>
        <v>1810.56</v>
      </c>
      <c r="AH381" s="95">
        <f t="shared" si="104"/>
        <v>14294.44</v>
      </c>
      <c r="AI381" s="95">
        <f t="shared" si="105"/>
        <v>1613.69</v>
      </c>
      <c r="AJ381" s="95">
        <f t="shared" si="106"/>
        <v>523.41250000000002</v>
      </c>
      <c r="AK381" s="95">
        <f t="shared" si="107"/>
        <v>18242.102499999997</v>
      </c>
    </row>
    <row r="382" spans="1:37" s="54" customFormat="1" ht="12.75" customHeight="1">
      <c r="A382" s="47">
        <v>375</v>
      </c>
      <c r="B382" s="42" t="s">
        <v>1549</v>
      </c>
      <c r="C382" s="48" t="str">
        <f>VLOOKUP(B382,'Master '!B$4:AM$6300,3,0)</f>
        <v>Anant Mohan  Futwaik</v>
      </c>
      <c r="D382" s="49">
        <f>VLOOKUP(B382,'Master '!B$4:AP$6300,28,0)</f>
        <v>25000</v>
      </c>
      <c r="E382" s="86" t="str">
        <f>VLOOKUP(B382,'Master '!B:F,5,0)</f>
        <v>M</v>
      </c>
      <c r="F382" s="86">
        <v>0</v>
      </c>
      <c r="G382" s="86">
        <v>1</v>
      </c>
      <c r="H382" s="86">
        <v>4</v>
      </c>
      <c r="I382" s="86">
        <v>0</v>
      </c>
      <c r="J382" s="86">
        <v>26</v>
      </c>
      <c r="K382" s="50">
        <f t="shared" si="90"/>
        <v>31</v>
      </c>
      <c r="L382" s="51">
        <f>VLOOKUP(B382,'Master '!B$4:AQ$13300,23,0)</f>
        <v>12500</v>
      </c>
      <c r="M382" s="51">
        <f>VLOOKUP(B382,'Master '!B$4:AS$13300,24,0)</f>
        <v>5000</v>
      </c>
      <c r="N382" s="51">
        <f>VLOOKUP(B382,'Master '!B$4:AT$13300,25,0)</f>
        <v>2083</v>
      </c>
      <c r="O382" s="51">
        <f>VLOOKUP(B382,'Master '!B$4:AV$1330,26,0)</f>
        <v>2083</v>
      </c>
      <c r="P382" s="51">
        <f>VLOOKUP(B382,'Master '!B$4:AW$1330,27,0)</f>
        <v>3334</v>
      </c>
      <c r="Q382" s="51">
        <f t="shared" si="91"/>
        <v>25000</v>
      </c>
      <c r="R382" s="52">
        <f t="shared" si="92"/>
        <v>12500</v>
      </c>
      <c r="S382" s="52">
        <f t="shared" si="93"/>
        <v>5000</v>
      </c>
      <c r="T382" s="52">
        <f t="shared" si="94"/>
        <v>2083</v>
      </c>
      <c r="U382" s="52">
        <f t="shared" si="95"/>
        <v>2083</v>
      </c>
      <c r="V382" s="52">
        <f t="shared" si="96"/>
        <v>2083</v>
      </c>
      <c r="W382" s="52">
        <f t="shared" si="97"/>
        <v>0</v>
      </c>
      <c r="X382" s="52">
        <f t="shared" si="98"/>
        <v>23749</v>
      </c>
      <c r="Y382" s="52">
        <f t="shared" si="99"/>
        <v>18749</v>
      </c>
      <c r="Z382" s="52">
        <f t="shared" si="100"/>
        <v>15000</v>
      </c>
      <c r="AA382" s="52">
        <f>ROUND(IF((VLOOKUP(B382,'Master '!B$4:W$29000,22,0))&lt;21001,X382,0),0)</f>
        <v>0</v>
      </c>
      <c r="AB382" s="52">
        <f t="shared" si="101"/>
        <v>1800</v>
      </c>
      <c r="AC382" s="52">
        <f t="shared" si="102"/>
        <v>0</v>
      </c>
      <c r="AD382" s="52">
        <v>200</v>
      </c>
      <c r="AE382" s="53"/>
      <c r="AF382" s="104"/>
      <c r="AG382" s="95">
        <f t="shared" si="103"/>
        <v>2000</v>
      </c>
      <c r="AH382" s="95">
        <f t="shared" si="104"/>
        <v>21749</v>
      </c>
      <c r="AI382" s="95">
        <f t="shared" si="105"/>
        <v>1950</v>
      </c>
      <c r="AJ382" s="95">
        <f t="shared" si="106"/>
        <v>0</v>
      </c>
      <c r="AK382" s="95">
        <f t="shared" si="107"/>
        <v>25699</v>
      </c>
    </row>
    <row r="383" spans="1:37" s="54" customFormat="1" ht="12.75" customHeight="1">
      <c r="A383" s="47">
        <v>376</v>
      </c>
      <c r="B383" s="42" t="s">
        <v>1554</v>
      </c>
      <c r="C383" s="48" t="str">
        <f>VLOOKUP(B383,'Master '!B$4:AM$6300,3,0)</f>
        <v>Kajal Bharat Solunke</v>
      </c>
      <c r="D383" s="49">
        <f>VLOOKUP(B383,'Master '!B$4:AP$6300,28,0)</f>
        <v>27000</v>
      </c>
      <c r="E383" s="86" t="str">
        <f>VLOOKUP(B383,'Master '!B:F,5,0)</f>
        <v>F</v>
      </c>
      <c r="F383" s="86">
        <v>0</v>
      </c>
      <c r="G383" s="86">
        <v>1</v>
      </c>
      <c r="H383" s="86">
        <v>4</v>
      </c>
      <c r="I383" s="86">
        <v>0</v>
      </c>
      <c r="J383" s="86">
        <v>26</v>
      </c>
      <c r="K383" s="50">
        <f t="shared" si="90"/>
        <v>31</v>
      </c>
      <c r="L383" s="51">
        <f>VLOOKUP(B383,'Master '!B$4:AQ$13300,23,0)</f>
        <v>13500</v>
      </c>
      <c r="M383" s="51">
        <f>VLOOKUP(B383,'Master '!B$4:AS$13300,24,0)</f>
        <v>5400</v>
      </c>
      <c r="N383" s="51">
        <f>VLOOKUP(B383,'Master '!B$4:AT$13300,25,0)</f>
        <v>2083</v>
      </c>
      <c r="O383" s="51">
        <f>VLOOKUP(B383,'Master '!B$4:AV$1330,26,0)</f>
        <v>2083</v>
      </c>
      <c r="P383" s="51">
        <f>VLOOKUP(B383,'Master '!B$4:AW$1330,27,0)</f>
        <v>3934</v>
      </c>
      <c r="Q383" s="51">
        <f t="shared" si="91"/>
        <v>27000</v>
      </c>
      <c r="R383" s="52">
        <f t="shared" si="92"/>
        <v>13500</v>
      </c>
      <c r="S383" s="52">
        <f t="shared" si="93"/>
        <v>5400</v>
      </c>
      <c r="T383" s="52">
        <f t="shared" si="94"/>
        <v>2083</v>
      </c>
      <c r="U383" s="52">
        <f t="shared" si="95"/>
        <v>2083</v>
      </c>
      <c r="V383" s="52">
        <f t="shared" si="96"/>
        <v>2083</v>
      </c>
      <c r="W383" s="52">
        <f t="shared" si="97"/>
        <v>0</v>
      </c>
      <c r="X383" s="52">
        <f t="shared" si="98"/>
        <v>25149</v>
      </c>
      <c r="Y383" s="52">
        <f t="shared" si="99"/>
        <v>19749</v>
      </c>
      <c r="Z383" s="52">
        <f t="shared" si="100"/>
        <v>15000</v>
      </c>
      <c r="AA383" s="52">
        <f>ROUND(IF((VLOOKUP(B383,'Master '!B$4:W$29000,22,0))&lt;21001,X383,0),0)</f>
        <v>0</v>
      </c>
      <c r="AB383" s="52">
        <f t="shared" si="101"/>
        <v>1800</v>
      </c>
      <c r="AC383" s="52">
        <f t="shared" si="102"/>
        <v>0</v>
      </c>
      <c r="AD383" s="52">
        <v>200</v>
      </c>
      <c r="AE383" s="53"/>
      <c r="AF383" s="104"/>
      <c r="AG383" s="95">
        <f t="shared" si="103"/>
        <v>2000</v>
      </c>
      <c r="AH383" s="95">
        <f t="shared" si="104"/>
        <v>23149</v>
      </c>
      <c r="AI383" s="95">
        <f t="shared" si="105"/>
        <v>1950</v>
      </c>
      <c r="AJ383" s="95">
        <f t="shared" si="106"/>
        <v>0</v>
      </c>
      <c r="AK383" s="95">
        <f t="shared" si="107"/>
        <v>27099</v>
      </c>
    </row>
    <row r="384" spans="1:37" s="54" customFormat="1" ht="12.75" customHeight="1">
      <c r="A384" s="47">
        <v>377</v>
      </c>
      <c r="B384" s="42" t="s">
        <v>1559</v>
      </c>
      <c r="C384" s="48" t="str">
        <f>VLOOKUP(B384,'Master '!B$4:AM$6300,3,0)</f>
        <v>Bharat  Murlidhar Gosavi</v>
      </c>
      <c r="D384" s="49">
        <f>VLOOKUP(B384,'Master '!B$4:AP$6300,28,0)</f>
        <v>43000</v>
      </c>
      <c r="E384" s="86" t="str">
        <f>VLOOKUP(B384,'Master '!B:F,5,0)</f>
        <v>M</v>
      </c>
      <c r="F384" s="86">
        <v>0</v>
      </c>
      <c r="G384" s="86">
        <v>1</v>
      </c>
      <c r="H384" s="86">
        <v>3</v>
      </c>
      <c r="I384" s="86">
        <v>0</v>
      </c>
      <c r="J384" s="86">
        <v>25</v>
      </c>
      <c r="K384" s="50">
        <f t="shared" si="90"/>
        <v>29</v>
      </c>
      <c r="L384" s="51">
        <f>VLOOKUP(B384,'Master '!B$4:AQ$13300,23,0)</f>
        <v>21500</v>
      </c>
      <c r="M384" s="51">
        <f>VLOOKUP(B384,'Master '!B$4:AS$13300,24,0)</f>
        <v>8600</v>
      </c>
      <c r="N384" s="51">
        <f>VLOOKUP(B384,'Master '!B$4:AT$13300,25,0)</f>
        <v>2083</v>
      </c>
      <c r="O384" s="51">
        <f>VLOOKUP(B384,'Master '!B$4:AV$1330,26,0)</f>
        <v>2083</v>
      </c>
      <c r="P384" s="51">
        <f>VLOOKUP(B384,'Master '!B$4:AW$1330,27,0)</f>
        <v>8734</v>
      </c>
      <c r="Q384" s="51">
        <f t="shared" si="91"/>
        <v>43000</v>
      </c>
      <c r="R384" s="52">
        <f t="shared" si="92"/>
        <v>20113</v>
      </c>
      <c r="S384" s="52">
        <f t="shared" si="93"/>
        <v>8046</v>
      </c>
      <c r="T384" s="52">
        <f t="shared" si="94"/>
        <v>1949</v>
      </c>
      <c r="U384" s="52">
        <f t="shared" si="95"/>
        <v>1949</v>
      </c>
      <c r="V384" s="52">
        <f t="shared" si="96"/>
        <v>1949</v>
      </c>
      <c r="W384" s="52">
        <f t="shared" si="97"/>
        <v>0</v>
      </c>
      <c r="X384" s="52">
        <f t="shared" si="98"/>
        <v>34006</v>
      </c>
      <c r="Y384" s="52">
        <f t="shared" si="99"/>
        <v>25960</v>
      </c>
      <c r="Z384" s="52">
        <f t="shared" si="100"/>
        <v>15000</v>
      </c>
      <c r="AA384" s="52">
        <f>ROUND(IF((VLOOKUP(B384,'Master '!B$4:W$29000,22,0))&lt;21001,X384,0),0)</f>
        <v>0</v>
      </c>
      <c r="AB384" s="52">
        <f t="shared" si="101"/>
        <v>1800</v>
      </c>
      <c r="AC384" s="52">
        <f t="shared" si="102"/>
        <v>0</v>
      </c>
      <c r="AD384" s="52">
        <v>200</v>
      </c>
      <c r="AE384" s="53"/>
      <c r="AF384" s="104"/>
      <c r="AG384" s="95">
        <f t="shared" si="103"/>
        <v>2000</v>
      </c>
      <c r="AH384" s="95">
        <f t="shared" si="104"/>
        <v>32006</v>
      </c>
      <c r="AI384" s="95">
        <f t="shared" si="105"/>
        <v>1950</v>
      </c>
      <c r="AJ384" s="95">
        <f t="shared" si="106"/>
        <v>0</v>
      </c>
      <c r="AK384" s="95">
        <f t="shared" si="107"/>
        <v>35956</v>
      </c>
    </row>
    <row r="385" spans="1:37" s="54" customFormat="1" ht="12.75" customHeight="1">
      <c r="A385" s="47">
        <v>378</v>
      </c>
      <c r="B385" s="42" t="s">
        <v>1564</v>
      </c>
      <c r="C385" s="48" t="str">
        <f>VLOOKUP(B385,'Master '!B$4:AM$6300,3,0)</f>
        <v>Madasu  Divangir Meshram</v>
      </c>
      <c r="D385" s="49">
        <f>VLOOKUP(B385,'Master '!B$4:AP$6300,28,0)</f>
        <v>32000</v>
      </c>
      <c r="E385" s="86" t="str">
        <f>VLOOKUP(B385,'Master '!B:F,5,0)</f>
        <v>M</v>
      </c>
      <c r="F385" s="86">
        <v>0</v>
      </c>
      <c r="G385" s="86">
        <v>0</v>
      </c>
      <c r="H385" s="86">
        <v>4</v>
      </c>
      <c r="I385" s="86">
        <v>0</v>
      </c>
      <c r="J385" s="86">
        <v>25</v>
      </c>
      <c r="K385" s="50">
        <f t="shared" si="90"/>
        <v>29</v>
      </c>
      <c r="L385" s="51">
        <f>VLOOKUP(B385,'Master '!B$4:AQ$13300,23,0)</f>
        <v>16000</v>
      </c>
      <c r="M385" s="51">
        <f>VLOOKUP(B385,'Master '!B$4:AS$13300,24,0)</f>
        <v>6400</v>
      </c>
      <c r="N385" s="51">
        <f>VLOOKUP(B385,'Master '!B$4:AT$13300,25,0)</f>
        <v>2083</v>
      </c>
      <c r="O385" s="51">
        <f>VLOOKUP(B385,'Master '!B$4:AV$1330,26,0)</f>
        <v>2083</v>
      </c>
      <c r="P385" s="51">
        <f>VLOOKUP(B385,'Master '!B$4:AW$1330,27,0)</f>
        <v>5434</v>
      </c>
      <c r="Q385" s="51">
        <f t="shared" si="91"/>
        <v>32000</v>
      </c>
      <c r="R385" s="52">
        <f t="shared" si="92"/>
        <v>14968</v>
      </c>
      <c r="S385" s="52">
        <f t="shared" si="93"/>
        <v>5988</v>
      </c>
      <c r="T385" s="52">
        <f t="shared" si="94"/>
        <v>1949</v>
      </c>
      <c r="U385" s="52">
        <f t="shared" si="95"/>
        <v>1949</v>
      </c>
      <c r="V385" s="52">
        <f t="shared" si="96"/>
        <v>1949</v>
      </c>
      <c r="W385" s="52">
        <f t="shared" si="97"/>
        <v>0</v>
      </c>
      <c r="X385" s="52">
        <f t="shared" si="98"/>
        <v>26803</v>
      </c>
      <c r="Y385" s="52">
        <f t="shared" si="99"/>
        <v>20815</v>
      </c>
      <c r="Z385" s="52">
        <f t="shared" si="100"/>
        <v>15000</v>
      </c>
      <c r="AA385" s="52">
        <f>ROUND(IF((VLOOKUP(B385,'Master '!B$4:W$29000,22,0))&lt;21001,X385,0),0)</f>
        <v>0</v>
      </c>
      <c r="AB385" s="52">
        <f t="shared" si="101"/>
        <v>1800</v>
      </c>
      <c r="AC385" s="52">
        <f t="shared" si="102"/>
        <v>0</v>
      </c>
      <c r="AD385" s="52">
        <v>200</v>
      </c>
      <c r="AE385" s="53"/>
      <c r="AF385" s="104"/>
      <c r="AG385" s="95">
        <f t="shared" si="103"/>
        <v>2000</v>
      </c>
      <c r="AH385" s="95">
        <f t="shared" si="104"/>
        <v>24803</v>
      </c>
      <c r="AI385" s="95">
        <f t="shared" si="105"/>
        <v>1950</v>
      </c>
      <c r="AJ385" s="95">
        <f t="shared" si="106"/>
        <v>0</v>
      </c>
      <c r="AK385" s="95">
        <f t="shared" si="107"/>
        <v>28753</v>
      </c>
    </row>
    <row r="386" spans="1:37" s="54" customFormat="1" ht="12.75" customHeight="1">
      <c r="A386" s="47">
        <v>379</v>
      </c>
      <c r="B386" s="42" t="s">
        <v>1568</v>
      </c>
      <c r="C386" s="48" t="str">
        <f>VLOOKUP(B386,'Master '!B$4:AM$6300,3,0)</f>
        <v>Gajanan Manik Nirmale</v>
      </c>
      <c r="D386" s="49">
        <f>VLOOKUP(B386,'Master '!B$4:AP$6300,28,0)</f>
        <v>16000</v>
      </c>
      <c r="E386" s="86" t="str">
        <f>VLOOKUP(B386,'Master '!B:F,5,0)</f>
        <v>M</v>
      </c>
      <c r="F386" s="86">
        <v>10</v>
      </c>
      <c r="G386" s="86">
        <v>1</v>
      </c>
      <c r="H386" s="86">
        <v>2</v>
      </c>
      <c r="I386" s="86">
        <v>0</v>
      </c>
      <c r="J386" s="86">
        <v>26</v>
      </c>
      <c r="K386" s="50">
        <f t="shared" si="90"/>
        <v>29</v>
      </c>
      <c r="L386" s="51">
        <f>VLOOKUP(B386,'Master '!B$4:AQ$13300,23,0)</f>
        <v>8000</v>
      </c>
      <c r="M386" s="51">
        <f>VLOOKUP(B386,'Master '!B$4:AS$13300,24,0)</f>
        <v>3200</v>
      </c>
      <c r="N386" s="51">
        <f>VLOOKUP(B386,'Master '!B$4:AT$13300,25,0)</f>
        <v>2083</v>
      </c>
      <c r="O386" s="51">
        <f>VLOOKUP(B386,'Master '!B$4:AV$1330,26,0)</f>
        <v>2083</v>
      </c>
      <c r="P386" s="51">
        <f>VLOOKUP(B386,'Master '!B$4:AW$1330,27,0)</f>
        <v>634</v>
      </c>
      <c r="Q386" s="51">
        <f t="shared" si="91"/>
        <v>16000</v>
      </c>
      <c r="R386" s="52">
        <f t="shared" si="92"/>
        <v>7484</v>
      </c>
      <c r="S386" s="52">
        <f t="shared" si="93"/>
        <v>2994</v>
      </c>
      <c r="T386" s="52">
        <f t="shared" si="94"/>
        <v>1949</v>
      </c>
      <c r="U386" s="52">
        <f t="shared" si="95"/>
        <v>1949</v>
      </c>
      <c r="V386" s="52">
        <f t="shared" si="96"/>
        <v>1949</v>
      </c>
      <c r="W386" s="52">
        <f t="shared" si="97"/>
        <v>903.22580645161293</v>
      </c>
      <c r="X386" s="52">
        <f t="shared" si="98"/>
        <v>17229</v>
      </c>
      <c r="Y386" s="52">
        <f t="shared" si="99"/>
        <v>13331</v>
      </c>
      <c r="Z386" s="52">
        <f t="shared" si="100"/>
        <v>13331</v>
      </c>
      <c r="AA386" s="52">
        <f>ROUND(IF((VLOOKUP(B386,'Master '!B$4:W$29000,22,0))&lt;21001,X386,0),0)</f>
        <v>17229</v>
      </c>
      <c r="AB386" s="52">
        <f t="shared" si="101"/>
        <v>1599.72</v>
      </c>
      <c r="AC386" s="52">
        <f t="shared" si="102"/>
        <v>130</v>
      </c>
      <c r="AD386" s="52">
        <v>200</v>
      </c>
      <c r="AE386" s="53"/>
      <c r="AF386" s="104"/>
      <c r="AG386" s="95">
        <f t="shared" si="103"/>
        <v>1929.72</v>
      </c>
      <c r="AH386" s="95">
        <f t="shared" si="104"/>
        <v>15299.28</v>
      </c>
      <c r="AI386" s="95">
        <f t="shared" si="105"/>
        <v>1733.03</v>
      </c>
      <c r="AJ386" s="95">
        <f t="shared" si="106"/>
        <v>559.9425</v>
      </c>
      <c r="AK386" s="95">
        <f t="shared" si="107"/>
        <v>19521.9725</v>
      </c>
    </row>
    <row r="387" spans="1:37" s="54" customFormat="1" ht="12.75" customHeight="1">
      <c r="A387" s="47">
        <v>380</v>
      </c>
      <c r="B387" s="42" t="s">
        <v>1573</v>
      </c>
      <c r="C387" s="48" t="str">
        <f>VLOOKUP(B387,'Master '!B$4:AM$6300,3,0)</f>
        <v>Narendra Suresh Atrahe</v>
      </c>
      <c r="D387" s="49">
        <f>VLOOKUP(B387,'Master '!B$4:AP$6300,28,0)</f>
        <v>31000</v>
      </c>
      <c r="E387" s="86" t="str">
        <f>VLOOKUP(B387,'Master '!B:F,5,0)</f>
        <v>M</v>
      </c>
      <c r="F387" s="86">
        <v>0</v>
      </c>
      <c r="G387" s="86">
        <v>1</v>
      </c>
      <c r="H387" s="86">
        <v>4</v>
      </c>
      <c r="I387" s="86">
        <v>0</v>
      </c>
      <c r="J387" s="86">
        <v>26</v>
      </c>
      <c r="K387" s="50">
        <f t="shared" si="90"/>
        <v>31</v>
      </c>
      <c r="L387" s="51">
        <f>VLOOKUP(B387,'Master '!B$4:AQ$13300,23,0)</f>
        <v>15500</v>
      </c>
      <c r="M387" s="51">
        <f>VLOOKUP(B387,'Master '!B$4:AS$13300,24,0)</f>
        <v>6200</v>
      </c>
      <c r="N387" s="51">
        <f>VLOOKUP(B387,'Master '!B$4:AT$13300,25,0)</f>
        <v>2083</v>
      </c>
      <c r="O387" s="51">
        <f>VLOOKUP(B387,'Master '!B$4:AV$1330,26,0)</f>
        <v>2083</v>
      </c>
      <c r="P387" s="51">
        <f>VLOOKUP(B387,'Master '!B$4:AW$1330,27,0)</f>
        <v>5134</v>
      </c>
      <c r="Q387" s="51">
        <f t="shared" si="91"/>
        <v>31000</v>
      </c>
      <c r="R387" s="52">
        <f t="shared" si="92"/>
        <v>15500</v>
      </c>
      <c r="S387" s="52">
        <f t="shared" si="93"/>
        <v>6200</v>
      </c>
      <c r="T387" s="52">
        <f t="shared" si="94"/>
        <v>2083</v>
      </c>
      <c r="U387" s="52">
        <f t="shared" si="95"/>
        <v>2083</v>
      </c>
      <c r="V387" s="52">
        <f t="shared" si="96"/>
        <v>2083</v>
      </c>
      <c r="W387" s="52">
        <f t="shared" si="97"/>
        <v>0</v>
      </c>
      <c r="X387" s="52">
        <f t="shared" si="98"/>
        <v>27949</v>
      </c>
      <c r="Y387" s="52">
        <f t="shared" si="99"/>
        <v>21749</v>
      </c>
      <c r="Z387" s="52">
        <f t="shared" si="100"/>
        <v>15000</v>
      </c>
      <c r="AA387" s="52">
        <f>ROUND(IF((VLOOKUP(B387,'Master '!B$4:W$29000,22,0))&lt;21001,X387,0),0)</f>
        <v>0</v>
      </c>
      <c r="AB387" s="52">
        <f t="shared" si="101"/>
        <v>1800</v>
      </c>
      <c r="AC387" s="52">
        <f t="shared" si="102"/>
        <v>0</v>
      </c>
      <c r="AD387" s="52">
        <v>200</v>
      </c>
      <c r="AE387" s="53"/>
      <c r="AF387" s="104"/>
      <c r="AG387" s="95">
        <f t="shared" si="103"/>
        <v>2000</v>
      </c>
      <c r="AH387" s="95">
        <f t="shared" si="104"/>
        <v>25949</v>
      </c>
      <c r="AI387" s="95">
        <f t="shared" si="105"/>
        <v>1950</v>
      </c>
      <c r="AJ387" s="95">
        <f t="shared" si="106"/>
        <v>0</v>
      </c>
      <c r="AK387" s="95">
        <f t="shared" si="107"/>
        <v>29899</v>
      </c>
    </row>
    <row r="388" spans="1:37" s="54" customFormat="1" ht="12.75" customHeight="1">
      <c r="A388" s="47">
        <v>381</v>
      </c>
      <c r="B388" s="42" t="s">
        <v>1577</v>
      </c>
      <c r="C388" s="48" t="str">
        <f>VLOOKUP(B388,'Master '!B$4:AM$6300,3,0)</f>
        <v>Manojgir Tamarchand Gadekar</v>
      </c>
      <c r="D388" s="49">
        <f>VLOOKUP(B388,'Master '!B$4:AP$6300,28,0)</f>
        <v>24000</v>
      </c>
      <c r="E388" s="86" t="str">
        <f>VLOOKUP(B388,'Master '!B:F,5,0)</f>
        <v>M</v>
      </c>
      <c r="F388" s="86">
        <v>0</v>
      </c>
      <c r="G388" s="86">
        <v>0</v>
      </c>
      <c r="H388" s="86">
        <v>3</v>
      </c>
      <c r="I388" s="86">
        <v>0</v>
      </c>
      <c r="J388" s="86">
        <v>24</v>
      </c>
      <c r="K388" s="50">
        <f t="shared" si="90"/>
        <v>27</v>
      </c>
      <c r="L388" s="51">
        <f>VLOOKUP(B388,'Master '!B$4:AQ$13300,23,0)</f>
        <v>12000</v>
      </c>
      <c r="M388" s="51">
        <f>VLOOKUP(B388,'Master '!B$4:AS$13300,24,0)</f>
        <v>4800</v>
      </c>
      <c r="N388" s="51">
        <f>VLOOKUP(B388,'Master '!B$4:AT$13300,25,0)</f>
        <v>2083</v>
      </c>
      <c r="O388" s="51">
        <f>VLOOKUP(B388,'Master '!B$4:AV$1330,26,0)</f>
        <v>2083</v>
      </c>
      <c r="P388" s="51">
        <f>VLOOKUP(B388,'Master '!B$4:AW$1330,27,0)</f>
        <v>3034</v>
      </c>
      <c r="Q388" s="51">
        <f t="shared" si="91"/>
        <v>24000</v>
      </c>
      <c r="R388" s="52">
        <f t="shared" si="92"/>
        <v>10452</v>
      </c>
      <c r="S388" s="52">
        <f t="shared" si="93"/>
        <v>4181</v>
      </c>
      <c r="T388" s="52">
        <f t="shared" si="94"/>
        <v>1815</v>
      </c>
      <c r="U388" s="52">
        <f t="shared" si="95"/>
        <v>1815</v>
      </c>
      <c r="V388" s="52">
        <f t="shared" si="96"/>
        <v>1815</v>
      </c>
      <c r="W388" s="52">
        <f t="shared" si="97"/>
        <v>0</v>
      </c>
      <c r="X388" s="52">
        <f t="shared" si="98"/>
        <v>20078</v>
      </c>
      <c r="Y388" s="52">
        <f t="shared" si="99"/>
        <v>15897</v>
      </c>
      <c r="Z388" s="52">
        <f t="shared" si="100"/>
        <v>15000</v>
      </c>
      <c r="AA388" s="52">
        <f>ROUND(IF((VLOOKUP(B388,'Master '!B$4:W$29000,22,0))&lt;21001,X388,0),0)</f>
        <v>0</v>
      </c>
      <c r="AB388" s="52">
        <f t="shared" si="101"/>
        <v>1800</v>
      </c>
      <c r="AC388" s="52">
        <f t="shared" si="102"/>
        <v>0</v>
      </c>
      <c r="AD388" s="52">
        <v>200</v>
      </c>
      <c r="AE388" s="53"/>
      <c r="AF388" s="104"/>
      <c r="AG388" s="95">
        <f t="shared" si="103"/>
        <v>2000</v>
      </c>
      <c r="AH388" s="95">
        <f t="shared" si="104"/>
        <v>18078</v>
      </c>
      <c r="AI388" s="95">
        <f t="shared" si="105"/>
        <v>1950</v>
      </c>
      <c r="AJ388" s="95">
        <f t="shared" si="106"/>
        <v>0</v>
      </c>
      <c r="AK388" s="95">
        <f t="shared" si="107"/>
        <v>22028</v>
      </c>
    </row>
    <row r="389" spans="1:37" s="54" customFormat="1" ht="12.75" customHeight="1">
      <c r="A389" s="47">
        <v>382</v>
      </c>
      <c r="B389" s="42" t="s">
        <v>1581</v>
      </c>
      <c r="C389" s="48" t="str">
        <f>VLOOKUP(B389,'Master '!B$4:AM$6300,3,0)</f>
        <v>Nandu  Ladekar</v>
      </c>
      <c r="D389" s="49">
        <f>VLOOKUP(B389,'Master '!B$4:AP$6300,28,0)</f>
        <v>31000</v>
      </c>
      <c r="E389" s="86" t="str">
        <f>VLOOKUP(B389,'Master '!B:F,5,0)</f>
        <v>M</v>
      </c>
      <c r="F389" s="86">
        <v>0</v>
      </c>
      <c r="G389" s="86">
        <v>1</v>
      </c>
      <c r="H389" s="86">
        <v>4</v>
      </c>
      <c r="I389" s="86">
        <v>0</v>
      </c>
      <c r="J389" s="86">
        <v>26</v>
      </c>
      <c r="K389" s="50">
        <f t="shared" si="90"/>
        <v>31</v>
      </c>
      <c r="L389" s="51">
        <f>VLOOKUP(B389,'Master '!B$4:AQ$13300,23,0)</f>
        <v>15500</v>
      </c>
      <c r="M389" s="51">
        <f>VLOOKUP(B389,'Master '!B$4:AS$13300,24,0)</f>
        <v>6200</v>
      </c>
      <c r="N389" s="51">
        <f>VLOOKUP(B389,'Master '!B$4:AT$13300,25,0)</f>
        <v>2083</v>
      </c>
      <c r="O389" s="51">
        <f>VLOOKUP(B389,'Master '!B$4:AV$1330,26,0)</f>
        <v>2083</v>
      </c>
      <c r="P389" s="51">
        <f>VLOOKUP(B389,'Master '!B$4:AW$1330,27,0)</f>
        <v>5134</v>
      </c>
      <c r="Q389" s="51">
        <f t="shared" si="91"/>
        <v>31000</v>
      </c>
      <c r="R389" s="52">
        <f t="shared" si="92"/>
        <v>15500</v>
      </c>
      <c r="S389" s="52">
        <f t="shared" si="93"/>
        <v>6200</v>
      </c>
      <c r="T389" s="52">
        <f t="shared" si="94"/>
        <v>2083</v>
      </c>
      <c r="U389" s="52">
        <f t="shared" si="95"/>
        <v>2083</v>
      </c>
      <c r="V389" s="52">
        <f t="shared" si="96"/>
        <v>2083</v>
      </c>
      <c r="W389" s="52">
        <f t="shared" si="97"/>
        <v>0</v>
      </c>
      <c r="X389" s="52">
        <f t="shared" si="98"/>
        <v>27949</v>
      </c>
      <c r="Y389" s="52">
        <f t="shared" si="99"/>
        <v>21749</v>
      </c>
      <c r="Z389" s="52">
        <f t="shared" si="100"/>
        <v>15000</v>
      </c>
      <c r="AA389" s="52">
        <f>ROUND(IF((VLOOKUP(B389,'Master '!B$4:W$29000,22,0))&lt;21001,X389,0),0)</f>
        <v>0</v>
      </c>
      <c r="AB389" s="52">
        <f t="shared" si="101"/>
        <v>1800</v>
      </c>
      <c r="AC389" s="52">
        <f t="shared" si="102"/>
        <v>0</v>
      </c>
      <c r="AD389" s="52">
        <v>200</v>
      </c>
      <c r="AE389" s="53"/>
      <c r="AF389" s="104"/>
      <c r="AG389" s="95">
        <f t="shared" si="103"/>
        <v>2000</v>
      </c>
      <c r="AH389" s="95">
        <f t="shared" si="104"/>
        <v>25949</v>
      </c>
      <c r="AI389" s="95">
        <f t="shared" si="105"/>
        <v>1950</v>
      </c>
      <c r="AJ389" s="95">
        <f t="shared" si="106"/>
        <v>0</v>
      </c>
      <c r="AK389" s="95">
        <f t="shared" si="107"/>
        <v>29899</v>
      </c>
    </row>
    <row r="390" spans="1:37" s="54" customFormat="1" ht="12.75" customHeight="1">
      <c r="A390" s="47">
        <v>383</v>
      </c>
      <c r="B390" s="42" t="s">
        <v>1584</v>
      </c>
      <c r="C390" s="48" t="str">
        <f>VLOOKUP(B390,'Master '!B$4:AM$6300,3,0)</f>
        <v>Saurabh Sunilrao  Dhadwad</v>
      </c>
      <c r="D390" s="49">
        <f>VLOOKUP(B390,'Master '!B$4:AP$6300,28,0)</f>
        <v>16000</v>
      </c>
      <c r="E390" s="86" t="str">
        <f>VLOOKUP(B390,'Master '!B:F,5,0)</f>
        <v>M</v>
      </c>
      <c r="F390" s="86">
        <v>10</v>
      </c>
      <c r="G390" s="86">
        <v>0</v>
      </c>
      <c r="H390" s="86">
        <v>4</v>
      </c>
      <c r="I390" s="86">
        <v>0</v>
      </c>
      <c r="J390" s="86">
        <v>25</v>
      </c>
      <c r="K390" s="50">
        <f t="shared" si="90"/>
        <v>29</v>
      </c>
      <c r="L390" s="51">
        <f>VLOOKUP(B390,'Master '!B$4:AQ$13300,23,0)</f>
        <v>8000</v>
      </c>
      <c r="M390" s="51">
        <f>VLOOKUP(B390,'Master '!B$4:AS$13300,24,0)</f>
        <v>3200</v>
      </c>
      <c r="N390" s="51">
        <f>VLOOKUP(B390,'Master '!B$4:AT$13300,25,0)</f>
        <v>2083</v>
      </c>
      <c r="O390" s="51">
        <f>VLOOKUP(B390,'Master '!B$4:AV$1330,26,0)</f>
        <v>2083</v>
      </c>
      <c r="P390" s="51">
        <f>VLOOKUP(B390,'Master '!B$4:AW$1330,27,0)</f>
        <v>634</v>
      </c>
      <c r="Q390" s="51">
        <f t="shared" si="91"/>
        <v>16000</v>
      </c>
      <c r="R390" s="52">
        <f t="shared" si="92"/>
        <v>7484</v>
      </c>
      <c r="S390" s="52">
        <f t="shared" si="93"/>
        <v>2994</v>
      </c>
      <c r="T390" s="52">
        <f t="shared" si="94"/>
        <v>1949</v>
      </c>
      <c r="U390" s="52">
        <f t="shared" si="95"/>
        <v>1949</v>
      </c>
      <c r="V390" s="52">
        <f t="shared" si="96"/>
        <v>1949</v>
      </c>
      <c r="W390" s="52">
        <f t="shared" si="97"/>
        <v>903.22580645161293</v>
      </c>
      <c r="X390" s="52">
        <f t="shared" si="98"/>
        <v>17229</v>
      </c>
      <c r="Y390" s="52">
        <f t="shared" si="99"/>
        <v>13331</v>
      </c>
      <c r="Z390" s="52">
        <f t="shared" si="100"/>
        <v>13331</v>
      </c>
      <c r="AA390" s="52">
        <f>ROUND(IF((VLOOKUP(B390,'Master '!B$4:W$29000,22,0))&lt;21001,X390,0),0)</f>
        <v>17229</v>
      </c>
      <c r="AB390" s="52">
        <f t="shared" si="101"/>
        <v>1599.72</v>
      </c>
      <c r="AC390" s="52">
        <f t="shared" si="102"/>
        <v>130</v>
      </c>
      <c r="AD390" s="52">
        <v>200</v>
      </c>
      <c r="AE390" s="53"/>
      <c r="AF390" s="104"/>
      <c r="AG390" s="95">
        <f t="shared" si="103"/>
        <v>1929.72</v>
      </c>
      <c r="AH390" s="95">
        <f t="shared" si="104"/>
        <v>15299.28</v>
      </c>
      <c r="AI390" s="95">
        <f t="shared" si="105"/>
        <v>1733.03</v>
      </c>
      <c r="AJ390" s="95">
        <f t="shared" si="106"/>
        <v>559.9425</v>
      </c>
      <c r="AK390" s="95">
        <f t="shared" si="107"/>
        <v>19521.9725</v>
      </c>
    </row>
    <row r="391" spans="1:37" s="54" customFormat="1" ht="12.75" customHeight="1">
      <c r="A391" s="47">
        <v>384</v>
      </c>
      <c r="B391" s="42" t="s">
        <v>1588</v>
      </c>
      <c r="C391" s="48" t="str">
        <f>VLOOKUP(B391,'Master '!B$4:AM$6300,3,0)</f>
        <v>Mukul Vasant Sapkal</v>
      </c>
      <c r="D391" s="49">
        <f>VLOOKUP(B391,'Master '!B$4:AP$6300,28,0)</f>
        <v>40000</v>
      </c>
      <c r="E391" s="86" t="str">
        <f>VLOOKUP(B391,'Master '!B:F,5,0)</f>
        <v>M</v>
      </c>
      <c r="F391" s="86">
        <v>0</v>
      </c>
      <c r="G391" s="86">
        <v>1</v>
      </c>
      <c r="H391" s="86">
        <v>2</v>
      </c>
      <c r="I391" s="86">
        <v>0</v>
      </c>
      <c r="J391" s="86">
        <v>26</v>
      </c>
      <c r="K391" s="50">
        <f t="shared" si="90"/>
        <v>29</v>
      </c>
      <c r="L391" s="51">
        <f>VLOOKUP(B391,'Master '!B$4:AQ$13300,23,0)</f>
        <v>20000</v>
      </c>
      <c r="M391" s="51">
        <f>VLOOKUP(B391,'Master '!B$4:AS$13300,24,0)</f>
        <v>8000</v>
      </c>
      <c r="N391" s="51">
        <f>VLOOKUP(B391,'Master '!B$4:AT$13300,25,0)</f>
        <v>2083</v>
      </c>
      <c r="O391" s="51">
        <f>VLOOKUP(B391,'Master '!B$4:AV$1330,26,0)</f>
        <v>2083</v>
      </c>
      <c r="P391" s="51">
        <f>VLOOKUP(B391,'Master '!B$4:AW$1330,27,0)</f>
        <v>7834</v>
      </c>
      <c r="Q391" s="51">
        <f t="shared" si="91"/>
        <v>40000</v>
      </c>
      <c r="R391" s="52">
        <f t="shared" si="92"/>
        <v>18710</v>
      </c>
      <c r="S391" s="52">
        <f t="shared" si="93"/>
        <v>7484</v>
      </c>
      <c r="T391" s="52">
        <f t="shared" si="94"/>
        <v>1949</v>
      </c>
      <c r="U391" s="52">
        <f t="shared" si="95"/>
        <v>1949</v>
      </c>
      <c r="V391" s="52">
        <f t="shared" si="96"/>
        <v>1949</v>
      </c>
      <c r="W391" s="52">
        <f t="shared" si="97"/>
        <v>0</v>
      </c>
      <c r="X391" s="52">
        <f t="shared" si="98"/>
        <v>32041</v>
      </c>
      <c r="Y391" s="52">
        <f t="shared" si="99"/>
        <v>24557</v>
      </c>
      <c r="Z391" s="52">
        <f t="shared" si="100"/>
        <v>15000</v>
      </c>
      <c r="AA391" s="52">
        <f>ROUND(IF((VLOOKUP(B391,'Master '!B$4:W$29000,22,0))&lt;21001,X391,0),0)</f>
        <v>0</v>
      </c>
      <c r="AB391" s="52">
        <f t="shared" si="101"/>
        <v>1800</v>
      </c>
      <c r="AC391" s="52">
        <f t="shared" si="102"/>
        <v>0</v>
      </c>
      <c r="AD391" s="52">
        <v>200</v>
      </c>
      <c r="AE391" s="53"/>
      <c r="AF391" s="104"/>
      <c r="AG391" s="95">
        <f t="shared" si="103"/>
        <v>2000</v>
      </c>
      <c r="AH391" s="95">
        <f t="shared" si="104"/>
        <v>30041</v>
      </c>
      <c r="AI391" s="95">
        <f t="shared" si="105"/>
        <v>1950</v>
      </c>
      <c r="AJ391" s="95">
        <f t="shared" si="106"/>
        <v>0</v>
      </c>
      <c r="AK391" s="95">
        <f t="shared" si="107"/>
        <v>33991</v>
      </c>
    </row>
    <row r="392" spans="1:37" s="54" customFormat="1" ht="12.75" customHeight="1">
      <c r="A392" s="47">
        <v>385</v>
      </c>
      <c r="B392" s="42" t="s">
        <v>1591</v>
      </c>
      <c r="C392" s="48" t="str">
        <f>VLOOKUP(B392,'Master '!B$4:AM$6300,3,0)</f>
        <v>Yogiraj Shivaji Rane</v>
      </c>
      <c r="D392" s="49">
        <f>VLOOKUP(B392,'Master '!B$4:AP$6300,28,0)</f>
        <v>20000</v>
      </c>
      <c r="E392" s="86" t="str">
        <f>VLOOKUP(B392,'Master '!B:F,5,0)</f>
        <v>M</v>
      </c>
      <c r="F392" s="86">
        <v>10</v>
      </c>
      <c r="G392" s="86">
        <v>1</v>
      </c>
      <c r="H392" s="86">
        <v>4</v>
      </c>
      <c r="I392" s="86">
        <v>0</v>
      </c>
      <c r="J392" s="86">
        <v>26</v>
      </c>
      <c r="K392" s="50">
        <f t="shared" ref="K392:K455" si="108">SUM(G392:J392)</f>
        <v>31</v>
      </c>
      <c r="L392" s="51">
        <f>VLOOKUP(B392,'Master '!B$4:AQ$13300,23,0)</f>
        <v>10000</v>
      </c>
      <c r="M392" s="51">
        <f>VLOOKUP(B392,'Master '!B$4:AS$13300,24,0)</f>
        <v>4000</v>
      </c>
      <c r="N392" s="51">
        <f>VLOOKUP(B392,'Master '!B$4:AT$13300,25,0)</f>
        <v>2083</v>
      </c>
      <c r="O392" s="51">
        <f>VLOOKUP(B392,'Master '!B$4:AV$1330,26,0)</f>
        <v>2083</v>
      </c>
      <c r="P392" s="51">
        <f>VLOOKUP(B392,'Master '!B$4:AW$1330,27,0)</f>
        <v>1834</v>
      </c>
      <c r="Q392" s="51">
        <f t="shared" ref="Q392:Q455" si="109">SUM(L392:P392)</f>
        <v>20000</v>
      </c>
      <c r="R392" s="52">
        <f t="shared" ref="R392:R455" si="110">ROUNDUP((L392/$K$4*$K392),0)</f>
        <v>10000</v>
      </c>
      <c r="S392" s="52">
        <f t="shared" ref="S392:S455" si="111">ROUNDUP((M392/$K$4*$K392),0)</f>
        <v>4000</v>
      </c>
      <c r="T392" s="52">
        <f t="shared" ref="T392:T455" si="112">ROUNDUP((N392/$K$4*$K392),0)</f>
        <v>2083</v>
      </c>
      <c r="U392" s="52">
        <f t="shared" ref="U392:U455" si="113">ROUNDUP((O392/$K$4*$K392),0)</f>
        <v>2083</v>
      </c>
      <c r="V392" s="52">
        <f t="shared" ref="V392:V455" si="114">ROUNDUP((O392/$K$4*$K392),0)</f>
        <v>2083</v>
      </c>
      <c r="W392" s="52">
        <f t="shared" ref="W392:W455" si="115">IF(D392&lt;21000,SUM(L392:M392)/K$4/4,0)*F392</f>
        <v>1129.0322580645161</v>
      </c>
      <c r="X392" s="52">
        <f t="shared" ref="X392:X455" si="116">ROUNDUP((SUM(R392:W392)),0)</f>
        <v>21379</v>
      </c>
      <c r="Y392" s="52">
        <f t="shared" ref="Y392:Y455" si="117">R392+T392+U392+V392</f>
        <v>16249</v>
      </c>
      <c r="Z392" s="52">
        <f t="shared" ref="Z392:Z455" si="118">IF(Y392&gt;15000,15000,Y392)</f>
        <v>15000</v>
      </c>
      <c r="AA392" s="52">
        <f>ROUND(IF((VLOOKUP(B392,'Master '!B$4:W$29000,22,0))&lt;21001,X392,0),0)</f>
        <v>21379</v>
      </c>
      <c r="AB392" s="52">
        <f t="shared" ref="AB392:AB455" si="119">Z392*12%</f>
        <v>1800</v>
      </c>
      <c r="AC392" s="52">
        <f t="shared" ref="AC392:AC455" si="120">ROUNDUP((AA392*0.75%),0)</f>
        <v>161</v>
      </c>
      <c r="AD392" s="52">
        <v>200</v>
      </c>
      <c r="AE392" s="53"/>
      <c r="AF392" s="104"/>
      <c r="AG392" s="95">
        <f t="shared" ref="AG392:AG455" si="121">SUM(AB392:AF392)</f>
        <v>2161</v>
      </c>
      <c r="AH392" s="95">
        <f t="shared" ref="AH392:AH455" si="122">X392-AG392</f>
        <v>19218</v>
      </c>
      <c r="AI392" s="95">
        <f t="shared" ref="AI392:AI455" si="123">Z392*13%</f>
        <v>1950</v>
      </c>
      <c r="AJ392" s="95">
        <f t="shared" ref="AJ392:AJ455" si="124">AA392*3.25%</f>
        <v>694.8175</v>
      </c>
      <c r="AK392" s="95">
        <f t="shared" ref="AK392:AK455" si="125">X392+AI392+AJ392</f>
        <v>24023.817500000001</v>
      </c>
    </row>
    <row r="393" spans="1:37" s="54" customFormat="1" ht="12.75" customHeight="1">
      <c r="A393" s="47">
        <v>386</v>
      </c>
      <c r="B393" s="42" t="s">
        <v>1596</v>
      </c>
      <c r="C393" s="48" t="str">
        <f>VLOOKUP(B393,'Master '!B$4:AM$6300,3,0)</f>
        <v>Mukul  Vijay Nerkar</v>
      </c>
      <c r="D393" s="49">
        <f>VLOOKUP(B393,'Master '!B$4:AP$6300,28,0)</f>
        <v>50000</v>
      </c>
      <c r="E393" s="86" t="str">
        <f>VLOOKUP(B393,'Master '!B:F,5,0)</f>
        <v>M</v>
      </c>
      <c r="F393" s="86">
        <v>0</v>
      </c>
      <c r="G393" s="86">
        <v>0</v>
      </c>
      <c r="H393" s="86">
        <v>3</v>
      </c>
      <c r="I393" s="86">
        <v>0</v>
      </c>
      <c r="J393" s="86">
        <v>24</v>
      </c>
      <c r="K393" s="50">
        <f t="shared" si="108"/>
        <v>27</v>
      </c>
      <c r="L393" s="51">
        <f>VLOOKUP(B393,'Master '!B$4:AQ$13300,23,0)</f>
        <v>25000</v>
      </c>
      <c r="M393" s="51">
        <f>VLOOKUP(B393,'Master '!B$4:AS$13300,24,0)</f>
        <v>10000</v>
      </c>
      <c r="N393" s="51">
        <f>VLOOKUP(B393,'Master '!B$4:AT$13300,25,0)</f>
        <v>2083</v>
      </c>
      <c r="O393" s="51">
        <f>VLOOKUP(B393,'Master '!B$4:AV$1330,26,0)</f>
        <v>2083</v>
      </c>
      <c r="P393" s="51">
        <f>VLOOKUP(B393,'Master '!B$4:AW$1330,27,0)</f>
        <v>10834</v>
      </c>
      <c r="Q393" s="51">
        <f t="shared" si="109"/>
        <v>50000</v>
      </c>
      <c r="R393" s="52">
        <f t="shared" si="110"/>
        <v>21775</v>
      </c>
      <c r="S393" s="52">
        <f t="shared" si="111"/>
        <v>8710</v>
      </c>
      <c r="T393" s="52">
        <f t="shared" si="112"/>
        <v>1815</v>
      </c>
      <c r="U393" s="52">
        <f t="shared" si="113"/>
        <v>1815</v>
      </c>
      <c r="V393" s="52">
        <f t="shared" si="114"/>
        <v>1815</v>
      </c>
      <c r="W393" s="52">
        <f t="shared" si="115"/>
        <v>0</v>
      </c>
      <c r="X393" s="52">
        <f t="shared" si="116"/>
        <v>35930</v>
      </c>
      <c r="Y393" s="52">
        <f t="shared" si="117"/>
        <v>27220</v>
      </c>
      <c r="Z393" s="52">
        <f t="shared" si="118"/>
        <v>15000</v>
      </c>
      <c r="AA393" s="52">
        <f>ROUND(IF((VLOOKUP(B393,'Master '!B$4:W$29000,22,0))&lt;21001,X393,0),0)</f>
        <v>0</v>
      </c>
      <c r="AB393" s="52">
        <f t="shared" si="119"/>
        <v>1800</v>
      </c>
      <c r="AC393" s="52">
        <f t="shared" si="120"/>
        <v>0</v>
      </c>
      <c r="AD393" s="52">
        <v>200</v>
      </c>
      <c r="AE393" s="53"/>
      <c r="AF393" s="104"/>
      <c r="AG393" s="95">
        <f t="shared" si="121"/>
        <v>2000</v>
      </c>
      <c r="AH393" s="95">
        <f t="shared" si="122"/>
        <v>33930</v>
      </c>
      <c r="AI393" s="95">
        <f t="shared" si="123"/>
        <v>1950</v>
      </c>
      <c r="AJ393" s="95">
        <f t="shared" si="124"/>
        <v>0</v>
      </c>
      <c r="AK393" s="95">
        <f t="shared" si="125"/>
        <v>37880</v>
      </c>
    </row>
    <row r="394" spans="1:37" s="54" customFormat="1" ht="12.75" customHeight="1">
      <c r="A394" s="47">
        <v>387</v>
      </c>
      <c r="B394" s="42" t="s">
        <v>1600</v>
      </c>
      <c r="C394" s="48" t="str">
        <f>VLOOKUP(B394,'Master '!B$4:AM$6300,3,0)</f>
        <v>Vijaya Anant Ajmera</v>
      </c>
      <c r="D394" s="49">
        <f>VLOOKUP(B394,'Master '!B$4:AP$6300,28,0)</f>
        <v>40000</v>
      </c>
      <c r="E394" s="86" t="str">
        <f>VLOOKUP(B394,'Master '!B:F,5,0)</f>
        <v>M</v>
      </c>
      <c r="F394" s="86">
        <v>0</v>
      </c>
      <c r="G394" s="86">
        <v>1</v>
      </c>
      <c r="H394" s="86">
        <v>4</v>
      </c>
      <c r="I394" s="86">
        <v>0</v>
      </c>
      <c r="J394" s="86">
        <v>26</v>
      </c>
      <c r="K394" s="50">
        <f t="shared" si="108"/>
        <v>31</v>
      </c>
      <c r="L394" s="51">
        <f>VLOOKUP(B394,'Master '!B$4:AQ$13300,23,0)</f>
        <v>20000</v>
      </c>
      <c r="M394" s="51">
        <f>VLOOKUP(B394,'Master '!B$4:AS$13300,24,0)</f>
        <v>8000</v>
      </c>
      <c r="N394" s="51">
        <f>VLOOKUP(B394,'Master '!B$4:AT$13300,25,0)</f>
        <v>2083</v>
      </c>
      <c r="O394" s="51">
        <f>VLOOKUP(B394,'Master '!B$4:AV$1330,26,0)</f>
        <v>2083</v>
      </c>
      <c r="P394" s="51">
        <f>VLOOKUP(B394,'Master '!B$4:AW$1330,27,0)</f>
        <v>7834</v>
      </c>
      <c r="Q394" s="51">
        <f t="shared" si="109"/>
        <v>40000</v>
      </c>
      <c r="R394" s="52">
        <f t="shared" si="110"/>
        <v>20000</v>
      </c>
      <c r="S394" s="52">
        <f t="shared" si="111"/>
        <v>8000</v>
      </c>
      <c r="T394" s="52">
        <f t="shared" si="112"/>
        <v>2083</v>
      </c>
      <c r="U394" s="52">
        <f t="shared" si="113"/>
        <v>2083</v>
      </c>
      <c r="V394" s="52">
        <f t="shared" si="114"/>
        <v>2083</v>
      </c>
      <c r="W394" s="52">
        <f t="shared" si="115"/>
        <v>0</v>
      </c>
      <c r="X394" s="52">
        <f t="shared" si="116"/>
        <v>34249</v>
      </c>
      <c r="Y394" s="52">
        <f t="shared" si="117"/>
        <v>26249</v>
      </c>
      <c r="Z394" s="52">
        <f t="shared" si="118"/>
        <v>15000</v>
      </c>
      <c r="AA394" s="52">
        <f>ROUND(IF((VLOOKUP(B394,'Master '!B$4:W$29000,22,0))&lt;21001,X394,0),0)</f>
        <v>0</v>
      </c>
      <c r="AB394" s="52">
        <f t="shared" si="119"/>
        <v>1800</v>
      </c>
      <c r="AC394" s="52">
        <f t="shared" si="120"/>
        <v>0</v>
      </c>
      <c r="AD394" s="52">
        <v>200</v>
      </c>
      <c r="AE394" s="53"/>
      <c r="AF394" s="104"/>
      <c r="AG394" s="95">
        <f t="shared" si="121"/>
        <v>2000</v>
      </c>
      <c r="AH394" s="95">
        <f t="shared" si="122"/>
        <v>32249</v>
      </c>
      <c r="AI394" s="95">
        <f t="shared" si="123"/>
        <v>1950</v>
      </c>
      <c r="AJ394" s="95">
        <f t="shared" si="124"/>
        <v>0</v>
      </c>
      <c r="AK394" s="95">
        <f t="shared" si="125"/>
        <v>36199</v>
      </c>
    </row>
    <row r="395" spans="1:37" s="54" customFormat="1" ht="12.75" customHeight="1">
      <c r="A395" s="47">
        <v>388</v>
      </c>
      <c r="B395" s="42" t="s">
        <v>1604</v>
      </c>
      <c r="C395" s="48" t="str">
        <f>VLOOKUP(B395,'Master '!B$4:AM$6300,3,0)</f>
        <v>Mahadev  Bodake</v>
      </c>
      <c r="D395" s="49">
        <f>VLOOKUP(B395,'Master '!B$4:AP$6300,28,0)</f>
        <v>15000</v>
      </c>
      <c r="E395" s="86" t="str">
        <f>VLOOKUP(B395,'Master '!B:F,5,0)</f>
        <v>M</v>
      </c>
      <c r="F395" s="86">
        <v>10</v>
      </c>
      <c r="G395" s="86">
        <v>1</v>
      </c>
      <c r="H395" s="86">
        <v>4</v>
      </c>
      <c r="I395" s="86">
        <v>0</v>
      </c>
      <c r="J395" s="86">
        <v>26</v>
      </c>
      <c r="K395" s="50">
        <f t="shared" si="108"/>
        <v>31</v>
      </c>
      <c r="L395" s="51">
        <f>VLOOKUP(B395,'Master '!B$4:AQ$13300,23,0)</f>
        <v>7500</v>
      </c>
      <c r="M395" s="51">
        <f>VLOOKUP(B395,'Master '!B$4:AS$13300,24,0)</f>
        <v>3000</v>
      </c>
      <c r="N395" s="51">
        <f>VLOOKUP(B395,'Master '!B$4:AT$13300,25,0)</f>
        <v>2083</v>
      </c>
      <c r="O395" s="51">
        <f>VLOOKUP(B395,'Master '!B$4:AV$1330,26,0)</f>
        <v>2083</v>
      </c>
      <c r="P395" s="51">
        <f>VLOOKUP(B395,'Master '!B$4:AW$1330,27,0)</f>
        <v>334</v>
      </c>
      <c r="Q395" s="51">
        <f t="shared" si="109"/>
        <v>15000</v>
      </c>
      <c r="R395" s="52">
        <f t="shared" si="110"/>
        <v>7500</v>
      </c>
      <c r="S395" s="52">
        <f t="shared" si="111"/>
        <v>3000</v>
      </c>
      <c r="T395" s="52">
        <f t="shared" si="112"/>
        <v>2083</v>
      </c>
      <c r="U395" s="52">
        <f t="shared" si="113"/>
        <v>2083</v>
      </c>
      <c r="V395" s="52">
        <f t="shared" si="114"/>
        <v>2083</v>
      </c>
      <c r="W395" s="52">
        <f t="shared" si="115"/>
        <v>846.77419354838707</v>
      </c>
      <c r="X395" s="52">
        <f t="shared" si="116"/>
        <v>17596</v>
      </c>
      <c r="Y395" s="52">
        <f t="shared" si="117"/>
        <v>13749</v>
      </c>
      <c r="Z395" s="52">
        <f t="shared" si="118"/>
        <v>13749</v>
      </c>
      <c r="AA395" s="52">
        <f>ROUND(IF((VLOOKUP(B395,'Master '!B$4:W$29000,22,0))&lt;21001,X395,0),0)</f>
        <v>17596</v>
      </c>
      <c r="AB395" s="52">
        <f t="shared" si="119"/>
        <v>1649.8799999999999</v>
      </c>
      <c r="AC395" s="52">
        <f t="shared" si="120"/>
        <v>132</v>
      </c>
      <c r="AD395" s="52">
        <v>200</v>
      </c>
      <c r="AE395" s="53"/>
      <c r="AF395" s="104"/>
      <c r="AG395" s="95">
        <f t="shared" si="121"/>
        <v>1981.8799999999999</v>
      </c>
      <c r="AH395" s="95">
        <f t="shared" si="122"/>
        <v>15614.12</v>
      </c>
      <c r="AI395" s="95">
        <f t="shared" si="123"/>
        <v>1787.3700000000001</v>
      </c>
      <c r="AJ395" s="95">
        <f t="shared" si="124"/>
        <v>571.87</v>
      </c>
      <c r="AK395" s="95">
        <f t="shared" si="125"/>
        <v>19955.239999999998</v>
      </c>
    </row>
    <row r="396" spans="1:37" s="54" customFormat="1" ht="12.75" customHeight="1">
      <c r="A396" s="47">
        <v>389</v>
      </c>
      <c r="B396" s="42" t="s">
        <v>1608</v>
      </c>
      <c r="C396" s="48" t="str">
        <f>VLOOKUP(B396,'Master '!B$4:AM$6300,3,0)</f>
        <v>Rajesh Shankar Sahu</v>
      </c>
      <c r="D396" s="49">
        <f>VLOOKUP(B396,'Master '!B$4:AP$6300,28,0)</f>
        <v>18000</v>
      </c>
      <c r="E396" s="86" t="str">
        <f>VLOOKUP(B396,'Master '!B:F,5,0)</f>
        <v>M</v>
      </c>
      <c r="F396" s="86">
        <v>10</v>
      </c>
      <c r="G396" s="86">
        <v>1</v>
      </c>
      <c r="H396" s="86">
        <v>2</v>
      </c>
      <c r="I396" s="86">
        <v>0</v>
      </c>
      <c r="J396" s="86">
        <v>24</v>
      </c>
      <c r="K396" s="50">
        <f t="shared" si="108"/>
        <v>27</v>
      </c>
      <c r="L396" s="51">
        <f>VLOOKUP(B396,'Master '!B$4:AQ$13300,23,0)</f>
        <v>9000</v>
      </c>
      <c r="M396" s="51">
        <f>VLOOKUP(B396,'Master '!B$4:AS$13300,24,0)</f>
        <v>3600</v>
      </c>
      <c r="N396" s="51">
        <f>VLOOKUP(B396,'Master '!B$4:AT$13300,25,0)</f>
        <v>2083</v>
      </c>
      <c r="O396" s="51">
        <f>VLOOKUP(B396,'Master '!B$4:AV$1330,26,0)</f>
        <v>2083</v>
      </c>
      <c r="P396" s="51">
        <f>VLOOKUP(B396,'Master '!B$4:AW$1330,27,0)</f>
        <v>1234</v>
      </c>
      <c r="Q396" s="51">
        <f t="shared" si="109"/>
        <v>18000</v>
      </c>
      <c r="R396" s="52">
        <f t="shared" si="110"/>
        <v>7839</v>
      </c>
      <c r="S396" s="52">
        <f t="shared" si="111"/>
        <v>3136</v>
      </c>
      <c r="T396" s="52">
        <f t="shared" si="112"/>
        <v>1815</v>
      </c>
      <c r="U396" s="52">
        <f t="shared" si="113"/>
        <v>1815</v>
      </c>
      <c r="V396" s="52">
        <f t="shared" si="114"/>
        <v>1815</v>
      </c>
      <c r="W396" s="52">
        <f t="shared" si="115"/>
        <v>1016.1290322580645</v>
      </c>
      <c r="X396" s="52">
        <f t="shared" si="116"/>
        <v>17437</v>
      </c>
      <c r="Y396" s="52">
        <f t="shared" si="117"/>
        <v>13284</v>
      </c>
      <c r="Z396" s="52">
        <f t="shared" si="118"/>
        <v>13284</v>
      </c>
      <c r="AA396" s="52">
        <f>ROUND(IF((VLOOKUP(B396,'Master '!B$4:W$29000,22,0))&lt;21001,X396,0),0)</f>
        <v>17437</v>
      </c>
      <c r="AB396" s="52">
        <f t="shared" si="119"/>
        <v>1594.08</v>
      </c>
      <c r="AC396" s="52">
        <f t="shared" si="120"/>
        <v>131</v>
      </c>
      <c r="AD396" s="52">
        <v>200</v>
      </c>
      <c r="AE396" s="53"/>
      <c r="AF396" s="104"/>
      <c r="AG396" s="95">
        <f t="shared" si="121"/>
        <v>1925.08</v>
      </c>
      <c r="AH396" s="95">
        <f t="shared" si="122"/>
        <v>15511.92</v>
      </c>
      <c r="AI396" s="95">
        <f t="shared" si="123"/>
        <v>1726.92</v>
      </c>
      <c r="AJ396" s="95">
        <f t="shared" si="124"/>
        <v>566.70249999999999</v>
      </c>
      <c r="AK396" s="95">
        <f t="shared" si="125"/>
        <v>19730.622499999998</v>
      </c>
    </row>
    <row r="397" spans="1:37" s="54" customFormat="1" ht="12.75" customHeight="1">
      <c r="A397" s="47">
        <v>390</v>
      </c>
      <c r="B397" s="42" t="s">
        <v>1612</v>
      </c>
      <c r="C397" s="48" t="str">
        <f>VLOOKUP(B397,'Master '!B$4:AM$6300,3,0)</f>
        <v>Prashant Dharmaraj Seetaramiah</v>
      </c>
      <c r="D397" s="49">
        <f>VLOOKUP(B397,'Master '!B$4:AP$6300,28,0)</f>
        <v>19000</v>
      </c>
      <c r="E397" s="86" t="str">
        <f>VLOOKUP(B397,'Master '!B:F,5,0)</f>
        <v>M</v>
      </c>
      <c r="F397" s="86">
        <v>10</v>
      </c>
      <c r="G397" s="86">
        <v>0</v>
      </c>
      <c r="H397" s="86">
        <v>3</v>
      </c>
      <c r="I397" s="86">
        <v>0</v>
      </c>
      <c r="J397" s="86">
        <v>24</v>
      </c>
      <c r="K397" s="50">
        <f t="shared" si="108"/>
        <v>27</v>
      </c>
      <c r="L397" s="51">
        <f>VLOOKUP(B397,'Master '!B$4:AQ$13300,23,0)</f>
        <v>9500</v>
      </c>
      <c r="M397" s="51">
        <f>VLOOKUP(B397,'Master '!B$4:AS$13300,24,0)</f>
        <v>3800</v>
      </c>
      <c r="N397" s="51">
        <f>VLOOKUP(B397,'Master '!B$4:AT$13300,25,0)</f>
        <v>2083</v>
      </c>
      <c r="O397" s="51">
        <f>VLOOKUP(B397,'Master '!B$4:AV$1330,26,0)</f>
        <v>2083</v>
      </c>
      <c r="P397" s="51">
        <f>VLOOKUP(B397,'Master '!B$4:AW$1330,27,0)</f>
        <v>1534</v>
      </c>
      <c r="Q397" s="51">
        <f t="shared" si="109"/>
        <v>19000</v>
      </c>
      <c r="R397" s="52">
        <f t="shared" si="110"/>
        <v>8275</v>
      </c>
      <c r="S397" s="52">
        <f t="shared" si="111"/>
        <v>3310</v>
      </c>
      <c r="T397" s="52">
        <f t="shared" si="112"/>
        <v>1815</v>
      </c>
      <c r="U397" s="52">
        <f t="shared" si="113"/>
        <v>1815</v>
      </c>
      <c r="V397" s="52">
        <f t="shared" si="114"/>
        <v>1815</v>
      </c>
      <c r="W397" s="52">
        <f t="shared" si="115"/>
        <v>1072.5806451612905</v>
      </c>
      <c r="X397" s="52">
        <f t="shared" si="116"/>
        <v>18103</v>
      </c>
      <c r="Y397" s="52">
        <f t="shared" si="117"/>
        <v>13720</v>
      </c>
      <c r="Z397" s="52">
        <f t="shared" si="118"/>
        <v>13720</v>
      </c>
      <c r="AA397" s="52">
        <f>ROUND(IF((VLOOKUP(B397,'Master '!B$4:W$29000,22,0))&lt;21001,X397,0),0)</f>
        <v>18103</v>
      </c>
      <c r="AB397" s="52">
        <f t="shared" si="119"/>
        <v>1646.3999999999999</v>
      </c>
      <c r="AC397" s="52">
        <f t="shared" si="120"/>
        <v>136</v>
      </c>
      <c r="AD397" s="52">
        <v>200</v>
      </c>
      <c r="AE397" s="53"/>
      <c r="AF397" s="104"/>
      <c r="AG397" s="95">
        <f t="shared" si="121"/>
        <v>1982.3999999999999</v>
      </c>
      <c r="AH397" s="95">
        <f t="shared" si="122"/>
        <v>16120.6</v>
      </c>
      <c r="AI397" s="95">
        <f t="shared" si="123"/>
        <v>1783.6000000000001</v>
      </c>
      <c r="AJ397" s="95">
        <f t="shared" si="124"/>
        <v>588.34749999999997</v>
      </c>
      <c r="AK397" s="95">
        <f t="shared" si="125"/>
        <v>20474.947499999998</v>
      </c>
    </row>
    <row r="398" spans="1:37" s="54" customFormat="1" ht="12.75" customHeight="1">
      <c r="A398" s="47">
        <v>391</v>
      </c>
      <c r="B398" s="42" t="s">
        <v>1616</v>
      </c>
      <c r="C398" s="48" t="str">
        <f>VLOOKUP(B398,'Master '!B$4:AM$6300,3,0)</f>
        <v>Sanjay  Shinde</v>
      </c>
      <c r="D398" s="49">
        <f>VLOOKUP(B398,'Master '!B$4:AP$6300,28,0)</f>
        <v>21000</v>
      </c>
      <c r="E398" s="86" t="str">
        <f>VLOOKUP(B398,'Master '!B:F,5,0)</f>
        <v>M</v>
      </c>
      <c r="F398" s="86">
        <v>0</v>
      </c>
      <c r="G398" s="86">
        <v>1</v>
      </c>
      <c r="H398" s="86">
        <v>4</v>
      </c>
      <c r="I398" s="86">
        <v>0</v>
      </c>
      <c r="J398" s="86">
        <v>26</v>
      </c>
      <c r="K398" s="50">
        <f t="shared" si="108"/>
        <v>31</v>
      </c>
      <c r="L398" s="51">
        <f>VLOOKUP(B398,'Master '!B$4:AQ$13300,23,0)</f>
        <v>10500</v>
      </c>
      <c r="M398" s="51">
        <f>VLOOKUP(B398,'Master '!B$4:AS$13300,24,0)</f>
        <v>4200</v>
      </c>
      <c r="N398" s="51">
        <f>VLOOKUP(B398,'Master '!B$4:AT$13300,25,0)</f>
        <v>2083</v>
      </c>
      <c r="O398" s="51">
        <f>VLOOKUP(B398,'Master '!B$4:AV$1330,26,0)</f>
        <v>2083</v>
      </c>
      <c r="P398" s="51">
        <f>VLOOKUP(B398,'Master '!B$4:AW$1330,27,0)</f>
        <v>2134</v>
      </c>
      <c r="Q398" s="51">
        <f t="shared" si="109"/>
        <v>21000</v>
      </c>
      <c r="R398" s="52">
        <f t="shared" si="110"/>
        <v>10500</v>
      </c>
      <c r="S398" s="52">
        <f t="shared" si="111"/>
        <v>4200</v>
      </c>
      <c r="T398" s="52">
        <f t="shared" si="112"/>
        <v>2083</v>
      </c>
      <c r="U398" s="52">
        <f t="shared" si="113"/>
        <v>2083</v>
      </c>
      <c r="V398" s="52">
        <f t="shared" si="114"/>
        <v>2083</v>
      </c>
      <c r="W398" s="52">
        <f t="shared" si="115"/>
        <v>0</v>
      </c>
      <c r="X398" s="52">
        <f t="shared" si="116"/>
        <v>20949</v>
      </c>
      <c r="Y398" s="52">
        <f t="shared" si="117"/>
        <v>16749</v>
      </c>
      <c r="Z398" s="52">
        <f t="shared" si="118"/>
        <v>15000</v>
      </c>
      <c r="AA398" s="52">
        <f>ROUND(IF((VLOOKUP(B398,'Master '!B$4:W$29000,22,0))&lt;21001,X398,0),0)</f>
        <v>20949</v>
      </c>
      <c r="AB398" s="52">
        <f t="shared" si="119"/>
        <v>1800</v>
      </c>
      <c r="AC398" s="52">
        <f t="shared" si="120"/>
        <v>158</v>
      </c>
      <c r="AD398" s="52">
        <v>200</v>
      </c>
      <c r="AE398" s="53"/>
      <c r="AF398" s="104"/>
      <c r="AG398" s="95">
        <f t="shared" si="121"/>
        <v>2158</v>
      </c>
      <c r="AH398" s="95">
        <f t="shared" si="122"/>
        <v>18791</v>
      </c>
      <c r="AI398" s="95">
        <f t="shared" si="123"/>
        <v>1950</v>
      </c>
      <c r="AJ398" s="95">
        <f t="shared" si="124"/>
        <v>680.84249999999997</v>
      </c>
      <c r="AK398" s="95">
        <f t="shared" si="125"/>
        <v>23579.842499999999</v>
      </c>
    </row>
    <row r="399" spans="1:37" s="54" customFormat="1" ht="12.75" customHeight="1">
      <c r="A399" s="47">
        <v>392</v>
      </c>
      <c r="B399" s="42" t="s">
        <v>1619</v>
      </c>
      <c r="C399" s="48" t="str">
        <f>VLOOKUP(B399,'Master '!B$4:AM$6300,3,0)</f>
        <v>Eknath Prabhakar KALLURU</v>
      </c>
      <c r="D399" s="49">
        <f>VLOOKUP(B399,'Master '!B$4:AP$6300,28,0)</f>
        <v>20000</v>
      </c>
      <c r="E399" s="86" t="str">
        <f>VLOOKUP(B399,'Master '!B:F,5,0)</f>
        <v>M</v>
      </c>
      <c r="F399" s="86">
        <v>10</v>
      </c>
      <c r="G399" s="86">
        <v>1</v>
      </c>
      <c r="H399" s="86">
        <v>4</v>
      </c>
      <c r="I399" s="86">
        <v>0</v>
      </c>
      <c r="J399" s="86">
        <v>26</v>
      </c>
      <c r="K399" s="50">
        <f t="shared" si="108"/>
        <v>31</v>
      </c>
      <c r="L399" s="51">
        <f>VLOOKUP(B399,'Master '!B$4:AQ$13300,23,0)</f>
        <v>10000</v>
      </c>
      <c r="M399" s="51">
        <f>VLOOKUP(B399,'Master '!B$4:AS$13300,24,0)</f>
        <v>4000</v>
      </c>
      <c r="N399" s="51">
        <f>VLOOKUP(B399,'Master '!B$4:AT$13300,25,0)</f>
        <v>2083</v>
      </c>
      <c r="O399" s="51">
        <f>VLOOKUP(B399,'Master '!B$4:AV$1330,26,0)</f>
        <v>2083</v>
      </c>
      <c r="P399" s="51">
        <f>VLOOKUP(B399,'Master '!B$4:AW$1330,27,0)</f>
        <v>1834</v>
      </c>
      <c r="Q399" s="51">
        <f t="shared" si="109"/>
        <v>20000</v>
      </c>
      <c r="R399" s="52">
        <f t="shared" si="110"/>
        <v>10000</v>
      </c>
      <c r="S399" s="52">
        <f t="shared" si="111"/>
        <v>4000</v>
      </c>
      <c r="T399" s="52">
        <f t="shared" si="112"/>
        <v>2083</v>
      </c>
      <c r="U399" s="52">
        <f t="shared" si="113"/>
        <v>2083</v>
      </c>
      <c r="V399" s="52">
        <f t="shared" si="114"/>
        <v>2083</v>
      </c>
      <c r="W399" s="52">
        <f t="shared" si="115"/>
        <v>1129.0322580645161</v>
      </c>
      <c r="X399" s="52">
        <f t="shared" si="116"/>
        <v>21379</v>
      </c>
      <c r="Y399" s="52">
        <f t="shared" si="117"/>
        <v>16249</v>
      </c>
      <c r="Z399" s="52">
        <f t="shared" si="118"/>
        <v>15000</v>
      </c>
      <c r="AA399" s="52">
        <f>ROUND(IF((VLOOKUP(B399,'Master '!B$4:W$29000,22,0))&lt;21001,X399,0),0)</f>
        <v>21379</v>
      </c>
      <c r="AB399" s="52">
        <f t="shared" si="119"/>
        <v>1800</v>
      </c>
      <c r="AC399" s="52">
        <f t="shared" si="120"/>
        <v>161</v>
      </c>
      <c r="AD399" s="52">
        <v>200</v>
      </c>
      <c r="AE399" s="53"/>
      <c r="AF399" s="104"/>
      <c r="AG399" s="95">
        <f t="shared" si="121"/>
        <v>2161</v>
      </c>
      <c r="AH399" s="95">
        <f t="shared" si="122"/>
        <v>19218</v>
      </c>
      <c r="AI399" s="95">
        <f t="shared" si="123"/>
        <v>1950</v>
      </c>
      <c r="AJ399" s="95">
        <f t="shared" si="124"/>
        <v>694.8175</v>
      </c>
      <c r="AK399" s="95">
        <f t="shared" si="125"/>
        <v>24023.817500000001</v>
      </c>
    </row>
    <row r="400" spans="1:37" s="54" customFormat="1" ht="12.75" customHeight="1">
      <c r="A400" s="47">
        <v>393</v>
      </c>
      <c r="B400" s="42" t="s">
        <v>1624</v>
      </c>
      <c r="C400" s="48" t="str">
        <f>VLOOKUP(B400,'Master '!B$4:AM$6300,3,0)</f>
        <v>Sudhir REDDY Pal</v>
      </c>
      <c r="D400" s="49">
        <f>VLOOKUP(B400,'Master '!B$4:AP$6300,28,0)</f>
        <v>20000</v>
      </c>
      <c r="E400" s="86" t="str">
        <f>VLOOKUP(B400,'Master '!B:F,5,0)</f>
        <v>M</v>
      </c>
      <c r="F400" s="86">
        <v>10</v>
      </c>
      <c r="G400" s="86">
        <v>0</v>
      </c>
      <c r="H400" s="86">
        <v>2</v>
      </c>
      <c r="I400" s="86">
        <v>0</v>
      </c>
      <c r="J400" s="86">
        <v>23</v>
      </c>
      <c r="K400" s="50">
        <f t="shared" si="108"/>
        <v>25</v>
      </c>
      <c r="L400" s="51">
        <f>VLOOKUP(B400,'Master '!B$4:AQ$13300,23,0)</f>
        <v>10000</v>
      </c>
      <c r="M400" s="51">
        <f>VLOOKUP(B400,'Master '!B$4:AS$13300,24,0)</f>
        <v>4000</v>
      </c>
      <c r="N400" s="51">
        <f>VLOOKUP(B400,'Master '!B$4:AT$13300,25,0)</f>
        <v>2083</v>
      </c>
      <c r="O400" s="51">
        <f>VLOOKUP(B400,'Master '!B$4:AV$1330,26,0)</f>
        <v>2083</v>
      </c>
      <c r="P400" s="51">
        <f>VLOOKUP(B400,'Master '!B$4:AW$1330,27,0)</f>
        <v>1834</v>
      </c>
      <c r="Q400" s="51">
        <f t="shared" si="109"/>
        <v>20000</v>
      </c>
      <c r="R400" s="52">
        <f t="shared" si="110"/>
        <v>8065</v>
      </c>
      <c r="S400" s="52">
        <f t="shared" si="111"/>
        <v>3226</v>
      </c>
      <c r="T400" s="52">
        <f t="shared" si="112"/>
        <v>1680</v>
      </c>
      <c r="U400" s="52">
        <f t="shared" si="113"/>
        <v>1680</v>
      </c>
      <c r="V400" s="52">
        <f t="shared" si="114"/>
        <v>1680</v>
      </c>
      <c r="W400" s="52">
        <f t="shared" si="115"/>
        <v>1129.0322580645161</v>
      </c>
      <c r="X400" s="52">
        <f t="shared" si="116"/>
        <v>17461</v>
      </c>
      <c r="Y400" s="52">
        <f t="shared" si="117"/>
        <v>13105</v>
      </c>
      <c r="Z400" s="52">
        <f t="shared" si="118"/>
        <v>13105</v>
      </c>
      <c r="AA400" s="52">
        <f>ROUND(IF((VLOOKUP(B400,'Master '!B$4:W$29000,22,0))&lt;21001,X400,0),0)</f>
        <v>17461</v>
      </c>
      <c r="AB400" s="52">
        <f t="shared" si="119"/>
        <v>1572.6</v>
      </c>
      <c r="AC400" s="52">
        <f t="shared" si="120"/>
        <v>131</v>
      </c>
      <c r="AD400" s="52">
        <v>200</v>
      </c>
      <c r="AE400" s="53"/>
      <c r="AF400" s="104"/>
      <c r="AG400" s="95">
        <f t="shared" si="121"/>
        <v>1903.6</v>
      </c>
      <c r="AH400" s="95">
        <f t="shared" si="122"/>
        <v>15557.4</v>
      </c>
      <c r="AI400" s="95">
        <f t="shared" si="123"/>
        <v>1703.65</v>
      </c>
      <c r="AJ400" s="95">
        <f t="shared" si="124"/>
        <v>567.48250000000007</v>
      </c>
      <c r="AK400" s="95">
        <f t="shared" si="125"/>
        <v>19732.1325</v>
      </c>
    </row>
    <row r="401" spans="1:37" s="54" customFormat="1" ht="12.75" customHeight="1">
      <c r="A401" s="47">
        <v>394</v>
      </c>
      <c r="B401" s="42" t="s">
        <v>1628</v>
      </c>
      <c r="C401" s="48" t="str">
        <f>VLOOKUP(B401,'Master '!B$4:AM$6300,3,0)</f>
        <v>Archana  Kaygude</v>
      </c>
      <c r="D401" s="49">
        <f>VLOOKUP(B401,'Master '!B$4:AP$6300,28,0)</f>
        <v>20000</v>
      </c>
      <c r="E401" s="86" t="str">
        <f>VLOOKUP(B401,'Master '!B:F,5,0)</f>
        <v>F</v>
      </c>
      <c r="F401" s="86">
        <v>10</v>
      </c>
      <c r="G401" s="86">
        <v>1</v>
      </c>
      <c r="H401" s="86">
        <v>3</v>
      </c>
      <c r="I401" s="86">
        <v>0</v>
      </c>
      <c r="J401" s="86">
        <v>26</v>
      </c>
      <c r="K401" s="50">
        <f t="shared" si="108"/>
        <v>30</v>
      </c>
      <c r="L401" s="51">
        <f>VLOOKUP(B401,'Master '!B$4:AQ$13300,23,0)</f>
        <v>10000</v>
      </c>
      <c r="M401" s="51">
        <f>VLOOKUP(B401,'Master '!B$4:AS$13300,24,0)</f>
        <v>4000</v>
      </c>
      <c r="N401" s="51">
        <f>VLOOKUP(B401,'Master '!B$4:AT$13300,25,0)</f>
        <v>2083</v>
      </c>
      <c r="O401" s="51">
        <f>VLOOKUP(B401,'Master '!B$4:AV$1330,26,0)</f>
        <v>2083</v>
      </c>
      <c r="P401" s="51">
        <f>VLOOKUP(B401,'Master '!B$4:AW$1330,27,0)</f>
        <v>1834</v>
      </c>
      <c r="Q401" s="51">
        <f t="shared" si="109"/>
        <v>20000</v>
      </c>
      <c r="R401" s="52">
        <f t="shared" si="110"/>
        <v>9678</v>
      </c>
      <c r="S401" s="52">
        <f t="shared" si="111"/>
        <v>3871</v>
      </c>
      <c r="T401" s="52">
        <f t="shared" si="112"/>
        <v>2016</v>
      </c>
      <c r="U401" s="52">
        <f t="shared" si="113"/>
        <v>2016</v>
      </c>
      <c r="V401" s="52">
        <f t="shared" si="114"/>
        <v>2016</v>
      </c>
      <c r="W401" s="52">
        <f t="shared" si="115"/>
        <v>1129.0322580645161</v>
      </c>
      <c r="X401" s="52">
        <f t="shared" si="116"/>
        <v>20727</v>
      </c>
      <c r="Y401" s="52">
        <f t="shared" si="117"/>
        <v>15726</v>
      </c>
      <c r="Z401" s="52">
        <f t="shared" si="118"/>
        <v>15000</v>
      </c>
      <c r="AA401" s="52">
        <f>ROUND(IF((VLOOKUP(B401,'Master '!B$4:W$29000,22,0))&lt;21001,X401,0),0)</f>
        <v>20727</v>
      </c>
      <c r="AB401" s="52">
        <f t="shared" si="119"/>
        <v>1800</v>
      </c>
      <c r="AC401" s="52">
        <f t="shared" si="120"/>
        <v>156</v>
      </c>
      <c r="AD401" s="52">
        <v>200</v>
      </c>
      <c r="AE401" s="53"/>
      <c r="AF401" s="104"/>
      <c r="AG401" s="95">
        <f t="shared" si="121"/>
        <v>2156</v>
      </c>
      <c r="AH401" s="95">
        <f t="shared" si="122"/>
        <v>18571</v>
      </c>
      <c r="AI401" s="95">
        <f t="shared" si="123"/>
        <v>1950</v>
      </c>
      <c r="AJ401" s="95">
        <f t="shared" si="124"/>
        <v>673.62750000000005</v>
      </c>
      <c r="AK401" s="95">
        <f t="shared" si="125"/>
        <v>23350.627499999999</v>
      </c>
    </row>
    <row r="402" spans="1:37" s="54" customFormat="1" ht="12.75" customHeight="1">
      <c r="A402" s="47">
        <v>395</v>
      </c>
      <c r="B402" s="42" t="s">
        <v>1631</v>
      </c>
      <c r="C402" s="48" t="str">
        <f>VLOOKUP(B402,'Master '!B$4:AM$6300,3,0)</f>
        <v>Rakesh Nitin Gopala</v>
      </c>
      <c r="D402" s="49">
        <f>VLOOKUP(B402,'Master '!B$4:AP$6300,28,0)</f>
        <v>20000</v>
      </c>
      <c r="E402" s="86" t="str">
        <f>VLOOKUP(B402,'Master '!B:F,5,0)</f>
        <v>M</v>
      </c>
      <c r="F402" s="86">
        <v>10</v>
      </c>
      <c r="G402" s="86">
        <v>1</v>
      </c>
      <c r="H402" s="86">
        <v>4</v>
      </c>
      <c r="I402" s="86">
        <v>0</v>
      </c>
      <c r="J402" s="86">
        <v>26</v>
      </c>
      <c r="K402" s="50">
        <f t="shared" si="108"/>
        <v>31</v>
      </c>
      <c r="L402" s="51">
        <f>VLOOKUP(B402,'Master '!B$4:AQ$13300,23,0)</f>
        <v>10000</v>
      </c>
      <c r="M402" s="51">
        <f>VLOOKUP(B402,'Master '!B$4:AS$13300,24,0)</f>
        <v>4000</v>
      </c>
      <c r="N402" s="51">
        <f>VLOOKUP(B402,'Master '!B$4:AT$13300,25,0)</f>
        <v>2083</v>
      </c>
      <c r="O402" s="51">
        <f>VLOOKUP(B402,'Master '!B$4:AV$1330,26,0)</f>
        <v>2083</v>
      </c>
      <c r="P402" s="51">
        <f>VLOOKUP(B402,'Master '!B$4:AW$1330,27,0)</f>
        <v>1834</v>
      </c>
      <c r="Q402" s="51">
        <f t="shared" si="109"/>
        <v>20000</v>
      </c>
      <c r="R402" s="52">
        <f t="shared" si="110"/>
        <v>10000</v>
      </c>
      <c r="S402" s="52">
        <f t="shared" si="111"/>
        <v>4000</v>
      </c>
      <c r="T402" s="52">
        <f t="shared" si="112"/>
        <v>2083</v>
      </c>
      <c r="U402" s="52">
        <f t="shared" si="113"/>
        <v>2083</v>
      </c>
      <c r="V402" s="52">
        <f t="shared" si="114"/>
        <v>2083</v>
      </c>
      <c r="W402" s="52">
        <f t="shared" si="115"/>
        <v>1129.0322580645161</v>
      </c>
      <c r="X402" s="52">
        <f t="shared" si="116"/>
        <v>21379</v>
      </c>
      <c r="Y402" s="52">
        <f t="shared" si="117"/>
        <v>16249</v>
      </c>
      <c r="Z402" s="52">
        <f t="shared" si="118"/>
        <v>15000</v>
      </c>
      <c r="AA402" s="52">
        <f>ROUND(IF((VLOOKUP(B402,'Master '!B$4:W$29000,22,0))&lt;21001,X402,0),0)</f>
        <v>21379</v>
      </c>
      <c r="AB402" s="52">
        <f t="shared" si="119"/>
        <v>1800</v>
      </c>
      <c r="AC402" s="52">
        <f t="shared" si="120"/>
        <v>161</v>
      </c>
      <c r="AD402" s="52">
        <v>200</v>
      </c>
      <c r="AE402" s="53"/>
      <c r="AF402" s="104"/>
      <c r="AG402" s="95">
        <f t="shared" si="121"/>
        <v>2161</v>
      </c>
      <c r="AH402" s="95">
        <f t="shared" si="122"/>
        <v>19218</v>
      </c>
      <c r="AI402" s="95">
        <f t="shared" si="123"/>
        <v>1950</v>
      </c>
      <c r="AJ402" s="95">
        <f t="shared" si="124"/>
        <v>694.8175</v>
      </c>
      <c r="AK402" s="95">
        <f t="shared" si="125"/>
        <v>24023.817500000001</v>
      </c>
    </row>
    <row r="403" spans="1:37" s="54" customFormat="1" ht="12.75" customHeight="1">
      <c r="A403" s="47">
        <v>396</v>
      </c>
      <c r="B403" s="42" t="s">
        <v>1636</v>
      </c>
      <c r="C403" s="48" t="str">
        <f>VLOOKUP(B403,'Master '!B$4:AM$6300,3,0)</f>
        <v>MAHESWARA Gangarao KULKARNI</v>
      </c>
      <c r="D403" s="49">
        <f>VLOOKUP(B403,'Master '!B$4:AP$6300,28,0)</f>
        <v>40000</v>
      </c>
      <c r="E403" s="86" t="str">
        <f>VLOOKUP(B403,'Master '!B:F,5,0)</f>
        <v>M</v>
      </c>
      <c r="F403" s="86">
        <v>0</v>
      </c>
      <c r="G403" s="86">
        <v>1</v>
      </c>
      <c r="H403" s="86">
        <v>3</v>
      </c>
      <c r="I403" s="86">
        <v>0</v>
      </c>
      <c r="J403" s="86">
        <v>25</v>
      </c>
      <c r="K403" s="50">
        <f t="shared" si="108"/>
        <v>29</v>
      </c>
      <c r="L403" s="51">
        <f>VLOOKUP(B403,'Master '!B$4:AQ$13300,23,0)</f>
        <v>20000</v>
      </c>
      <c r="M403" s="51">
        <f>VLOOKUP(B403,'Master '!B$4:AS$13300,24,0)</f>
        <v>8000</v>
      </c>
      <c r="N403" s="51">
        <f>VLOOKUP(B403,'Master '!B$4:AT$13300,25,0)</f>
        <v>2083</v>
      </c>
      <c r="O403" s="51">
        <f>VLOOKUP(B403,'Master '!B$4:AV$1330,26,0)</f>
        <v>2083</v>
      </c>
      <c r="P403" s="51">
        <f>VLOOKUP(B403,'Master '!B$4:AW$1330,27,0)</f>
        <v>7834</v>
      </c>
      <c r="Q403" s="51">
        <f t="shared" si="109"/>
        <v>40000</v>
      </c>
      <c r="R403" s="52">
        <f t="shared" si="110"/>
        <v>18710</v>
      </c>
      <c r="S403" s="52">
        <f t="shared" si="111"/>
        <v>7484</v>
      </c>
      <c r="T403" s="52">
        <f t="shared" si="112"/>
        <v>1949</v>
      </c>
      <c r="U403" s="52">
        <f t="shared" si="113"/>
        <v>1949</v>
      </c>
      <c r="V403" s="52">
        <f t="shared" si="114"/>
        <v>1949</v>
      </c>
      <c r="W403" s="52">
        <f t="shared" si="115"/>
        <v>0</v>
      </c>
      <c r="X403" s="52">
        <f t="shared" si="116"/>
        <v>32041</v>
      </c>
      <c r="Y403" s="52">
        <f t="shared" si="117"/>
        <v>24557</v>
      </c>
      <c r="Z403" s="52">
        <f t="shared" si="118"/>
        <v>15000</v>
      </c>
      <c r="AA403" s="52">
        <f>ROUND(IF((VLOOKUP(B403,'Master '!B$4:W$29000,22,0))&lt;21001,X403,0),0)</f>
        <v>0</v>
      </c>
      <c r="AB403" s="52">
        <f t="shared" si="119"/>
        <v>1800</v>
      </c>
      <c r="AC403" s="52">
        <f t="shared" si="120"/>
        <v>0</v>
      </c>
      <c r="AD403" s="52">
        <v>200</v>
      </c>
      <c r="AE403" s="53"/>
      <c r="AF403" s="104"/>
      <c r="AG403" s="95">
        <f t="shared" si="121"/>
        <v>2000</v>
      </c>
      <c r="AH403" s="95">
        <f t="shared" si="122"/>
        <v>30041</v>
      </c>
      <c r="AI403" s="95">
        <f t="shared" si="123"/>
        <v>1950</v>
      </c>
      <c r="AJ403" s="95">
        <f t="shared" si="124"/>
        <v>0</v>
      </c>
      <c r="AK403" s="95">
        <f t="shared" si="125"/>
        <v>33991</v>
      </c>
    </row>
    <row r="404" spans="1:37" s="54" customFormat="1" ht="12.75" customHeight="1">
      <c r="A404" s="47">
        <v>397</v>
      </c>
      <c r="B404" s="42" t="s">
        <v>1639</v>
      </c>
      <c r="C404" s="48" t="str">
        <f>VLOOKUP(B404,'Master '!B$4:AM$6300,3,0)</f>
        <v>Ravi Kant SHRIKANT 0</v>
      </c>
      <c r="D404" s="49">
        <f>VLOOKUP(B404,'Master '!B$4:AP$6300,28,0)</f>
        <v>30000</v>
      </c>
      <c r="E404" s="86" t="str">
        <f>VLOOKUP(B404,'Master '!B:F,5,0)</f>
        <v>M</v>
      </c>
      <c r="F404" s="86">
        <v>0</v>
      </c>
      <c r="G404" s="86">
        <v>0</v>
      </c>
      <c r="H404" s="86">
        <v>4</v>
      </c>
      <c r="I404" s="86">
        <v>0</v>
      </c>
      <c r="J404" s="86">
        <v>25</v>
      </c>
      <c r="K404" s="50">
        <f t="shared" si="108"/>
        <v>29</v>
      </c>
      <c r="L404" s="51">
        <f>VLOOKUP(B404,'Master '!B$4:AQ$13300,23,0)</f>
        <v>15000</v>
      </c>
      <c r="M404" s="51">
        <f>VLOOKUP(B404,'Master '!B$4:AS$13300,24,0)</f>
        <v>6000</v>
      </c>
      <c r="N404" s="51">
        <f>VLOOKUP(B404,'Master '!B$4:AT$13300,25,0)</f>
        <v>2083</v>
      </c>
      <c r="O404" s="51">
        <f>VLOOKUP(B404,'Master '!B$4:AV$1330,26,0)</f>
        <v>2083</v>
      </c>
      <c r="P404" s="51">
        <f>VLOOKUP(B404,'Master '!B$4:AW$1330,27,0)</f>
        <v>4834</v>
      </c>
      <c r="Q404" s="51">
        <f t="shared" si="109"/>
        <v>30000</v>
      </c>
      <c r="R404" s="52">
        <f t="shared" si="110"/>
        <v>14033</v>
      </c>
      <c r="S404" s="52">
        <f t="shared" si="111"/>
        <v>5613</v>
      </c>
      <c r="T404" s="52">
        <f t="shared" si="112"/>
        <v>1949</v>
      </c>
      <c r="U404" s="52">
        <f t="shared" si="113"/>
        <v>1949</v>
      </c>
      <c r="V404" s="52">
        <f t="shared" si="114"/>
        <v>1949</v>
      </c>
      <c r="W404" s="52">
        <f t="shared" si="115"/>
        <v>0</v>
      </c>
      <c r="X404" s="52">
        <f t="shared" si="116"/>
        <v>25493</v>
      </c>
      <c r="Y404" s="52">
        <f t="shared" si="117"/>
        <v>19880</v>
      </c>
      <c r="Z404" s="52">
        <f t="shared" si="118"/>
        <v>15000</v>
      </c>
      <c r="AA404" s="52">
        <f>ROUND(IF((VLOOKUP(B404,'Master '!B$4:W$29000,22,0))&lt;21001,X404,0),0)</f>
        <v>0</v>
      </c>
      <c r="AB404" s="52">
        <f t="shared" si="119"/>
        <v>1800</v>
      </c>
      <c r="AC404" s="52">
        <f t="shared" si="120"/>
        <v>0</v>
      </c>
      <c r="AD404" s="52">
        <v>200</v>
      </c>
      <c r="AE404" s="53"/>
      <c r="AF404" s="104"/>
      <c r="AG404" s="95">
        <f t="shared" si="121"/>
        <v>2000</v>
      </c>
      <c r="AH404" s="95">
        <f t="shared" si="122"/>
        <v>23493</v>
      </c>
      <c r="AI404" s="95">
        <f t="shared" si="123"/>
        <v>1950</v>
      </c>
      <c r="AJ404" s="95">
        <f t="shared" si="124"/>
        <v>0</v>
      </c>
      <c r="AK404" s="95">
        <f t="shared" si="125"/>
        <v>27443</v>
      </c>
    </row>
    <row r="405" spans="1:37" s="54" customFormat="1" ht="12.75" customHeight="1">
      <c r="A405" s="47">
        <v>398</v>
      </c>
      <c r="B405" s="42" t="s">
        <v>1643</v>
      </c>
      <c r="C405" s="48" t="str">
        <f>VLOOKUP(B405,'Master '!B$4:AM$6300,3,0)</f>
        <v>Rajendra Abdul Rajjak SIRSAT</v>
      </c>
      <c r="D405" s="49">
        <f>VLOOKUP(B405,'Master '!B$4:AP$6300,28,0)</f>
        <v>16000</v>
      </c>
      <c r="E405" s="86" t="str">
        <f>VLOOKUP(B405,'Master '!B:F,5,0)</f>
        <v>M</v>
      </c>
      <c r="F405" s="86">
        <v>10</v>
      </c>
      <c r="G405" s="86">
        <v>1</v>
      </c>
      <c r="H405" s="86">
        <v>2</v>
      </c>
      <c r="I405" s="86">
        <v>0</v>
      </c>
      <c r="J405" s="86">
        <v>26</v>
      </c>
      <c r="K405" s="50">
        <f t="shared" si="108"/>
        <v>29</v>
      </c>
      <c r="L405" s="51">
        <f>VLOOKUP(B405,'Master '!B$4:AQ$13300,23,0)</f>
        <v>8000</v>
      </c>
      <c r="M405" s="51">
        <f>VLOOKUP(B405,'Master '!B$4:AS$13300,24,0)</f>
        <v>3200</v>
      </c>
      <c r="N405" s="51">
        <f>VLOOKUP(B405,'Master '!B$4:AT$13300,25,0)</f>
        <v>2083</v>
      </c>
      <c r="O405" s="51">
        <f>VLOOKUP(B405,'Master '!B$4:AV$1330,26,0)</f>
        <v>2083</v>
      </c>
      <c r="P405" s="51">
        <f>VLOOKUP(B405,'Master '!B$4:AW$1330,27,0)</f>
        <v>634</v>
      </c>
      <c r="Q405" s="51">
        <f t="shared" si="109"/>
        <v>16000</v>
      </c>
      <c r="R405" s="52">
        <f t="shared" si="110"/>
        <v>7484</v>
      </c>
      <c r="S405" s="52">
        <f t="shared" si="111"/>
        <v>2994</v>
      </c>
      <c r="T405" s="52">
        <f t="shared" si="112"/>
        <v>1949</v>
      </c>
      <c r="U405" s="52">
        <f t="shared" si="113"/>
        <v>1949</v>
      </c>
      <c r="V405" s="52">
        <f t="shared" si="114"/>
        <v>1949</v>
      </c>
      <c r="W405" s="52">
        <f t="shared" si="115"/>
        <v>903.22580645161293</v>
      </c>
      <c r="X405" s="52">
        <f t="shared" si="116"/>
        <v>17229</v>
      </c>
      <c r="Y405" s="52">
        <f t="shared" si="117"/>
        <v>13331</v>
      </c>
      <c r="Z405" s="52">
        <f t="shared" si="118"/>
        <v>13331</v>
      </c>
      <c r="AA405" s="52">
        <f>ROUND(IF((VLOOKUP(B405,'Master '!B$4:W$29000,22,0))&lt;21001,X405,0),0)</f>
        <v>17229</v>
      </c>
      <c r="AB405" s="52">
        <f t="shared" si="119"/>
        <v>1599.72</v>
      </c>
      <c r="AC405" s="52">
        <f t="shared" si="120"/>
        <v>130</v>
      </c>
      <c r="AD405" s="52">
        <v>200</v>
      </c>
      <c r="AE405" s="53"/>
      <c r="AF405" s="104"/>
      <c r="AG405" s="95">
        <f t="shared" si="121"/>
        <v>1929.72</v>
      </c>
      <c r="AH405" s="95">
        <f t="shared" si="122"/>
        <v>15299.28</v>
      </c>
      <c r="AI405" s="95">
        <f t="shared" si="123"/>
        <v>1733.03</v>
      </c>
      <c r="AJ405" s="95">
        <f t="shared" si="124"/>
        <v>559.9425</v>
      </c>
      <c r="AK405" s="95">
        <f t="shared" si="125"/>
        <v>19521.9725</v>
      </c>
    </row>
    <row r="406" spans="1:37" s="54" customFormat="1" ht="12.75" customHeight="1">
      <c r="A406" s="47">
        <v>399</v>
      </c>
      <c r="B406" s="42" t="s">
        <v>1647</v>
      </c>
      <c r="C406" s="48" t="str">
        <f>VLOOKUP(B406,'Master '!B$4:AM$6300,3,0)</f>
        <v>Santhosh SUBHASH GORE</v>
      </c>
      <c r="D406" s="49">
        <f>VLOOKUP(B406,'Master '!B$4:AP$6300,28,0)</f>
        <v>25000</v>
      </c>
      <c r="E406" s="86" t="str">
        <f>VLOOKUP(B406,'Master '!B:F,5,0)</f>
        <v>M</v>
      </c>
      <c r="F406" s="86">
        <v>0</v>
      </c>
      <c r="G406" s="86">
        <v>1</v>
      </c>
      <c r="H406" s="86">
        <v>4</v>
      </c>
      <c r="I406" s="86">
        <v>0</v>
      </c>
      <c r="J406" s="86">
        <v>26</v>
      </c>
      <c r="K406" s="50">
        <f t="shared" si="108"/>
        <v>31</v>
      </c>
      <c r="L406" s="51">
        <f>VLOOKUP(B406,'Master '!B$4:AQ$13300,23,0)</f>
        <v>12500</v>
      </c>
      <c r="M406" s="51">
        <f>VLOOKUP(B406,'Master '!B$4:AS$13300,24,0)</f>
        <v>5000</v>
      </c>
      <c r="N406" s="51">
        <f>VLOOKUP(B406,'Master '!B$4:AT$13300,25,0)</f>
        <v>2083</v>
      </c>
      <c r="O406" s="51">
        <f>VLOOKUP(B406,'Master '!B$4:AV$1330,26,0)</f>
        <v>2083</v>
      </c>
      <c r="P406" s="51">
        <f>VLOOKUP(B406,'Master '!B$4:AW$1330,27,0)</f>
        <v>3334</v>
      </c>
      <c r="Q406" s="51">
        <f t="shared" si="109"/>
        <v>25000</v>
      </c>
      <c r="R406" s="52">
        <f t="shared" si="110"/>
        <v>12500</v>
      </c>
      <c r="S406" s="52">
        <f t="shared" si="111"/>
        <v>5000</v>
      </c>
      <c r="T406" s="52">
        <f t="shared" si="112"/>
        <v>2083</v>
      </c>
      <c r="U406" s="52">
        <f t="shared" si="113"/>
        <v>2083</v>
      </c>
      <c r="V406" s="52">
        <f t="shared" si="114"/>
        <v>2083</v>
      </c>
      <c r="W406" s="52">
        <f t="shared" si="115"/>
        <v>0</v>
      </c>
      <c r="X406" s="52">
        <f t="shared" si="116"/>
        <v>23749</v>
      </c>
      <c r="Y406" s="52">
        <f t="shared" si="117"/>
        <v>18749</v>
      </c>
      <c r="Z406" s="52">
        <f t="shared" si="118"/>
        <v>15000</v>
      </c>
      <c r="AA406" s="52">
        <f>ROUND(IF((VLOOKUP(B406,'Master '!B$4:W$29000,22,0))&lt;21001,X406,0),0)</f>
        <v>0</v>
      </c>
      <c r="AB406" s="52">
        <f t="shared" si="119"/>
        <v>1800</v>
      </c>
      <c r="AC406" s="52">
        <f t="shared" si="120"/>
        <v>0</v>
      </c>
      <c r="AD406" s="52">
        <v>200</v>
      </c>
      <c r="AE406" s="53"/>
      <c r="AF406" s="104"/>
      <c r="AG406" s="95">
        <f t="shared" si="121"/>
        <v>2000</v>
      </c>
      <c r="AH406" s="95">
        <f t="shared" si="122"/>
        <v>21749</v>
      </c>
      <c r="AI406" s="95">
        <f t="shared" si="123"/>
        <v>1950</v>
      </c>
      <c r="AJ406" s="95">
        <f t="shared" si="124"/>
        <v>0</v>
      </c>
      <c r="AK406" s="95">
        <f t="shared" si="125"/>
        <v>25699</v>
      </c>
    </row>
    <row r="407" spans="1:37" s="54" customFormat="1" ht="12.75" customHeight="1">
      <c r="A407" s="47">
        <v>400</v>
      </c>
      <c r="B407" s="42" t="s">
        <v>1651</v>
      </c>
      <c r="C407" s="48" t="str">
        <f>VLOOKUP(B407,'Master '!B$4:AM$6300,3,0)</f>
        <v>TUSHAR KASHINATH 0</v>
      </c>
      <c r="D407" s="49">
        <f>VLOOKUP(B407,'Master '!B$4:AP$6300,28,0)</f>
        <v>27000</v>
      </c>
      <c r="E407" s="86" t="str">
        <f>VLOOKUP(B407,'Master '!B:F,5,0)</f>
        <v>M</v>
      </c>
      <c r="F407" s="86">
        <v>0</v>
      </c>
      <c r="G407" s="86">
        <v>0</v>
      </c>
      <c r="H407" s="86">
        <v>3</v>
      </c>
      <c r="I407" s="86">
        <v>0</v>
      </c>
      <c r="J407" s="86">
        <v>24</v>
      </c>
      <c r="K407" s="50">
        <f t="shared" si="108"/>
        <v>27</v>
      </c>
      <c r="L407" s="51">
        <f>VLOOKUP(B407,'Master '!B$4:AQ$13300,23,0)</f>
        <v>13500</v>
      </c>
      <c r="M407" s="51">
        <f>VLOOKUP(B407,'Master '!B$4:AS$13300,24,0)</f>
        <v>5400</v>
      </c>
      <c r="N407" s="51">
        <f>VLOOKUP(B407,'Master '!B$4:AT$13300,25,0)</f>
        <v>2083</v>
      </c>
      <c r="O407" s="51">
        <f>VLOOKUP(B407,'Master '!B$4:AV$1330,26,0)</f>
        <v>2083</v>
      </c>
      <c r="P407" s="51">
        <f>VLOOKUP(B407,'Master '!B$4:AW$1330,27,0)</f>
        <v>3934</v>
      </c>
      <c r="Q407" s="51">
        <f t="shared" si="109"/>
        <v>27000</v>
      </c>
      <c r="R407" s="52">
        <f t="shared" si="110"/>
        <v>11759</v>
      </c>
      <c r="S407" s="52">
        <f t="shared" si="111"/>
        <v>4704</v>
      </c>
      <c r="T407" s="52">
        <f t="shared" si="112"/>
        <v>1815</v>
      </c>
      <c r="U407" s="52">
        <f t="shared" si="113"/>
        <v>1815</v>
      </c>
      <c r="V407" s="52">
        <f t="shared" si="114"/>
        <v>1815</v>
      </c>
      <c r="W407" s="52">
        <f t="shared" si="115"/>
        <v>0</v>
      </c>
      <c r="X407" s="52">
        <f t="shared" si="116"/>
        <v>21908</v>
      </c>
      <c r="Y407" s="52">
        <f t="shared" si="117"/>
        <v>17204</v>
      </c>
      <c r="Z407" s="52">
        <f t="shared" si="118"/>
        <v>15000</v>
      </c>
      <c r="AA407" s="52">
        <f>ROUND(IF((VLOOKUP(B407,'Master '!B$4:W$29000,22,0))&lt;21001,X407,0),0)</f>
        <v>0</v>
      </c>
      <c r="AB407" s="52">
        <f t="shared" si="119"/>
        <v>1800</v>
      </c>
      <c r="AC407" s="52">
        <f t="shared" si="120"/>
        <v>0</v>
      </c>
      <c r="AD407" s="52">
        <v>200</v>
      </c>
      <c r="AE407" s="53"/>
      <c r="AF407" s="104"/>
      <c r="AG407" s="95">
        <f t="shared" si="121"/>
        <v>2000</v>
      </c>
      <c r="AH407" s="95">
        <f t="shared" si="122"/>
        <v>19908</v>
      </c>
      <c r="AI407" s="95">
        <f t="shared" si="123"/>
        <v>1950</v>
      </c>
      <c r="AJ407" s="95">
        <f t="shared" si="124"/>
        <v>0</v>
      </c>
      <c r="AK407" s="95">
        <f t="shared" si="125"/>
        <v>23858</v>
      </c>
    </row>
    <row r="408" spans="1:37" s="54" customFormat="1" ht="12.75" customHeight="1">
      <c r="A408" s="47">
        <v>401</v>
      </c>
      <c r="B408" s="42" t="s">
        <v>1654</v>
      </c>
      <c r="C408" s="48" t="str">
        <f>VLOOKUP(B408,'Master '!B$4:AM$6300,3,0)</f>
        <v>SAFIK Ram Khelawan BATTISE</v>
      </c>
      <c r="D408" s="49">
        <f>VLOOKUP(B408,'Master '!B$4:AP$6300,28,0)</f>
        <v>43000</v>
      </c>
      <c r="E408" s="86" t="str">
        <f>VLOOKUP(B408,'Master '!B:F,5,0)</f>
        <v>M</v>
      </c>
      <c r="F408" s="86">
        <v>0</v>
      </c>
      <c r="G408" s="86">
        <v>1</v>
      </c>
      <c r="H408" s="86">
        <v>4</v>
      </c>
      <c r="I408" s="86">
        <v>0</v>
      </c>
      <c r="J408" s="86">
        <v>26</v>
      </c>
      <c r="K408" s="50">
        <f t="shared" si="108"/>
        <v>31</v>
      </c>
      <c r="L408" s="51">
        <f>VLOOKUP(B408,'Master '!B$4:AQ$13300,23,0)</f>
        <v>21500</v>
      </c>
      <c r="M408" s="51">
        <f>VLOOKUP(B408,'Master '!B$4:AS$13300,24,0)</f>
        <v>8600</v>
      </c>
      <c r="N408" s="51">
        <f>VLOOKUP(B408,'Master '!B$4:AT$13300,25,0)</f>
        <v>2083</v>
      </c>
      <c r="O408" s="51">
        <f>VLOOKUP(B408,'Master '!B$4:AV$1330,26,0)</f>
        <v>2083</v>
      </c>
      <c r="P408" s="51">
        <f>VLOOKUP(B408,'Master '!B$4:AW$1330,27,0)</f>
        <v>8734</v>
      </c>
      <c r="Q408" s="51">
        <f t="shared" si="109"/>
        <v>43000</v>
      </c>
      <c r="R408" s="52">
        <f t="shared" si="110"/>
        <v>21500</v>
      </c>
      <c r="S408" s="52">
        <f t="shared" si="111"/>
        <v>8600</v>
      </c>
      <c r="T408" s="52">
        <f t="shared" si="112"/>
        <v>2083</v>
      </c>
      <c r="U408" s="52">
        <f t="shared" si="113"/>
        <v>2083</v>
      </c>
      <c r="V408" s="52">
        <f t="shared" si="114"/>
        <v>2083</v>
      </c>
      <c r="W408" s="52">
        <f t="shared" si="115"/>
        <v>0</v>
      </c>
      <c r="X408" s="52">
        <f t="shared" si="116"/>
        <v>36349</v>
      </c>
      <c r="Y408" s="52">
        <f t="shared" si="117"/>
        <v>27749</v>
      </c>
      <c r="Z408" s="52">
        <f t="shared" si="118"/>
        <v>15000</v>
      </c>
      <c r="AA408" s="52">
        <f>ROUND(IF((VLOOKUP(B408,'Master '!B$4:W$29000,22,0))&lt;21001,X408,0),0)</f>
        <v>0</v>
      </c>
      <c r="AB408" s="52">
        <f t="shared" si="119"/>
        <v>1800</v>
      </c>
      <c r="AC408" s="52">
        <f t="shared" si="120"/>
        <v>0</v>
      </c>
      <c r="AD408" s="52">
        <v>200</v>
      </c>
      <c r="AE408" s="53"/>
      <c r="AF408" s="104"/>
      <c r="AG408" s="95">
        <f t="shared" si="121"/>
        <v>2000</v>
      </c>
      <c r="AH408" s="95">
        <f t="shared" si="122"/>
        <v>34349</v>
      </c>
      <c r="AI408" s="95">
        <f t="shared" si="123"/>
        <v>1950</v>
      </c>
      <c r="AJ408" s="95">
        <f t="shared" si="124"/>
        <v>0</v>
      </c>
      <c r="AK408" s="95">
        <f t="shared" si="125"/>
        <v>38299</v>
      </c>
    </row>
    <row r="409" spans="1:37" s="54" customFormat="1" ht="12.75" customHeight="1">
      <c r="A409" s="47">
        <v>402</v>
      </c>
      <c r="B409" s="42" t="s">
        <v>1658</v>
      </c>
      <c r="C409" s="48" t="str">
        <f>VLOOKUP(B409,'Master '!B$4:AM$6300,3,0)</f>
        <v>VISHAL VIKRAM BHUTEKAR</v>
      </c>
      <c r="D409" s="49">
        <f>VLOOKUP(B409,'Master '!B$4:AP$6300,28,0)</f>
        <v>32000</v>
      </c>
      <c r="E409" s="86" t="str">
        <f>VLOOKUP(B409,'Master '!B:F,5,0)</f>
        <v>M</v>
      </c>
      <c r="F409" s="86">
        <v>0</v>
      </c>
      <c r="G409" s="86">
        <v>0</v>
      </c>
      <c r="H409" s="86">
        <v>4</v>
      </c>
      <c r="I409" s="86">
        <v>0</v>
      </c>
      <c r="J409" s="86">
        <v>25</v>
      </c>
      <c r="K409" s="50">
        <f t="shared" si="108"/>
        <v>29</v>
      </c>
      <c r="L409" s="51">
        <f>VLOOKUP(B409,'Master '!B$4:AQ$13300,23,0)</f>
        <v>16000</v>
      </c>
      <c r="M409" s="51">
        <f>VLOOKUP(B409,'Master '!B$4:AS$13300,24,0)</f>
        <v>6400</v>
      </c>
      <c r="N409" s="51">
        <f>VLOOKUP(B409,'Master '!B$4:AT$13300,25,0)</f>
        <v>2083</v>
      </c>
      <c r="O409" s="51">
        <f>VLOOKUP(B409,'Master '!B$4:AV$1330,26,0)</f>
        <v>2083</v>
      </c>
      <c r="P409" s="51">
        <f>VLOOKUP(B409,'Master '!B$4:AW$1330,27,0)</f>
        <v>5434</v>
      </c>
      <c r="Q409" s="51">
        <f t="shared" si="109"/>
        <v>32000</v>
      </c>
      <c r="R409" s="52">
        <f t="shared" si="110"/>
        <v>14968</v>
      </c>
      <c r="S409" s="52">
        <f t="shared" si="111"/>
        <v>5988</v>
      </c>
      <c r="T409" s="52">
        <f t="shared" si="112"/>
        <v>1949</v>
      </c>
      <c r="U409" s="52">
        <f t="shared" si="113"/>
        <v>1949</v>
      </c>
      <c r="V409" s="52">
        <f t="shared" si="114"/>
        <v>1949</v>
      </c>
      <c r="W409" s="52">
        <f t="shared" si="115"/>
        <v>0</v>
      </c>
      <c r="X409" s="52">
        <f t="shared" si="116"/>
        <v>26803</v>
      </c>
      <c r="Y409" s="52">
        <f t="shared" si="117"/>
        <v>20815</v>
      </c>
      <c r="Z409" s="52">
        <f t="shared" si="118"/>
        <v>15000</v>
      </c>
      <c r="AA409" s="52">
        <f>ROUND(IF((VLOOKUP(B409,'Master '!B$4:W$29000,22,0))&lt;21001,X409,0),0)</f>
        <v>0</v>
      </c>
      <c r="AB409" s="52">
        <f t="shared" si="119"/>
        <v>1800</v>
      </c>
      <c r="AC409" s="52">
        <f t="shared" si="120"/>
        <v>0</v>
      </c>
      <c r="AD409" s="52">
        <v>200</v>
      </c>
      <c r="AE409" s="53"/>
      <c r="AF409" s="104"/>
      <c r="AG409" s="95">
        <f t="shared" si="121"/>
        <v>2000</v>
      </c>
      <c r="AH409" s="95">
        <f t="shared" si="122"/>
        <v>24803</v>
      </c>
      <c r="AI409" s="95">
        <f t="shared" si="123"/>
        <v>1950</v>
      </c>
      <c r="AJ409" s="95">
        <f t="shared" si="124"/>
        <v>0</v>
      </c>
      <c r="AK409" s="95">
        <f t="shared" si="125"/>
        <v>28753</v>
      </c>
    </row>
    <row r="410" spans="1:37" s="54" customFormat="1" ht="12.75" customHeight="1">
      <c r="A410" s="47">
        <v>403</v>
      </c>
      <c r="B410" s="42" t="s">
        <v>1662</v>
      </c>
      <c r="C410" s="48" t="str">
        <f>VLOOKUP(B410,'Master '!B$4:AM$6300,3,0)</f>
        <v>KAKASAHEB SHRIRANG PHOPE</v>
      </c>
      <c r="D410" s="49">
        <f>VLOOKUP(B410,'Master '!B$4:AP$6300,28,0)</f>
        <v>16000</v>
      </c>
      <c r="E410" s="86" t="str">
        <f>VLOOKUP(B410,'Master '!B:F,5,0)</f>
        <v>M</v>
      </c>
      <c r="F410" s="86">
        <v>10</v>
      </c>
      <c r="G410" s="86">
        <v>1</v>
      </c>
      <c r="H410" s="86">
        <v>2</v>
      </c>
      <c r="I410" s="86">
        <v>0</v>
      </c>
      <c r="J410" s="86">
        <v>26</v>
      </c>
      <c r="K410" s="50">
        <f t="shared" si="108"/>
        <v>29</v>
      </c>
      <c r="L410" s="51">
        <f>VLOOKUP(B410,'Master '!B$4:AQ$13300,23,0)</f>
        <v>8000</v>
      </c>
      <c r="M410" s="51">
        <f>VLOOKUP(B410,'Master '!B$4:AS$13300,24,0)</f>
        <v>3200</v>
      </c>
      <c r="N410" s="51">
        <f>VLOOKUP(B410,'Master '!B$4:AT$13300,25,0)</f>
        <v>2083</v>
      </c>
      <c r="O410" s="51">
        <f>VLOOKUP(B410,'Master '!B$4:AV$1330,26,0)</f>
        <v>2083</v>
      </c>
      <c r="P410" s="51">
        <f>VLOOKUP(B410,'Master '!B$4:AW$1330,27,0)</f>
        <v>634</v>
      </c>
      <c r="Q410" s="51">
        <f t="shared" si="109"/>
        <v>16000</v>
      </c>
      <c r="R410" s="52">
        <f t="shared" si="110"/>
        <v>7484</v>
      </c>
      <c r="S410" s="52">
        <f t="shared" si="111"/>
        <v>2994</v>
      </c>
      <c r="T410" s="52">
        <f t="shared" si="112"/>
        <v>1949</v>
      </c>
      <c r="U410" s="52">
        <f t="shared" si="113"/>
        <v>1949</v>
      </c>
      <c r="V410" s="52">
        <f t="shared" si="114"/>
        <v>1949</v>
      </c>
      <c r="W410" s="52">
        <f t="shared" si="115"/>
        <v>903.22580645161293</v>
      </c>
      <c r="X410" s="52">
        <f t="shared" si="116"/>
        <v>17229</v>
      </c>
      <c r="Y410" s="52">
        <f t="shared" si="117"/>
        <v>13331</v>
      </c>
      <c r="Z410" s="52">
        <f t="shared" si="118"/>
        <v>13331</v>
      </c>
      <c r="AA410" s="52">
        <f>ROUND(IF((VLOOKUP(B410,'Master '!B$4:W$29000,22,0))&lt;21001,X410,0),0)</f>
        <v>17229</v>
      </c>
      <c r="AB410" s="52">
        <f t="shared" si="119"/>
        <v>1599.72</v>
      </c>
      <c r="AC410" s="52">
        <f t="shared" si="120"/>
        <v>130</v>
      </c>
      <c r="AD410" s="52">
        <v>200</v>
      </c>
      <c r="AE410" s="53"/>
      <c r="AF410" s="104"/>
      <c r="AG410" s="95">
        <f t="shared" si="121"/>
        <v>1929.72</v>
      </c>
      <c r="AH410" s="95">
        <f t="shared" si="122"/>
        <v>15299.28</v>
      </c>
      <c r="AI410" s="95">
        <f t="shared" si="123"/>
        <v>1733.03</v>
      </c>
      <c r="AJ410" s="95">
        <f t="shared" si="124"/>
        <v>559.9425</v>
      </c>
      <c r="AK410" s="95">
        <f t="shared" si="125"/>
        <v>19521.9725</v>
      </c>
    </row>
    <row r="411" spans="1:37" s="54" customFormat="1" ht="12.75" customHeight="1">
      <c r="A411" s="47">
        <v>404</v>
      </c>
      <c r="B411" s="42" t="s">
        <v>1666</v>
      </c>
      <c r="C411" s="48" t="str">
        <f>VLOOKUP(B411,'Master '!B$4:AM$6300,3,0)</f>
        <v>ASHUTOSH EKNATH 0</v>
      </c>
      <c r="D411" s="49">
        <f>VLOOKUP(B411,'Master '!B$4:AP$6300,28,0)</f>
        <v>31000</v>
      </c>
      <c r="E411" s="86" t="str">
        <f>VLOOKUP(B411,'Master '!B:F,5,0)</f>
        <v>M</v>
      </c>
      <c r="F411" s="86">
        <v>0</v>
      </c>
      <c r="G411" s="86">
        <v>1</v>
      </c>
      <c r="H411" s="86">
        <v>4</v>
      </c>
      <c r="I411" s="86">
        <v>0</v>
      </c>
      <c r="J411" s="86">
        <v>26</v>
      </c>
      <c r="K411" s="50">
        <f t="shared" si="108"/>
        <v>31</v>
      </c>
      <c r="L411" s="51">
        <f>VLOOKUP(B411,'Master '!B$4:AQ$13300,23,0)</f>
        <v>15500</v>
      </c>
      <c r="M411" s="51">
        <f>VLOOKUP(B411,'Master '!B$4:AS$13300,24,0)</f>
        <v>6200</v>
      </c>
      <c r="N411" s="51">
        <f>VLOOKUP(B411,'Master '!B$4:AT$13300,25,0)</f>
        <v>2083</v>
      </c>
      <c r="O411" s="51">
        <f>VLOOKUP(B411,'Master '!B$4:AV$1330,26,0)</f>
        <v>2083</v>
      </c>
      <c r="P411" s="51">
        <f>VLOOKUP(B411,'Master '!B$4:AW$1330,27,0)</f>
        <v>5134</v>
      </c>
      <c r="Q411" s="51">
        <f t="shared" si="109"/>
        <v>31000</v>
      </c>
      <c r="R411" s="52">
        <f t="shared" si="110"/>
        <v>15500</v>
      </c>
      <c r="S411" s="52">
        <f t="shared" si="111"/>
        <v>6200</v>
      </c>
      <c r="T411" s="52">
        <f t="shared" si="112"/>
        <v>2083</v>
      </c>
      <c r="U411" s="52">
        <f t="shared" si="113"/>
        <v>2083</v>
      </c>
      <c r="V411" s="52">
        <f t="shared" si="114"/>
        <v>2083</v>
      </c>
      <c r="W411" s="52">
        <f t="shared" si="115"/>
        <v>0</v>
      </c>
      <c r="X411" s="52">
        <f t="shared" si="116"/>
        <v>27949</v>
      </c>
      <c r="Y411" s="52">
        <f t="shared" si="117"/>
        <v>21749</v>
      </c>
      <c r="Z411" s="52">
        <f t="shared" si="118"/>
        <v>15000</v>
      </c>
      <c r="AA411" s="52">
        <f>ROUND(IF((VLOOKUP(B411,'Master '!B$4:W$29000,22,0))&lt;21001,X411,0),0)</f>
        <v>0</v>
      </c>
      <c r="AB411" s="52">
        <f t="shared" si="119"/>
        <v>1800</v>
      </c>
      <c r="AC411" s="52">
        <f t="shared" si="120"/>
        <v>0</v>
      </c>
      <c r="AD411" s="52">
        <v>200</v>
      </c>
      <c r="AE411" s="53"/>
      <c r="AF411" s="104"/>
      <c r="AG411" s="95">
        <f t="shared" si="121"/>
        <v>2000</v>
      </c>
      <c r="AH411" s="95">
        <f t="shared" si="122"/>
        <v>25949</v>
      </c>
      <c r="AI411" s="95">
        <f t="shared" si="123"/>
        <v>1950</v>
      </c>
      <c r="AJ411" s="95">
        <f t="shared" si="124"/>
        <v>0</v>
      </c>
      <c r="AK411" s="95">
        <f t="shared" si="125"/>
        <v>29899</v>
      </c>
    </row>
    <row r="412" spans="1:37" s="54" customFormat="1" ht="12.75" customHeight="1">
      <c r="A412" s="47">
        <v>405</v>
      </c>
      <c r="B412" s="42" t="s">
        <v>1670</v>
      </c>
      <c r="C412" s="48" t="str">
        <f>VLOOKUP(B412,'Master '!B$4:AM$6300,3,0)</f>
        <v>PRANAV RAUTARAY KOPARKAR</v>
      </c>
      <c r="D412" s="49">
        <f>VLOOKUP(B412,'Master '!B$4:AP$6300,28,0)</f>
        <v>24000</v>
      </c>
      <c r="E412" s="86" t="str">
        <f>VLOOKUP(B412,'Master '!B:F,5,0)</f>
        <v>M</v>
      </c>
      <c r="F412" s="86">
        <v>0</v>
      </c>
      <c r="G412" s="86">
        <v>0</v>
      </c>
      <c r="H412" s="86">
        <v>3</v>
      </c>
      <c r="I412" s="86">
        <v>0</v>
      </c>
      <c r="J412" s="86">
        <v>24</v>
      </c>
      <c r="K412" s="50">
        <f t="shared" si="108"/>
        <v>27</v>
      </c>
      <c r="L412" s="51">
        <f>VLOOKUP(B412,'Master '!B$4:AQ$13300,23,0)</f>
        <v>12000</v>
      </c>
      <c r="M412" s="51">
        <f>VLOOKUP(B412,'Master '!B$4:AS$13300,24,0)</f>
        <v>4800</v>
      </c>
      <c r="N412" s="51">
        <f>VLOOKUP(B412,'Master '!B$4:AT$13300,25,0)</f>
        <v>2083</v>
      </c>
      <c r="O412" s="51">
        <f>VLOOKUP(B412,'Master '!B$4:AV$1330,26,0)</f>
        <v>2083</v>
      </c>
      <c r="P412" s="51">
        <f>VLOOKUP(B412,'Master '!B$4:AW$1330,27,0)</f>
        <v>3034</v>
      </c>
      <c r="Q412" s="51">
        <f t="shared" si="109"/>
        <v>24000</v>
      </c>
      <c r="R412" s="52">
        <f t="shared" si="110"/>
        <v>10452</v>
      </c>
      <c r="S412" s="52">
        <f t="shared" si="111"/>
        <v>4181</v>
      </c>
      <c r="T412" s="52">
        <f t="shared" si="112"/>
        <v>1815</v>
      </c>
      <c r="U412" s="52">
        <f t="shared" si="113"/>
        <v>1815</v>
      </c>
      <c r="V412" s="52">
        <f t="shared" si="114"/>
        <v>1815</v>
      </c>
      <c r="W412" s="52">
        <f t="shared" si="115"/>
        <v>0</v>
      </c>
      <c r="X412" s="52">
        <f t="shared" si="116"/>
        <v>20078</v>
      </c>
      <c r="Y412" s="52">
        <f t="shared" si="117"/>
        <v>15897</v>
      </c>
      <c r="Z412" s="52">
        <f t="shared" si="118"/>
        <v>15000</v>
      </c>
      <c r="AA412" s="52">
        <f>ROUND(IF((VLOOKUP(B412,'Master '!B$4:W$29000,22,0))&lt;21001,X412,0),0)</f>
        <v>0</v>
      </c>
      <c r="AB412" s="52">
        <f t="shared" si="119"/>
        <v>1800</v>
      </c>
      <c r="AC412" s="52">
        <f t="shared" si="120"/>
        <v>0</v>
      </c>
      <c r="AD412" s="52">
        <v>200</v>
      </c>
      <c r="AE412" s="53"/>
      <c r="AF412" s="104"/>
      <c r="AG412" s="95">
        <f t="shared" si="121"/>
        <v>2000</v>
      </c>
      <c r="AH412" s="95">
        <f t="shared" si="122"/>
        <v>18078</v>
      </c>
      <c r="AI412" s="95">
        <f t="shared" si="123"/>
        <v>1950</v>
      </c>
      <c r="AJ412" s="95">
        <f t="shared" si="124"/>
        <v>0</v>
      </c>
      <c r="AK412" s="95">
        <f t="shared" si="125"/>
        <v>22028</v>
      </c>
    </row>
    <row r="413" spans="1:37" s="54" customFormat="1" ht="12.75" customHeight="1">
      <c r="A413" s="47">
        <v>406</v>
      </c>
      <c r="B413" s="42" t="s">
        <v>1673</v>
      </c>
      <c r="C413" s="48" t="str">
        <f>VLOOKUP(B413,'Master '!B$4:AM$6300,3,0)</f>
        <v>DHIRAJ SHRIRAM SUTAR</v>
      </c>
      <c r="D413" s="49">
        <f>VLOOKUP(B413,'Master '!B$4:AP$6300,28,0)</f>
        <v>31000</v>
      </c>
      <c r="E413" s="86" t="str">
        <f>VLOOKUP(B413,'Master '!B:F,5,0)</f>
        <v>M</v>
      </c>
      <c r="F413" s="86">
        <v>0</v>
      </c>
      <c r="G413" s="86">
        <v>1</v>
      </c>
      <c r="H413" s="86">
        <v>4</v>
      </c>
      <c r="I413" s="86">
        <v>0</v>
      </c>
      <c r="J413" s="86">
        <v>26</v>
      </c>
      <c r="K413" s="50">
        <f t="shared" si="108"/>
        <v>31</v>
      </c>
      <c r="L413" s="51">
        <f>VLOOKUP(B413,'Master '!B$4:AQ$13300,23,0)</f>
        <v>15500</v>
      </c>
      <c r="M413" s="51">
        <f>VLOOKUP(B413,'Master '!B$4:AS$13300,24,0)</f>
        <v>6200</v>
      </c>
      <c r="N413" s="51">
        <f>VLOOKUP(B413,'Master '!B$4:AT$13300,25,0)</f>
        <v>2083</v>
      </c>
      <c r="O413" s="51">
        <f>VLOOKUP(B413,'Master '!B$4:AV$1330,26,0)</f>
        <v>2083</v>
      </c>
      <c r="P413" s="51">
        <f>VLOOKUP(B413,'Master '!B$4:AW$1330,27,0)</f>
        <v>5134</v>
      </c>
      <c r="Q413" s="51">
        <f t="shared" si="109"/>
        <v>31000</v>
      </c>
      <c r="R413" s="52">
        <f t="shared" si="110"/>
        <v>15500</v>
      </c>
      <c r="S413" s="52">
        <f t="shared" si="111"/>
        <v>6200</v>
      </c>
      <c r="T413" s="52">
        <f t="shared" si="112"/>
        <v>2083</v>
      </c>
      <c r="U413" s="52">
        <f t="shared" si="113"/>
        <v>2083</v>
      </c>
      <c r="V413" s="52">
        <f t="shared" si="114"/>
        <v>2083</v>
      </c>
      <c r="W413" s="52">
        <f t="shared" si="115"/>
        <v>0</v>
      </c>
      <c r="X413" s="52">
        <f t="shared" si="116"/>
        <v>27949</v>
      </c>
      <c r="Y413" s="52">
        <f t="shared" si="117"/>
        <v>21749</v>
      </c>
      <c r="Z413" s="52">
        <f t="shared" si="118"/>
        <v>15000</v>
      </c>
      <c r="AA413" s="52">
        <f>ROUND(IF((VLOOKUP(B413,'Master '!B$4:W$29000,22,0))&lt;21001,X413,0),0)</f>
        <v>0</v>
      </c>
      <c r="AB413" s="52">
        <f t="shared" si="119"/>
        <v>1800</v>
      </c>
      <c r="AC413" s="52">
        <f t="shared" si="120"/>
        <v>0</v>
      </c>
      <c r="AD413" s="52">
        <v>200</v>
      </c>
      <c r="AE413" s="53"/>
      <c r="AF413" s="104"/>
      <c r="AG413" s="95">
        <f t="shared" si="121"/>
        <v>2000</v>
      </c>
      <c r="AH413" s="95">
        <f t="shared" si="122"/>
        <v>25949</v>
      </c>
      <c r="AI413" s="95">
        <f t="shared" si="123"/>
        <v>1950</v>
      </c>
      <c r="AJ413" s="95">
        <f t="shared" si="124"/>
        <v>0</v>
      </c>
      <c r="AK413" s="95">
        <f t="shared" si="125"/>
        <v>29899</v>
      </c>
    </row>
    <row r="414" spans="1:37" s="54" customFormat="1" ht="12.75" customHeight="1">
      <c r="A414" s="47">
        <v>407</v>
      </c>
      <c r="B414" s="42" t="s">
        <v>1678</v>
      </c>
      <c r="C414" s="48" t="str">
        <f>VLOOKUP(B414,'Master '!B$4:AM$6300,3,0)</f>
        <v>NARENDRA Giridhari PATIL</v>
      </c>
      <c r="D414" s="49">
        <f>VLOOKUP(B414,'Master '!B$4:AP$6300,28,0)</f>
        <v>16000</v>
      </c>
      <c r="E414" s="86" t="str">
        <f>VLOOKUP(B414,'Master '!B:F,5,0)</f>
        <v>M</v>
      </c>
      <c r="F414" s="86">
        <v>10</v>
      </c>
      <c r="G414" s="86">
        <v>1</v>
      </c>
      <c r="H414" s="86">
        <v>4</v>
      </c>
      <c r="I414" s="86">
        <v>0</v>
      </c>
      <c r="J414" s="86">
        <v>26</v>
      </c>
      <c r="K414" s="50">
        <f t="shared" si="108"/>
        <v>31</v>
      </c>
      <c r="L414" s="51">
        <f>VLOOKUP(B414,'Master '!B$4:AQ$13300,23,0)</f>
        <v>8000</v>
      </c>
      <c r="M414" s="51">
        <f>VLOOKUP(B414,'Master '!B$4:AS$13300,24,0)</f>
        <v>3200</v>
      </c>
      <c r="N414" s="51">
        <f>VLOOKUP(B414,'Master '!B$4:AT$13300,25,0)</f>
        <v>2083</v>
      </c>
      <c r="O414" s="51">
        <f>VLOOKUP(B414,'Master '!B$4:AV$1330,26,0)</f>
        <v>2083</v>
      </c>
      <c r="P414" s="51">
        <f>VLOOKUP(B414,'Master '!B$4:AW$1330,27,0)</f>
        <v>634</v>
      </c>
      <c r="Q414" s="51">
        <f t="shared" si="109"/>
        <v>16000</v>
      </c>
      <c r="R414" s="52">
        <f t="shared" si="110"/>
        <v>8000</v>
      </c>
      <c r="S414" s="52">
        <f t="shared" si="111"/>
        <v>3200</v>
      </c>
      <c r="T414" s="52">
        <f t="shared" si="112"/>
        <v>2083</v>
      </c>
      <c r="U414" s="52">
        <f t="shared" si="113"/>
        <v>2083</v>
      </c>
      <c r="V414" s="52">
        <f t="shared" si="114"/>
        <v>2083</v>
      </c>
      <c r="W414" s="52">
        <f t="shared" si="115"/>
        <v>903.22580645161293</v>
      </c>
      <c r="X414" s="52">
        <f t="shared" si="116"/>
        <v>18353</v>
      </c>
      <c r="Y414" s="52">
        <f t="shared" si="117"/>
        <v>14249</v>
      </c>
      <c r="Z414" s="52">
        <f t="shared" si="118"/>
        <v>14249</v>
      </c>
      <c r="AA414" s="52">
        <f>ROUND(IF((VLOOKUP(B414,'Master '!B$4:W$29000,22,0))&lt;21001,X414,0),0)</f>
        <v>18353</v>
      </c>
      <c r="AB414" s="52">
        <f t="shared" si="119"/>
        <v>1709.8799999999999</v>
      </c>
      <c r="AC414" s="52">
        <f t="shared" si="120"/>
        <v>138</v>
      </c>
      <c r="AD414" s="52">
        <v>200</v>
      </c>
      <c r="AE414" s="53"/>
      <c r="AF414" s="104"/>
      <c r="AG414" s="95">
        <f t="shared" si="121"/>
        <v>2047.8799999999999</v>
      </c>
      <c r="AH414" s="95">
        <f t="shared" si="122"/>
        <v>16305.12</v>
      </c>
      <c r="AI414" s="95">
        <f t="shared" si="123"/>
        <v>1852.3700000000001</v>
      </c>
      <c r="AJ414" s="95">
        <f t="shared" si="124"/>
        <v>596.47249999999997</v>
      </c>
      <c r="AK414" s="95">
        <f t="shared" si="125"/>
        <v>20801.842499999999</v>
      </c>
    </row>
    <row r="415" spans="1:37" s="54" customFormat="1" ht="12.75" customHeight="1">
      <c r="A415" s="47">
        <v>408</v>
      </c>
      <c r="B415" s="42" t="s">
        <v>1682</v>
      </c>
      <c r="C415" s="48" t="str">
        <f>VLOOKUP(B415,'Master '!B$4:AM$6300,3,0)</f>
        <v>DHANANJAY BALASAHEB MAKODE</v>
      </c>
      <c r="D415" s="49">
        <f>VLOOKUP(B415,'Master '!B$4:AP$6300,28,0)</f>
        <v>40000</v>
      </c>
      <c r="E415" s="86" t="str">
        <f>VLOOKUP(B415,'Master '!B:F,5,0)</f>
        <v>M</v>
      </c>
      <c r="F415" s="86">
        <v>0</v>
      </c>
      <c r="G415" s="86">
        <v>1</v>
      </c>
      <c r="H415" s="86">
        <v>2</v>
      </c>
      <c r="I415" s="86">
        <v>0</v>
      </c>
      <c r="J415" s="86">
        <v>24</v>
      </c>
      <c r="K415" s="50">
        <f t="shared" si="108"/>
        <v>27</v>
      </c>
      <c r="L415" s="51">
        <f>VLOOKUP(B415,'Master '!B$4:AQ$13300,23,0)</f>
        <v>20000</v>
      </c>
      <c r="M415" s="51">
        <f>VLOOKUP(B415,'Master '!B$4:AS$13300,24,0)</f>
        <v>8000</v>
      </c>
      <c r="N415" s="51">
        <f>VLOOKUP(B415,'Master '!B$4:AT$13300,25,0)</f>
        <v>2083</v>
      </c>
      <c r="O415" s="51">
        <f>VLOOKUP(B415,'Master '!B$4:AV$1330,26,0)</f>
        <v>2083</v>
      </c>
      <c r="P415" s="51">
        <f>VLOOKUP(B415,'Master '!B$4:AW$1330,27,0)</f>
        <v>7834</v>
      </c>
      <c r="Q415" s="51">
        <f t="shared" si="109"/>
        <v>40000</v>
      </c>
      <c r="R415" s="52">
        <f t="shared" si="110"/>
        <v>17420</v>
      </c>
      <c r="S415" s="52">
        <f t="shared" si="111"/>
        <v>6968</v>
      </c>
      <c r="T415" s="52">
        <f t="shared" si="112"/>
        <v>1815</v>
      </c>
      <c r="U415" s="52">
        <f t="shared" si="113"/>
        <v>1815</v>
      </c>
      <c r="V415" s="52">
        <f t="shared" si="114"/>
        <v>1815</v>
      </c>
      <c r="W415" s="52">
        <f t="shared" si="115"/>
        <v>0</v>
      </c>
      <c r="X415" s="52">
        <f t="shared" si="116"/>
        <v>29833</v>
      </c>
      <c r="Y415" s="52">
        <f t="shared" si="117"/>
        <v>22865</v>
      </c>
      <c r="Z415" s="52">
        <f t="shared" si="118"/>
        <v>15000</v>
      </c>
      <c r="AA415" s="52">
        <f>ROUND(IF((VLOOKUP(B415,'Master '!B$4:W$29000,22,0))&lt;21001,X415,0),0)</f>
        <v>0</v>
      </c>
      <c r="AB415" s="52">
        <f t="shared" si="119"/>
        <v>1800</v>
      </c>
      <c r="AC415" s="52">
        <f t="shared" si="120"/>
        <v>0</v>
      </c>
      <c r="AD415" s="52">
        <v>200</v>
      </c>
      <c r="AE415" s="53"/>
      <c r="AF415" s="104"/>
      <c r="AG415" s="95">
        <f t="shared" si="121"/>
        <v>2000</v>
      </c>
      <c r="AH415" s="95">
        <f t="shared" si="122"/>
        <v>27833</v>
      </c>
      <c r="AI415" s="95">
        <f t="shared" si="123"/>
        <v>1950</v>
      </c>
      <c r="AJ415" s="95">
        <f t="shared" si="124"/>
        <v>0</v>
      </c>
      <c r="AK415" s="95">
        <f t="shared" si="125"/>
        <v>31783</v>
      </c>
    </row>
    <row r="416" spans="1:37" s="54" customFormat="1" ht="12.75" customHeight="1">
      <c r="A416" s="47">
        <v>409</v>
      </c>
      <c r="B416" s="42" t="s">
        <v>1687</v>
      </c>
      <c r="C416" s="48" t="str">
        <f>VLOOKUP(B416,'Master '!B$4:AM$6300,3,0)</f>
        <v>KANCHAN Gangadhar KUMAR</v>
      </c>
      <c r="D416" s="49">
        <f>VLOOKUP(B416,'Master '!B$4:AP$6300,28,0)</f>
        <v>20000</v>
      </c>
      <c r="E416" s="86" t="str">
        <f>VLOOKUP(B416,'Master '!B:F,5,0)</f>
        <v>F</v>
      </c>
      <c r="F416" s="86">
        <v>10</v>
      </c>
      <c r="G416" s="86">
        <v>0</v>
      </c>
      <c r="H416" s="86">
        <v>3</v>
      </c>
      <c r="I416" s="86">
        <v>0</v>
      </c>
      <c r="J416" s="86">
        <v>24</v>
      </c>
      <c r="K416" s="50">
        <f t="shared" si="108"/>
        <v>27</v>
      </c>
      <c r="L416" s="51">
        <f>VLOOKUP(B416,'Master '!B$4:AQ$13300,23,0)</f>
        <v>10000</v>
      </c>
      <c r="M416" s="51">
        <f>VLOOKUP(B416,'Master '!B$4:AS$13300,24,0)</f>
        <v>4000</v>
      </c>
      <c r="N416" s="51">
        <f>VLOOKUP(B416,'Master '!B$4:AT$13300,25,0)</f>
        <v>2083</v>
      </c>
      <c r="O416" s="51">
        <f>VLOOKUP(B416,'Master '!B$4:AV$1330,26,0)</f>
        <v>2083</v>
      </c>
      <c r="P416" s="51">
        <f>VLOOKUP(B416,'Master '!B$4:AW$1330,27,0)</f>
        <v>1834</v>
      </c>
      <c r="Q416" s="51">
        <f t="shared" si="109"/>
        <v>20000</v>
      </c>
      <c r="R416" s="52">
        <f t="shared" si="110"/>
        <v>8710</v>
      </c>
      <c r="S416" s="52">
        <f t="shared" si="111"/>
        <v>3484</v>
      </c>
      <c r="T416" s="52">
        <f t="shared" si="112"/>
        <v>1815</v>
      </c>
      <c r="U416" s="52">
        <f t="shared" si="113"/>
        <v>1815</v>
      </c>
      <c r="V416" s="52">
        <f t="shared" si="114"/>
        <v>1815</v>
      </c>
      <c r="W416" s="52">
        <f t="shared" si="115"/>
        <v>1129.0322580645161</v>
      </c>
      <c r="X416" s="52">
        <f t="shared" si="116"/>
        <v>18769</v>
      </c>
      <c r="Y416" s="52">
        <f t="shared" si="117"/>
        <v>14155</v>
      </c>
      <c r="Z416" s="52">
        <f t="shared" si="118"/>
        <v>14155</v>
      </c>
      <c r="AA416" s="52">
        <f>ROUND(IF((VLOOKUP(B416,'Master '!B$4:W$29000,22,0))&lt;21001,X416,0),0)</f>
        <v>18769</v>
      </c>
      <c r="AB416" s="52">
        <f t="shared" si="119"/>
        <v>1698.6</v>
      </c>
      <c r="AC416" s="52">
        <f t="shared" si="120"/>
        <v>141</v>
      </c>
      <c r="AD416" s="52">
        <v>200</v>
      </c>
      <c r="AE416" s="53"/>
      <c r="AF416" s="104"/>
      <c r="AG416" s="95">
        <f t="shared" si="121"/>
        <v>2039.6</v>
      </c>
      <c r="AH416" s="95">
        <f t="shared" si="122"/>
        <v>16729.400000000001</v>
      </c>
      <c r="AI416" s="95">
        <f t="shared" si="123"/>
        <v>1840.15</v>
      </c>
      <c r="AJ416" s="95">
        <f t="shared" si="124"/>
        <v>609.99250000000006</v>
      </c>
      <c r="AK416" s="95">
        <f t="shared" si="125"/>
        <v>21219.142500000002</v>
      </c>
    </row>
    <row r="417" spans="1:37" s="54" customFormat="1" ht="12.75" customHeight="1">
      <c r="A417" s="47">
        <v>410</v>
      </c>
      <c r="B417" s="42" t="s">
        <v>1691</v>
      </c>
      <c r="C417" s="48" t="str">
        <f>VLOOKUP(B417,'Master '!B$4:AM$6300,3,0)</f>
        <v>Samrart Nand Kumar Singh Sankpal</v>
      </c>
      <c r="D417" s="49">
        <f>VLOOKUP(B417,'Master '!B$4:AP$6300,28,0)</f>
        <v>50000</v>
      </c>
      <c r="E417" s="86" t="str">
        <f>VLOOKUP(B417,'Master '!B:F,5,0)</f>
        <v>M</v>
      </c>
      <c r="F417" s="86">
        <v>0</v>
      </c>
      <c r="G417" s="86">
        <v>1</v>
      </c>
      <c r="H417" s="86">
        <v>4</v>
      </c>
      <c r="I417" s="86">
        <v>0</v>
      </c>
      <c r="J417" s="86">
        <v>26</v>
      </c>
      <c r="K417" s="50">
        <f t="shared" si="108"/>
        <v>31</v>
      </c>
      <c r="L417" s="51">
        <f>VLOOKUP(B417,'Master '!B$4:AQ$13300,23,0)</f>
        <v>25000</v>
      </c>
      <c r="M417" s="51">
        <f>VLOOKUP(B417,'Master '!B$4:AS$13300,24,0)</f>
        <v>10000</v>
      </c>
      <c r="N417" s="51">
        <f>VLOOKUP(B417,'Master '!B$4:AT$13300,25,0)</f>
        <v>2083</v>
      </c>
      <c r="O417" s="51">
        <f>VLOOKUP(B417,'Master '!B$4:AV$1330,26,0)</f>
        <v>2083</v>
      </c>
      <c r="P417" s="51">
        <f>VLOOKUP(B417,'Master '!B$4:AW$1330,27,0)</f>
        <v>10834</v>
      </c>
      <c r="Q417" s="51">
        <f t="shared" si="109"/>
        <v>50000</v>
      </c>
      <c r="R417" s="52">
        <f t="shared" si="110"/>
        <v>25000</v>
      </c>
      <c r="S417" s="52">
        <f t="shared" si="111"/>
        <v>10000</v>
      </c>
      <c r="T417" s="52">
        <f t="shared" si="112"/>
        <v>2083</v>
      </c>
      <c r="U417" s="52">
        <f t="shared" si="113"/>
        <v>2083</v>
      </c>
      <c r="V417" s="52">
        <f t="shared" si="114"/>
        <v>2083</v>
      </c>
      <c r="W417" s="52">
        <f t="shared" si="115"/>
        <v>0</v>
      </c>
      <c r="X417" s="52">
        <f t="shared" si="116"/>
        <v>41249</v>
      </c>
      <c r="Y417" s="52">
        <f t="shared" si="117"/>
        <v>31249</v>
      </c>
      <c r="Z417" s="52">
        <f t="shared" si="118"/>
        <v>15000</v>
      </c>
      <c r="AA417" s="52">
        <f>ROUND(IF((VLOOKUP(B417,'Master '!B$4:W$29000,22,0))&lt;21001,X417,0),0)</f>
        <v>0</v>
      </c>
      <c r="AB417" s="52">
        <f t="shared" si="119"/>
        <v>1800</v>
      </c>
      <c r="AC417" s="52">
        <f t="shared" si="120"/>
        <v>0</v>
      </c>
      <c r="AD417" s="52">
        <v>200</v>
      </c>
      <c r="AE417" s="53"/>
      <c r="AF417" s="104"/>
      <c r="AG417" s="95">
        <f t="shared" si="121"/>
        <v>2000</v>
      </c>
      <c r="AH417" s="95">
        <f t="shared" si="122"/>
        <v>39249</v>
      </c>
      <c r="AI417" s="95">
        <f t="shared" si="123"/>
        <v>1950</v>
      </c>
      <c r="AJ417" s="95">
        <f t="shared" si="124"/>
        <v>0</v>
      </c>
      <c r="AK417" s="95">
        <f t="shared" si="125"/>
        <v>43199</v>
      </c>
    </row>
    <row r="418" spans="1:37" s="54" customFormat="1" ht="12.75" customHeight="1">
      <c r="A418" s="47">
        <v>411</v>
      </c>
      <c r="B418" s="42" t="s">
        <v>1695</v>
      </c>
      <c r="C418" s="48" t="str">
        <f>VLOOKUP(B418,'Master '!B$4:AM$6300,3,0)</f>
        <v>DIGVIJAY Sankpal Magdum</v>
      </c>
      <c r="D418" s="49">
        <f>VLOOKUP(B418,'Master '!B$4:AP$6300,28,0)</f>
        <v>40000</v>
      </c>
      <c r="E418" s="86" t="str">
        <f>VLOOKUP(B418,'Master '!B:F,5,0)</f>
        <v>M</v>
      </c>
      <c r="F418" s="86">
        <v>0</v>
      </c>
      <c r="G418" s="86">
        <v>1</v>
      </c>
      <c r="H418" s="86">
        <v>4</v>
      </c>
      <c r="I418" s="86">
        <v>0</v>
      </c>
      <c r="J418" s="86">
        <v>26</v>
      </c>
      <c r="K418" s="50">
        <f t="shared" si="108"/>
        <v>31</v>
      </c>
      <c r="L418" s="51">
        <f>VLOOKUP(B418,'Master '!B$4:AQ$13300,23,0)</f>
        <v>20000</v>
      </c>
      <c r="M418" s="51">
        <f>VLOOKUP(B418,'Master '!B$4:AS$13300,24,0)</f>
        <v>8000</v>
      </c>
      <c r="N418" s="51">
        <f>VLOOKUP(B418,'Master '!B$4:AT$13300,25,0)</f>
        <v>2083</v>
      </c>
      <c r="O418" s="51">
        <f>VLOOKUP(B418,'Master '!B$4:AV$1330,26,0)</f>
        <v>2083</v>
      </c>
      <c r="P418" s="51">
        <f>VLOOKUP(B418,'Master '!B$4:AW$1330,27,0)</f>
        <v>7834</v>
      </c>
      <c r="Q418" s="51">
        <f t="shared" si="109"/>
        <v>40000</v>
      </c>
      <c r="R418" s="52">
        <f t="shared" si="110"/>
        <v>20000</v>
      </c>
      <c r="S418" s="52">
        <f t="shared" si="111"/>
        <v>8000</v>
      </c>
      <c r="T418" s="52">
        <f t="shared" si="112"/>
        <v>2083</v>
      </c>
      <c r="U418" s="52">
        <f t="shared" si="113"/>
        <v>2083</v>
      </c>
      <c r="V418" s="52">
        <f t="shared" si="114"/>
        <v>2083</v>
      </c>
      <c r="W418" s="52">
        <f t="shared" si="115"/>
        <v>0</v>
      </c>
      <c r="X418" s="52">
        <f t="shared" si="116"/>
        <v>34249</v>
      </c>
      <c r="Y418" s="52">
        <f t="shared" si="117"/>
        <v>26249</v>
      </c>
      <c r="Z418" s="52">
        <f t="shared" si="118"/>
        <v>15000</v>
      </c>
      <c r="AA418" s="52">
        <f>ROUND(IF((VLOOKUP(B418,'Master '!B$4:W$29000,22,0))&lt;21001,X418,0),0)</f>
        <v>0</v>
      </c>
      <c r="AB418" s="52">
        <f t="shared" si="119"/>
        <v>1800</v>
      </c>
      <c r="AC418" s="52">
        <f t="shared" si="120"/>
        <v>0</v>
      </c>
      <c r="AD418" s="52">
        <v>200</v>
      </c>
      <c r="AE418" s="53"/>
      <c r="AF418" s="104"/>
      <c r="AG418" s="95">
        <f t="shared" si="121"/>
        <v>2000</v>
      </c>
      <c r="AH418" s="95">
        <f t="shared" si="122"/>
        <v>32249</v>
      </c>
      <c r="AI418" s="95">
        <f t="shared" si="123"/>
        <v>1950</v>
      </c>
      <c r="AJ418" s="95">
        <f t="shared" si="124"/>
        <v>0</v>
      </c>
      <c r="AK418" s="95">
        <f t="shared" si="125"/>
        <v>36199</v>
      </c>
    </row>
    <row r="419" spans="1:37" s="54" customFormat="1" ht="12.75" customHeight="1">
      <c r="A419" s="47">
        <v>412</v>
      </c>
      <c r="B419" s="42" t="s">
        <v>1700</v>
      </c>
      <c r="C419" s="48" t="str">
        <f>VLOOKUP(B419,'Master '!B$4:AM$6300,3,0)</f>
        <v>AJAY Sakharam P V</v>
      </c>
      <c r="D419" s="49">
        <f>VLOOKUP(B419,'Master '!B$4:AP$6300,28,0)</f>
        <v>15000</v>
      </c>
      <c r="E419" s="86" t="str">
        <f>VLOOKUP(B419,'Master '!B:F,5,0)</f>
        <v>M</v>
      </c>
      <c r="F419" s="86">
        <v>10</v>
      </c>
      <c r="G419" s="86">
        <v>0</v>
      </c>
      <c r="H419" s="86">
        <v>2</v>
      </c>
      <c r="I419" s="86">
        <v>0</v>
      </c>
      <c r="J419" s="86">
        <v>23</v>
      </c>
      <c r="K419" s="50">
        <f t="shared" si="108"/>
        <v>25</v>
      </c>
      <c r="L419" s="51">
        <f>VLOOKUP(B419,'Master '!B$4:AQ$13300,23,0)</f>
        <v>7500</v>
      </c>
      <c r="M419" s="51">
        <f>VLOOKUP(B419,'Master '!B$4:AS$13300,24,0)</f>
        <v>3000</v>
      </c>
      <c r="N419" s="51">
        <f>VLOOKUP(B419,'Master '!B$4:AT$13300,25,0)</f>
        <v>2083</v>
      </c>
      <c r="O419" s="51">
        <f>VLOOKUP(B419,'Master '!B$4:AV$1330,26,0)</f>
        <v>2083</v>
      </c>
      <c r="P419" s="51">
        <f>VLOOKUP(B419,'Master '!B$4:AW$1330,27,0)</f>
        <v>334</v>
      </c>
      <c r="Q419" s="51">
        <f t="shared" si="109"/>
        <v>15000</v>
      </c>
      <c r="R419" s="52">
        <f t="shared" si="110"/>
        <v>6049</v>
      </c>
      <c r="S419" s="52">
        <f t="shared" si="111"/>
        <v>2420</v>
      </c>
      <c r="T419" s="52">
        <f t="shared" si="112"/>
        <v>1680</v>
      </c>
      <c r="U419" s="52">
        <f t="shared" si="113"/>
        <v>1680</v>
      </c>
      <c r="V419" s="52">
        <f t="shared" si="114"/>
        <v>1680</v>
      </c>
      <c r="W419" s="52">
        <f t="shared" si="115"/>
        <v>846.77419354838707</v>
      </c>
      <c r="X419" s="52">
        <f t="shared" si="116"/>
        <v>14356</v>
      </c>
      <c r="Y419" s="52">
        <f t="shared" si="117"/>
        <v>11089</v>
      </c>
      <c r="Z419" s="52">
        <f t="shared" si="118"/>
        <v>11089</v>
      </c>
      <c r="AA419" s="52">
        <f>ROUND(IF((VLOOKUP(B419,'Master '!B$4:W$29000,22,0))&lt;21001,X419,0),0)</f>
        <v>14356</v>
      </c>
      <c r="AB419" s="52">
        <f t="shared" si="119"/>
        <v>1330.68</v>
      </c>
      <c r="AC419" s="52">
        <f t="shared" si="120"/>
        <v>108</v>
      </c>
      <c r="AD419" s="52">
        <v>200</v>
      </c>
      <c r="AE419" s="53"/>
      <c r="AF419" s="104"/>
      <c r="AG419" s="95">
        <f t="shared" si="121"/>
        <v>1638.68</v>
      </c>
      <c r="AH419" s="95">
        <f t="shared" si="122"/>
        <v>12717.32</v>
      </c>
      <c r="AI419" s="95">
        <f t="shared" si="123"/>
        <v>1441.57</v>
      </c>
      <c r="AJ419" s="95">
        <f t="shared" si="124"/>
        <v>466.57</v>
      </c>
      <c r="AK419" s="95">
        <f t="shared" si="125"/>
        <v>16264.14</v>
      </c>
    </row>
    <row r="420" spans="1:37" s="54" customFormat="1" ht="12.75" customHeight="1">
      <c r="A420" s="47">
        <v>413</v>
      </c>
      <c r="B420" s="42" t="s">
        <v>1705</v>
      </c>
      <c r="C420" s="48" t="str">
        <f>VLOOKUP(B420,'Master '!B$4:AM$6300,3,0)</f>
        <v>SANTOSH Raj Singh</v>
      </c>
      <c r="D420" s="49">
        <f>VLOOKUP(B420,'Master '!B$4:AP$6300,28,0)</f>
        <v>18000</v>
      </c>
      <c r="E420" s="86" t="str">
        <f>VLOOKUP(B420,'Master '!B:F,5,0)</f>
        <v>M</v>
      </c>
      <c r="F420" s="86">
        <v>10</v>
      </c>
      <c r="G420" s="86">
        <v>1</v>
      </c>
      <c r="H420" s="86">
        <v>3</v>
      </c>
      <c r="I420" s="86">
        <v>0</v>
      </c>
      <c r="J420" s="86">
        <v>26</v>
      </c>
      <c r="K420" s="50">
        <f t="shared" si="108"/>
        <v>30</v>
      </c>
      <c r="L420" s="51">
        <f>VLOOKUP(B420,'Master '!B$4:AQ$13300,23,0)</f>
        <v>9000</v>
      </c>
      <c r="M420" s="51">
        <f>VLOOKUP(B420,'Master '!B$4:AS$13300,24,0)</f>
        <v>3600</v>
      </c>
      <c r="N420" s="51">
        <f>VLOOKUP(B420,'Master '!B$4:AT$13300,25,0)</f>
        <v>2083</v>
      </c>
      <c r="O420" s="51">
        <f>VLOOKUP(B420,'Master '!B$4:AV$1330,26,0)</f>
        <v>2083</v>
      </c>
      <c r="P420" s="51">
        <f>VLOOKUP(B420,'Master '!B$4:AW$1330,27,0)</f>
        <v>1234</v>
      </c>
      <c r="Q420" s="51">
        <f t="shared" si="109"/>
        <v>18000</v>
      </c>
      <c r="R420" s="52">
        <f t="shared" si="110"/>
        <v>8710</v>
      </c>
      <c r="S420" s="52">
        <f t="shared" si="111"/>
        <v>3484</v>
      </c>
      <c r="T420" s="52">
        <f t="shared" si="112"/>
        <v>2016</v>
      </c>
      <c r="U420" s="52">
        <f t="shared" si="113"/>
        <v>2016</v>
      </c>
      <c r="V420" s="52">
        <f t="shared" si="114"/>
        <v>2016</v>
      </c>
      <c r="W420" s="52">
        <f t="shared" si="115"/>
        <v>1016.1290322580645</v>
      </c>
      <c r="X420" s="52">
        <f t="shared" si="116"/>
        <v>19259</v>
      </c>
      <c r="Y420" s="52">
        <f t="shared" si="117"/>
        <v>14758</v>
      </c>
      <c r="Z420" s="52">
        <f t="shared" si="118"/>
        <v>14758</v>
      </c>
      <c r="AA420" s="52">
        <f>ROUND(IF((VLOOKUP(B420,'Master '!B$4:W$29000,22,0))&lt;21001,X420,0),0)</f>
        <v>19259</v>
      </c>
      <c r="AB420" s="52">
        <f t="shared" si="119"/>
        <v>1770.96</v>
      </c>
      <c r="AC420" s="52">
        <f t="shared" si="120"/>
        <v>145</v>
      </c>
      <c r="AD420" s="52">
        <v>200</v>
      </c>
      <c r="AE420" s="53"/>
      <c r="AF420" s="104"/>
      <c r="AG420" s="95">
        <f t="shared" si="121"/>
        <v>2115.96</v>
      </c>
      <c r="AH420" s="95">
        <f t="shared" si="122"/>
        <v>17143.04</v>
      </c>
      <c r="AI420" s="95">
        <f t="shared" si="123"/>
        <v>1918.54</v>
      </c>
      <c r="AJ420" s="95">
        <f t="shared" si="124"/>
        <v>625.91750000000002</v>
      </c>
      <c r="AK420" s="95">
        <f t="shared" si="125"/>
        <v>21803.4575</v>
      </c>
    </row>
    <row r="421" spans="1:37" s="54" customFormat="1" ht="12.75" customHeight="1">
      <c r="A421" s="47">
        <v>414</v>
      </c>
      <c r="B421" s="42" t="s">
        <v>1710</v>
      </c>
      <c r="C421" s="48" t="str">
        <f>VLOOKUP(B421,'Master '!B$4:AM$6300,3,0)</f>
        <v>Vaibhav Umesh Singh Bendale</v>
      </c>
      <c r="D421" s="49">
        <f>VLOOKUP(B421,'Master '!B$4:AP$6300,28,0)</f>
        <v>19000</v>
      </c>
      <c r="E421" s="86" t="str">
        <f>VLOOKUP(B421,'Master '!B:F,5,0)</f>
        <v>M</v>
      </c>
      <c r="F421" s="86">
        <v>10</v>
      </c>
      <c r="G421" s="86">
        <v>1</v>
      </c>
      <c r="H421" s="86">
        <v>4</v>
      </c>
      <c r="I421" s="86">
        <v>0</v>
      </c>
      <c r="J421" s="86">
        <v>26</v>
      </c>
      <c r="K421" s="50">
        <f t="shared" si="108"/>
        <v>31</v>
      </c>
      <c r="L421" s="51">
        <f>VLOOKUP(B421,'Master '!B$4:AQ$13300,23,0)</f>
        <v>9500</v>
      </c>
      <c r="M421" s="51">
        <f>VLOOKUP(B421,'Master '!B$4:AS$13300,24,0)</f>
        <v>3800</v>
      </c>
      <c r="N421" s="51">
        <f>VLOOKUP(B421,'Master '!B$4:AT$13300,25,0)</f>
        <v>2083</v>
      </c>
      <c r="O421" s="51">
        <f>VLOOKUP(B421,'Master '!B$4:AV$1330,26,0)</f>
        <v>2083</v>
      </c>
      <c r="P421" s="51">
        <f>VLOOKUP(B421,'Master '!B$4:AW$1330,27,0)</f>
        <v>1534</v>
      </c>
      <c r="Q421" s="51">
        <f t="shared" si="109"/>
        <v>19000</v>
      </c>
      <c r="R421" s="52">
        <f t="shared" si="110"/>
        <v>9500</v>
      </c>
      <c r="S421" s="52">
        <f t="shared" si="111"/>
        <v>3800</v>
      </c>
      <c r="T421" s="52">
        <f t="shared" si="112"/>
        <v>2083</v>
      </c>
      <c r="U421" s="52">
        <f t="shared" si="113"/>
        <v>2083</v>
      </c>
      <c r="V421" s="52">
        <f t="shared" si="114"/>
        <v>2083</v>
      </c>
      <c r="W421" s="52">
        <f t="shared" si="115"/>
        <v>1072.5806451612905</v>
      </c>
      <c r="X421" s="52">
        <f t="shared" si="116"/>
        <v>20622</v>
      </c>
      <c r="Y421" s="52">
        <f t="shared" si="117"/>
        <v>15749</v>
      </c>
      <c r="Z421" s="52">
        <f t="shared" si="118"/>
        <v>15000</v>
      </c>
      <c r="AA421" s="52">
        <f>ROUND(IF((VLOOKUP(B421,'Master '!B$4:W$29000,22,0))&lt;21001,X421,0),0)</f>
        <v>20622</v>
      </c>
      <c r="AB421" s="52">
        <f t="shared" si="119"/>
        <v>1800</v>
      </c>
      <c r="AC421" s="52">
        <f t="shared" si="120"/>
        <v>155</v>
      </c>
      <c r="AD421" s="52">
        <v>200</v>
      </c>
      <c r="AE421" s="53"/>
      <c r="AF421" s="104"/>
      <c r="AG421" s="95">
        <f t="shared" si="121"/>
        <v>2155</v>
      </c>
      <c r="AH421" s="95">
        <f t="shared" si="122"/>
        <v>18467</v>
      </c>
      <c r="AI421" s="95">
        <f t="shared" si="123"/>
        <v>1950</v>
      </c>
      <c r="AJ421" s="95">
        <f t="shared" si="124"/>
        <v>670.21500000000003</v>
      </c>
      <c r="AK421" s="95">
        <f t="shared" si="125"/>
        <v>23242.215</v>
      </c>
    </row>
    <row r="422" spans="1:37" s="54" customFormat="1" ht="12.75" customHeight="1">
      <c r="A422" s="47">
        <v>415</v>
      </c>
      <c r="B422" s="42" t="s">
        <v>1714</v>
      </c>
      <c r="C422" s="48" t="str">
        <f>VLOOKUP(B422,'Master '!B$4:AM$6300,3,0)</f>
        <v>Sumeet Dilip Patil</v>
      </c>
      <c r="D422" s="49">
        <f>VLOOKUP(B422,'Master '!B$4:AP$6300,28,0)</f>
        <v>21000</v>
      </c>
      <c r="E422" s="86" t="str">
        <f>VLOOKUP(B422,'Master '!B:F,5,0)</f>
        <v>M</v>
      </c>
      <c r="F422" s="86">
        <v>0</v>
      </c>
      <c r="G422" s="86">
        <v>1</v>
      </c>
      <c r="H422" s="86">
        <v>3</v>
      </c>
      <c r="I422" s="86">
        <v>0</v>
      </c>
      <c r="J422" s="86">
        <v>25</v>
      </c>
      <c r="K422" s="50">
        <f t="shared" si="108"/>
        <v>29</v>
      </c>
      <c r="L422" s="51">
        <f>VLOOKUP(B422,'Master '!B$4:AQ$13300,23,0)</f>
        <v>10500</v>
      </c>
      <c r="M422" s="51">
        <f>VLOOKUP(B422,'Master '!B$4:AS$13300,24,0)</f>
        <v>4200</v>
      </c>
      <c r="N422" s="51">
        <f>VLOOKUP(B422,'Master '!B$4:AT$13300,25,0)</f>
        <v>2083</v>
      </c>
      <c r="O422" s="51">
        <f>VLOOKUP(B422,'Master '!B$4:AV$1330,26,0)</f>
        <v>2083</v>
      </c>
      <c r="P422" s="51">
        <f>VLOOKUP(B422,'Master '!B$4:AW$1330,27,0)</f>
        <v>2134</v>
      </c>
      <c r="Q422" s="51">
        <f t="shared" si="109"/>
        <v>21000</v>
      </c>
      <c r="R422" s="52">
        <f t="shared" si="110"/>
        <v>9823</v>
      </c>
      <c r="S422" s="52">
        <f t="shared" si="111"/>
        <v>3930</v>
      </c>
      <c r="T422" s="52">
        <f t="shared" si="112"/>
        <v>1949</v>
      </c>
      <c r="U422" s="52">
        <f t="shared" si="113"/>
        <v>1949</v>
      </c>
      <c r="V422" s="52">
        <f t="shared" si="114"/>
        <v>1949</v>
      </c>
      <c r="W422" s="52">
        <f t="shared" si="115"/>
        <v>0</v>
      </c>
      <c r="X422" s="52">
        <f t="shared" si="116"/>
        <v>19600</v>
      </c>
      <c r="Y422" s="52">
        <f t="shared" si="117"/>
        <v>15670</v>
      </c>
      <c r="Z422" s="52">
        <f t="shared" si="118"/>
        <v>15000</v>
      </c>
      <c r="AA422" s="52">
        <f>ROUND(IF((VLOOKUP(B422,'Master '!B$4:W$29000,22,0))&lt;21001,X422,0),0)</f>
        <v>19600</v>
      </c>
      <c r="AB422" s="52">
        <f t="shared" si="119"/>
        <v>1800</v>
      </c>
      <c r="AC422" s="52">
        <f t="shared" si="120"/>
        <v>147</v>
      </c>
      <c r="AD422" s="52">
        <v>200</v>
      </c>
      <c r="AE422" s="53"/>
      <c r="AF422" s="104"/>
      <c r="AG422" s="95">
        <f t="shared" si="121"/>
        <v>2147</v>
      </c>
      <c r="AH422" s="95">
        <f t="shared" si="122"/>
        <v>17453</v>
      </c>
      <c r="AI422" s="95">
        <f t="shared" si="123"/>
        <v>1950</v>
      </c>
      <c r="AJ422" s="95">
        <f t="shared" si="124"/>
        <v>637</v>
      </c>
      <c r="AK422" s="95">
        <f t="shared" si="125"/>
        <v>22187</v>
      </c>
    </row>
    <row r="423" spans="1:37" s="54" customFormat="1" ht="12.75" customHeight="1">
      <c r="A423" s="47">
        <v>416</v>
      </c>
      <c r="B423" s="42" t="s">
        <v>1719</v>
      </c>
      <c r="C423" s="48" t="str">
        <f>VLOOKUP(B423,'Master '!B$4:AM$6300,3,0)</f>
        <v>Rejoy Lalit Singh</v>
      </c>
      <c r="D423" s="49">
        <f>VLOOKUP(B423,'Master '!B$4:AP$6300,28,0)</f>
        <v>20000</v>
      </c>
      <c r="E423" s="86" t="str">
        <f>VLOOKUP(B423,'Master '!B:F,5,0)</f>
        <v>M</v>
      </c>
      <c r="F423" s="86">
        <v>10</v>
      </c>
      <c r="G423" s="86">
        <v>0</v>
      </c>
      <c r="H423" s="86">
        <v>4</v>
      </c>
      <c r="I423" s="86">
        <v>0</v>
      </c>
      <c r="J423" s="86">
        <v>25</v>
      </c>
      <c r="K423" s="50">
        <f t="shared" si="108"/>
        <v>29</v>
      </c>
      <c r="L423" s="51">
        <f>VLOOKUP(B423,'Master '!B$4:AQ$13300,23,0)</f>
        <v>10000</v>
      </c>
      <c r="M423" s="51">
        <f>VLOOKUP(B423,'Master '!B$4:AS$13300,24,0)</f>
        <v>4000</v>
      </c>
      <c r="N423" s="51">
        <f>VLOOKUP(B423,'Master '!B$4:AT$13300,25,0)</f>
        <v>2083</v>
      </c>
      <c r="O423" s="51">
        <f>VLOOKUP(B423,'Master '!B$4:AV$1330,26,0)</f>
        <v>2083</v>
      </c>
      <c r="P423" s="51">
        <f>VLOOKUP(B423,'Master '!B$4:AW$1330,27,0)</f>
        <v>1834</v>
      </c>
      <c r="Q423" s="51">
        <f t="shared" si="109"/>
        <v>20000</v>
      </c>
      <c r="R423" s="52">
        <f t="shared" si="110"/>
        <v>9355</v>
      </c>
      <c r="S423" s="52">
        <f t="shared" si="111"/>
        <v>3742</v>
      </c>
      <c r="T423" s="52">
        <f t="shared" si="112"/>
        <v>1949</v>
      </c>
      <c r="U423" s="52">
        <f t="shared" si="113"/>
        <v>1949</v>
      </c>
      <c r="V423" s="52">
        <f t="shared" si="114"/>
        <v>1949</v>
      </c>
      <c r="W423" s="52">
        <f t="shared" si="115"/>
        <v>1129.0322580645161</v>
      </c>
      <c r="X423" s="52">
        <f t="shared" si="116"/>
        <v>20074</v>
      </c>
      <c r="Y423" s="52">
        <f t="shared" si="117"/>
        <v>15202</v>
      </c>
      <c r="Z423" s="52">
        <f t="shared" si="118"/>
        <v>15000</v>
      </c>
      <c r="AA423" s="52">
        <f>ROUND(IF((VLOOKUP(B423,'Master '!B$4:W$29000,22,0))&lt;21001,X423,0),0)</f>
        <v>20074</v>
      </c>
      <c r="AB423" s="52">
        <f t="shared" si="119"/>
        <v>1800</v>
      </c>
      <c r="AC423" s="52">
        <f t="shared" si="120"/>
        <v>151</v>
      </c>
      <c r="AD423" s="52">
        <v>200</v>
      </c>
      <c r="AE423" s="53"/>
      <c r="AF423" s="104"/>
      <c r="AG423" s="95">
        <f t="shared" si="121"/>
        <v>2151</v>
      </c>
      <c r="AH423" s="95">
        <f t="shared" si="122"/>
        <v>17923</v>
      </c>
      <c r="AI423" s="95">
        <f t="shared" si="123"/>
        <v>1950</v>
      </c>
      <c r="AJ423" s="95">
        <f t="shared" si="124"/>
        <v>652.40499999999997</v>
      </c>
      <c r="AK423" s="95">
        <f t="shared" si="125"/>
        <v>22676.404999999999</v>
      </c>
    </row>
    <row r="424" spans="1:37" s="54" customFormat="1" ht="12.75" customHeight="1">
      <c r="A424" s="47">
        <v>417</v>
      </c>
      <c r="B424" s="42" t="s">
        <v>1723</v>
      </c>
      <c r="C424" s="48" t="str">
        <f>VLOOKUP(B424,'Master '!B$4:AM$6300,3,0)</f>
        <v>Suraj Raj Kumar Singh Patil</v>
      </c>
      <c r="D424" s="49">
        <f>VLOOKUP(B424,'Master '!B$4:AP$6300,28,0)</f>
        <v>20000</v>
      </c>
      <c r="E424" s="86" t="str">
        <f>VLOOKUP(B424,'Master '!B:F,5,0)</f>
        <v>M</v>
      </c>
      <c r="F424" s="86">
        <v>10</v>
      </c>
      <c r="G424" s="86">
        <v>1</v>
      </c>
      <c r="H424" s="86">
        <v>2</v>
      </c>
      <c r="I424" s="86">
        <v>0</v>
      </c>
      <c r="J424" s="86">
        <v>26</v>
      </c>
      <c r="K424" s="50">
        <f t="shared" si="108"/>
        <v>29</v>
      </c>
      <c r="L424" s="51">
        <f>VLOOKUP(B424,'Master '!B$4:AQ$13300,23,0)</f>
        <v>10000</v>
      </c>
      <c r="M424" s="51">
        <f>VLOOKUP(B424,'Master '!B$4:AS$13300,24,0)</f>
        <v>4000</v>
      </c>
      <c r="N424" s="51">
        <f>VLOOKUP(B424,'Master '!B$4:AT$13300,25,0)</f>
        <v>2083</v>
      </c>
      <c r="O424" s="51">
        <f>VLOOKUP(B424,'Master '!B$4:AV$1330,26,0)</f>
        <v>2083</v>
      </c>
      <c r="P424" s="51">
        <f>VLOOKUP(B424,'Master '!B$4:AW$1330,27,0)</f>
        <v>1834</v>
      </c>
      <c r="Q424" s="51">
        <f t="shared" si="109"/>
        <v>20000</v>
      </c>
      <c r="R424" s="52">
        <f t="shared" si="110"/>
        <v>9355</v>
      </c>
      <c r="S424" s="52">
        <f t="shared" si="111"/>
        <v>3742</v>
      </c>
      <c r="T424" s="52">
        <f t="shared" si="112"/>
        <v>1949</v>
      </c>
      <c r="U424" s="52">
        <f t="shared" si="113"/>
        <v>1949</v>
      </c>
      <c r="V424" s="52">
        <f t="shared" si="114"/>
        <v>1949</v>
      </c>
      <c r="W424" s="52">
        <f t="shared" si="115"/>
        <v>1129.0322580645161</v>
      </c>
      <c r="X424" s="52">
        <f t="shared" si="116"/>
        <v>20074</v>
      </c>
      <c r="Y424" s="52">
        <f t="shared" si="117"/>
        <v>15202</v>
      </c>
      <c r="Z424" s="52">
        <f t="shared" si="118"/>
        <v>15000</v>
      </c>
      <c r="AA424" s="52">
        <f>ROUND(IF((VLOOKUP(B424,'Master '!B$4:W$29000,22,0))&lt;21001,X424,0),0)</f>
        <v>20074</v>
      </c>
      <c r="AB424" s="52">
        <f t="shared" si="119"/>
        <v>1800</v>
      </c>
      <c r="AC424" s="52">
        <f t="shared" si="120"/>
        <v>151</v>
      </c>
      <c r="AD424" s="52">
        <v>200</v>
      </c>
      <c r="AE424" s="53"/>
      <c r="AF424" s="104"/>
      <c r="AG424" s="95">
        <f t="shared" si="121"/>
        <v>2151</v>
      </c>
      <c r="AH424" s="95">
        <f t="shared" si="122"/>
        <v>17923</v>
      </c>
      <c r="AI424" s="95">
        <f t="shared" si="123"/>
        <v>1950</v>
      </c>
      <c r="AJ424" s="95">
        <f t="shared" si="124"/>
        <v>652.40499999999997</v>
      </c>
      <c r="AK424" s="95">
        <f t="shared" si="125"/>
        <v>22676.404999999999</v>
      </c>
    </row>
    <row r="425" spans="1:37" s="54" customFormat="1" ht="12.75" customHeight="1">
      <c r="A425" s="47">
        <v>418</v>
      </c>
      <c r="B425" s="42" t="s">
        <v>1727</v>
      </c>
      <c r="C425" s="48" t="str">
        <f>VLOOKUP(B425,'Master '!B$4:AM$6300,3,0)</f>
        <v>Chetan Sambhaji Pasa</v>
      </c>
      <c r="D425" s="49">
        <f>VLOOKUP(B425,'Master '!B$4:AP$6300,28,0)</f>
        <v>20000</v>
      </c>
      <c r="E425" s="86" t="str">
        <f>VLOOKUP(B425,'Master '!B:F,5,0)</f>
        <v>M</v>
      </c>
      <c r="F425" s="86">
        <v>10</v>
      </c>
      <c r="G425" s="86">
        <v>1</v>
      </c>
      <c r="H425" s="86">
        <v>4</v>
      </c>
      <c r="I425" s="86">
        <v>0</v>
      </c>
      <c r="J425" s="86">
        <v>26</v>
      </c>
      <c r="K425" s="50">
        <f t="shared" si="108"/>
        <v>31</v>
      </c>
      <c r="L425" s="51">
        <f>VLOOKUP(B425,'Master '!B$4:AQ$13300,23,0)</f>
        <v>10000</v>
      </c>
      <c r="M425" s="51">
        <f>VLOOKUP(B425,'Master '!B$4:AS$13300,24,0)</f>
        <v>4000</v>
      </c>
      <c r="N425" s="51">
        <f>VLOOKUP(B425,'Master '!B$4:AT$13300,25,0)</f>
        <v>2083</v>
      </c>
      <c r="O425" s="51">
        <f>VLOOKUP(B425,'Master '!B$4:AV$1330,26,0)</f>
        <v>2083</v>
      </c>
      <c r="P425" s="51">
        <f>VLOOKUP(B425,'Master '!B$4:AW$1330,27,0)</f>
        <v>1834</v>
      </c>
      <c r="Q425" s="51">
        <f t="shared" si="109"/>
        <v>20000</v>
      </c>
      <c r="R425" s="52">
        <f t="shared" si="110"/>
        <v>10000</v>
      </c>
      <c r="S425" s="52">
        <f t="shared" si="111"/>
        <v>4000</v>
      </c>
      <c r="T425" s="52">
        <f t="shared" si="112"/>
        <v>2083</v>
      </c>
      <c r="U425" s="52">
        <f t="shared" si="113"/>
        <v>2083</v>
      </c>
      <c r="V425" s="52">
        <f t="shared" si="114"/>
        <v>2083</v>
      </c>
      <c r="W425" s="52">
        <f t="shared" si="115"/>
        <v>1129.0322580645161</v>
      </c>
      <c r="X425" s="52">
        <f t="shared" si="116"/>
        <v>21379</v>
      </c>
      <c r="Y425" s="52">
        <f t="shared" si="117"/>
        <v>16249</v>
      </c>
      <c r="Z425" s="52">
        <f t="shared" si="118"/>
        <v>15000</v>
      </c>
      <c r="AA425" s="52">
        <f>ROUND(IF((VLOOKUP(B425,'Master '!B$4:W$29000,22,0))&lt;21001,X425,0),0)</f>
        <v>21379</v>
      </c>
      <c r="AB425" s="52">
        <f t="shared" si="119"/>
        <v>1800</v>
      </c>
      <c r="AC425" s="52">
        <f t="shared" si="120"/>
        <v>161</v>
      </c>
      <c r="AD425" s="52">
        <v>200</v>
      </c>
      <c r="AE425" s="53"/>
      <c r="AF425" s="104"/>
      <c r="AG425" s="95">
        <f t="shared" si="121"/>
        <v>2161</v>
      </c>
      <c r="AH425" s="95">
        <f t="shared" si="122"/>
        <v>19218</v>
      </c>
      <c r="AI425" s="95">
        <f t="shared" si="123"/>
        <v>1950</v>
      </c>
      <c r="AJ425" s="95">
        <f t="shared" si="124"/>
        <v>694.8175</v>
      </c>
      <c r="AK425" s="95">
        <f t="shared" si="125"/>
        <v>24023.817500000001</v>
      </c>
    </row>
    <row r="426" spans="1:37" s="54" customFormat="1" ht="12.75" customHeight="1">
      <c r="A426" s="47">
        <v>419</v>
      </c>
      <c r="B426" s="42" t="s">
        <v>1731</v>
      </c>
      <c r="C426" s="48" t="str">
        <f>VLOOKUP(B426,'Master '!B$4:AM$6300,3,0)</f>
        <v>Vijay Bhaskar Mahajan</v>
      </c>
      <c r="D426" s="49">
        <f>VLOOKUP(B426,'Master '!B$4:AP$6300,28,0)</f>
        <v>20000</v>
      </c>
      <c r="E426" s="86" t="str">
        <f>VLOOKUP(B426,'Master '!B:F,5,0)</f>
        <v>M</v>
      </c>
      <c r="F426" s="86">
        <v>10</v>
      </c>
      <c r="G426" s="86">
        <v>0</v>
      </c>
      <c r="H426" s="86">
        <v>3</v>
      </c>
      <c r="I426" s="86">
        <v>0</v>
      </c>
      <c r="J426" s="86">
        <v>24</v>
      </c>
      <c r="K426" s="50">
        <f t="shared" si="108"/>
        <v>27</v>
      </c>
      <c r="L426" s="51">
        <f>VLOOKUP(B426,'Master '!B$4:AQ$13300,23,0)</f>
        <v>10000</v>
      </c>
      <c r="M426" s="51">
        <f>VLOOKUP(B426,'Master '!B$4:AS$13300,24,0)</f>
        <v>4000</v>
      </c>
      <c r="N426" s="51">
        <f>VLOOKUP(B426,'Master '!B$4:AT$13300,25,0)</f>
        <v>2083</v>
      </c>
      <c r="O426" s="51">
        <f>VLOOKUP(B426,'Master '!B$4:AV$1330,26,0)</f>
        <v>2083</v>
      </c>
      <c r="P426" s="51">
        <f>VLOOKUP(B426,'Master '!B$4:AW$1330,27,0)</f>
        <v>1834</v>
      </c>
      <c r="Q426" s="51">
        <f t="shared" si="109"/>
        <v>20000</v>
      </c>
      <c r="R426" s="52">
        <f t="shared" si="110"/>
        <v>8710</v>
      </c>
      <c r="S426" s="52">
        <f t="shared" si="111"/>
        <v>3484</v>
      </c>
      <c r="T426" s="52">
        <f t="shared" si="112"/>
        <v>1815</v>
      </c>
      <c r="U426" s="52">
        <f t="shared" si="113"/>
        <v>1815</v>
      </c>
      <c r="V426" s="52">
        <f t="shared" si="114"/>
        <v>1815</v>
      </c>
      <c r="W426" s="52">
        <f t="shared" si="115"/>
        <v>1129.0322580645161</v>
      </c>
      <c r="X426" s="52">
        <f t="shared" si="116"/>
        <v>18769</v>
      </c>
      <c r="Y426" s="52">
        <f t="shared" si="117"/>
        <v>14155</v>
      </c>
      <c r="Z426" s="52">
        <f t="shared" si="118"/>
        <v>14155</v>
      </c>
      <c r="AA426" s="52">
        <f>ROUND(IF((VLOOKUP(B426,'Master '!B$4:W$29000,22,0))&lt;21001,X426,0),0)</f>
        <v>18769</v>
      </c>
      <c r="AB426" s="52">
        <f t="shared" si="119"/>
        <v>1698.6</v>
      </c>
      <c r="AC426" s="52">
        <f t="shared" si="120"/>
        <v>141</v>
      </c>
      <c r="AD426" s="52">
        <v>200</v>
      </c>
      <c r="AE426" s="53"/>
      <c r="AF426" s="104"/>
      <c r="AG426" s="95">
        <f t="shared" si="121"/>
        <v>2039.6</v>
      </c>
      <c r="AH426" s="95">
        <f t="shared" si="122"/>
        <v>16729.400000000001</v>
      </c>
      <c r="AI426" s="95">
        <f t="shared" si="123"/>
        <v>1840.15</v>
      </c>
      <c r="AJ426" s="95">
        <f t="shared" si="124"/>
        <v>609.99250000000006</v>
      </c>
      <c r="AK426" s="95">
        <f t="shared" si="125"/>
        <v>21219.142500000002</v>
      </c>
    </row>
    <row r="427" spans="1:37" s="54" customFormat="1" ht="12.75" customHeight="1">
      <c r="A427" s="47">
        <v>420</v>
      </c>
      <c r="B427" s="42" t="s">
        <v>1735</v>
      </c>
      <c r="C427" s="48" t="str">
        <f>VLOOKUP(B427,'Master '!B$4:AM$6300,3,0)</f>
        <v>Vishnu Rajesh Prakash</v>
      </c>
      <c r="D427" s="49">
        <f>VLOOKUP(B427,'Master '!B$4:AP$6300,28,0)</f>
        <v>40000</v>
      </c>
      <c r="E427" s="86" t="str">
        <f>VLOOKUP(B427,'Master '!B:F,5,0)</f>
        <v>M</v>
      </c>
      <c r="F427" s="86">
        <v>0</v>
      </c>
      <c r="G427" s="86">
        <v>1</v>
      </c>
      <c r="H427" s="86">
        <v>4</v>
      </c>
      <c r="I427" s="86">
        <v>0</v>
      </c>
      <c r="J427" s="86">
        <v>26</v>
      </c>
      <c r="K427" s="50">
        <f t="shared" si="108"/>
        <v>31</v>
      </c>
      <c r="L427" s="51">
        <f>VLOOKUP(B427,'Master '!B$4:AQ$13300,23,0)</f>
        <v>20000</v>
      </c>
      <c r="M427" s="51">
        <f>VLOOKUP(B427,'Master '!B$4:AS$13300,24,0)</f>
        <v>8000</v>
      </c>
      <c r="N427" s="51">
        <f>VLOOKUP(B427,'Master '!B$4:AT$13300,25,0)</f>
        <v>2083</v>
      </c>
      <c r="O427" s="51">
        <f>VLOOKUP(B427,'Master '!B$4:AV$1330,26,0)</f>
        <v>2083</v>
      </c>
      <c r="P427" s="51">
        <f>VLOOKUP(B427,'Master '!B$4:AW$1330,27,0)</f>
        <v>7834</v>
      </c>
      <c r="Q427" s="51">
        <f t="shared" si="109"/>
        <v>40000</v>
      </c>
      <c r="R427" s="52">
        <f t="shared" si="110"/>
        <v>20000</v>
      </c>
      <c r="S427" s="52">
        <f t="shared" si="111"/>
        <v>8000</v>
      </c>
      <c r="T427" s="52">
        <f t="shared" si="112"/>
        <v>2083</v>
      </c>
      <c r="U427" s="52">
        <f t="shared" si="113"/>
        <v>2083</v>
      </c>
      <c r="V427" s="52">
        <f t="shared" si="114"/>
        <v>2083</v>
      </c>
      <c r="W427" s="52">
        <f t="shared" si="115"/>
        <v>0</v>
      </c>
      <c r="X427" s="52">
        <f t="shared" si="116"/>
        <v>34249</v>
      </c>
      <c r="Y427" s="52">
        <f t="shared" si="117"/>
        <v>26249</v>
      </c>
      <c r="Z427" s="52">
        <f t="shared" si="118"/>
        <v>15000</v>
      </c>
      <c r="AA427" s="52">
        <f>ROUND(IF((VLOOKUP(B427,'Master '!B$4:W$29000,22,0))&lt;21001,X427,0),0)</f>
        <v>0</v>
      </c>
      <c r="AB427" s="52">
        <f t="shared" si="119"/>
        <v>1800</v>
      </c>
      <c r="AC427" s="52">
        <f t="shared" si="120"/>
        <v>0</v>
      </c>
      <c r="AD427" s="52">
        <v>200</v>
      </c>
      <c r="AE427" s="53"/>
      <c r="AF427" s="104"/>
      <c r="AG427" s="95">
        <f t="shared" si="121"/>
        <v>2000</v>
      </c>
      <c r="AH427" s="95">
        <f t="shared" si="122"/>
        <v>32249</v>
      </c>
      <c r="AI427" s="95">
        <f t="shared" si="123"/>
        <v>1950</v>
      </c>
      <c r="AJ427" s="95">
        <f t="shared" si="124"/>
        <v>0</v>
      </c>
      <c r="AK427" s="95">
        <f t="shared" si="125"/>
        <v>36199</v>
      </c>
    </row>
    <row r="428" spans="1:37" s="54" customFormat="1" ht="12.75" customHeight="1">
      <c r="A428" s="47">
        <v>421</v>
      </c>
      <c r="B428" s="42" t="s">
        <v>1738</v>
      </c>
      <c r="C428" s="48" t="str">
        <f>VLOOKUP(B428,'Master '!B$4:AM$6300,3,0)</f>
        <v>Sagar Harivansh Kushwaha</v>
      </c>
      <c r="D428" s="49">
        <f>VLOOKUP(B428,'Master '!B$4:AP$6300,28,0)</f>
        <v>30000</v>
      </c>
      <c r="E428" s="86" t="str">
        <f>VLOOKUP(B428,'Master '!B:F,5,0)</f>
        <v>M</v>
      </c>
      <c r="F428" s="86">
        <v>0</v>
      </c>
      <c r="G428" s="86">
        <v>0</v>
      </c>
      <c r="H428" s="86">
        <v>4</v>
      </c>
      <c r="I428" s="86">
        <v>0</v>
      </c>
      <c r="J428" s="86">
        <v>25</v>
      </c>
      <c r="K428" s="50">
        <f t="shared" si="108"/>
        <v>29</v>
      </c>
      <c r="L428" s="51">
        <f>VLOOKUP(B428,'Master '!B$4:AQ$13300,23,0)</f>
        <v>15000</v>
      </c>
      <c r="M428" s="51">
        <f>VLOOKUP(B428,'Master '!B$4:AS$13300,24,0)</f>
        <v>6000</v>
      </c>
      <c r="N428" s="51">
        <f>VLOOKUP(B428,'Master '!B$4:AT$13300,25,0)</f>
        <v>2083</v>
      </c>
      <c r="O428" s="51">
        <f>VLOOKUP(B428,'Master '!B$4:AV$1330,26,0)</f>
        <v>2083</v>
      </c>
      <c r="P428" s="51">
        <f>VLOOKUP(B428,'Master '!B$4:AW$1330,27,0)</f>
        <v>4834</v>
      </c>
      <c r="Q428" s="51">
        <f t="shared" si="109"/>
        <v>30000</v>
      </c>
      <c r="R428" s="52">
        <f t="shared" si="110"/>
        <v>14033</v>
      </c>
      <c r="S428" s="52">
        <f t="shared" si="111"/>
        <v>5613</v>
      </c>
      <c r="T428" s="52">
        <f t="shared" si="112"/>
        <v>1949</v>
      </c>
      <c r="U428" s="52">
        <f t="shared" si="113"/>
        <v>1949</v>
      </c>
      <c r="V428" s="52">
        <f t="shared" si="114"/>
        <v>1949</v>
      </c>
      <c r="W428" s="52">
        <f t="shared" si="115"/>
        <v>0</v>
      </c>
      <c r="X428" s="52">
        <f t="shared" si="116"/>
        <v>25493</v>
      </c>
      <c r="Y428" s="52">
        <f t="shared" si="117"/>
        <v>19880</v>
      </c>
      <c r="Z428" s="52">
        <f t="shared" si="118"/>
        <v>15000</v>
      </c>
      <c r="AA428" s="52">
        <f>ROUND(IF((VLOOKUP(B428,'Master '!B$4:W$29000,22,0))&lt;21001,X428,0),0)</f>
        <v>0</v>
      </c>
      <c r="AB428" s="52">
        <f t="shared" si="119"/>
        <v>1800</v>
      </c>
      <c r="AC428" s="52">
        <f t="shared" si="120"/>
        <v>0</v>
      </c>
      <c r="AD428" s="52">
        <v>200</v>
      </c>
      <c r="AE428" s="53"/>
      <c r="AF428" s="104"/>
      <c r="AG428" s="95">
        <f t="shared" si="121"/>
        <v>2000</v>
      </c>
      <c r="AH428" s="95">
        <f t="shared" si="122"/>
        <v>23493</v>
      </c>
      <c r="AI428" s="95">
        <f t="shared" si="123"/>
        <v>1950</v>
      </c>
      <c r="AJ428" s="95">
        <f t="shared" si="124"/>
        <v>0</v>
      </c>
      <c r="AK428" s="95">
        <f t="shared" si="125"/>
        <v>27443</v>
      </c>
    </row>
    <row r="429" spans="1:37" s="54" customFormat="1" ht="12.75" customHeight="1">
      <c r="A429" s="47">
        <v>422</v>
      </c>
      <c r="B429" s="42" t="s">
        <v>1742</v>
      </c>
      <c r="C429" s="48" t="str">
        <f>VLOOKUP(B429,'Master '!B$4:AM$6300,3,0)</f>
        <v>Kartikeswar Shri Kishun Kushwa Ghodke</v>
      </c>
      <c r="D429" s="49">
        <f>VLOOKUP(B429,'Master '!B$4:AP$6300,28,0)</f>
        <v>16000</v>
      </c>
      <c r="E429" s="86" t="str">
        <f>VLOOKUP(B429,'Master '!B:F,5,0)</f>
        <v>M</v>
      </c>
      <c r="F429" s="86">
        <v>10</v>
      </c>
      <c r="G429" s="86">
        <v>1</v>
      </c>
      <c r="H429" s="86">
        <v>2</v>
      </c>
      <c r="I429" s="86">
        <v>0</v>
      </c>
      <c r="J429" s="86">
        <v>26</v>
      </c>
      <c r="K429" s="50">
        <f t="shared" si="108"/>
        <v>29</v>
      </c>
      <c r="L429" s="51">
        <f>VLOOKUP(B429,'Master '!B$4:AQ$13300,23,0)</f>
        <v>8000</v>
      </c>
      <c r="M429" s="51">
        <f>VLOOKUP(B429,'Master '!B$4:AS$13300,24,0)</f>
        <v>3200</v>
      </c>
      <c r="N429" s="51">
        <f>VLOOKUP(B429,'Master '!B$4:AT$13300,25,0)</f>
        <v>2083</v>
      </c>
      <c r="O429" s="51">
        <f>VLOOKUP(B429,'Master '!B$4:AV$1330,26,0)</f>
        <v>2083</v>
      </c>
      <c r="P429" s="51">
        <f>VLOOKUP(B429,'Master '!B$4:AW$1330,27,0)</f>
        <v>634</v>
      </c>
      <c r="Q429" s="51">
        <f t="shared" si="109"/>
        <v>16000</v>
      </c>
      <c r="R429" s="52">
        <f t="shared" si="110"/>
        <v>7484</v>
      </c>
      <c r="S429" s="52">
        <f t="shared" si="111"/>
        <v>2994</v>
      </c>
      <c r="T429" s="52">
        <f t="shared" si="112"/>
        <v>1949</v>
      </c>
      <c r="U429" s="52">
        <f t="shared" si="113"/>
        <v>1949</v>
      </c>
      <c r="V429" s="52">
        <f t="shared" si="114"/>
        <v>1949</v>
      </c>
      <c r="W429" s="52">
        <f t="shared" si="115"/>
        <v>903.22580645161293</v>
      </c>
      <c r="X429" s="52">
        <f t="shared" si="116"/>
        <v>17229</v>
      </c>
      <c r="Y429" s="52">
        <f t="shared" si="117"/>
        <v>13331</v>
      </c>
      <c r="Z429" s="52">
        <f t="shared" si="118"/>
        <v>13331</v>
      </c>
      <c r="AA429" s="52">
        <f>ROUND(IF((VLOOKUP(B429,'Master '!B$4:W$29000,22,0))&lt;21001,X429,0),0)</f>
        <v>17229</v>
      </c>
      <c r="AB429" s="52">
        <f t="shared" si="119"/>
        <v>1599.72</v>
      </c>
      <c r="AC429" s="52">
        <f t="shared" si="120"/>
        <v>130</v>
      </c>
      <c r="AD429" s="52">
        <v>200</v>
      </c>
      <c r="AE429" s="53"/>
      <c r="AF429" s="104"/>
      <c r="AG429" s="95">
        <f t="shared" si="121"/>
        <v>1929.72</v>
      </c>
      <c r="AH429" s="95">
        <f t="shared" si="122"/>
        <v>15299.28</v>
      </c>
      <c r="AI429" s="95">
        <f t="shared" si="123"/>
        <v>1733.03</v>
      </c>
      <c r="AJ429" s="95">
        <f t="shared" si="124"/>
        <v>559.9425</v>
      </c>
      <c r="AK429" s="95">
        <f t="shared" si="125"/>
        <v>19521.9725</v>
      </c>
    </row>
    <row r="430" spans="1:37" s="54" customFormat="1" ht="12.75" customHeight="1">
      <c r="A430" s="47">
        <v>423</v>
      </c>
      <c r="B430" s="42" t="s">
        <v>1745</v>
      </c>
      <c r="C430" s="48" t="str">
        <f>VLOOKUP(B430,'Master '!B$4:AM$6300,3,0)</f>
        <v>Abhijeet Subhashrao Chauhan</v>
      </c>
      <c r="D430" s="49">
        <f>VLOOKUP(B430,'Master '!B$4:AP$6300,28,0)</f>
        <v>25000</v>
      </c>
      <c r="E430" s="86" t="str">
        <f>VLOOKUP(B430,'Master '!B:F,5,0)</f>
        <v>M</v>
      </c>
      <c r="F430" s="86">
        <v>0</v>
      </c>
      <c r="G430" s="86">
        <v>1</v>
      </c>
      <c r="H430" s="86">
        <v>4</v>
      </c>
      <c r="I430" s="86">
        <v>0</v>
      </c>
      <c r="J430" s="86">
        <v>26</v>
      </c>
      <c r="K430" s="50">
        <f t="shared" si="108"/>
        <v>31</v>
      </c>
      <c r="L430" s="51">
        <f>VLOOKUP(B430,'Master '!B$4:AQ$13300,23,0)</f>
        <v>12500</v>
      </c>
      <c r="M430" s="51">
        <f>VLOOKUP(B430,'Master '!B$4:AS$13300,24,0)</f>
        <v>5000</v>
      </c>
      <c r="N430" s="51">
        <f>VLOOKUP(B430,'Master '!B$4:AT$13300,25,0)</f>
        <v>2083</v>
      </c>
      <c r="O430" s="51">
        <f>VLOOKUP(B430,'Master '!B$4:AV$1330,26,0)</f>
        <v>2083</v>
      </c>
      <c r="P430" s="51">
        <f>VLOOKUP(B430,'Master '!B$4:AW$1330,27,0)</f>
        <v>3334</v>
      </c>
      <c r="Q430" s="51">
        <f t="shared" si="109"/>
        <v>25000</v>
      </c>
      <c r="R430" s="52">
        <f t="shared" si="110"/>
        <v>12500</v>
      </c>
      <c r="S430" s="52">
        <f t="shared" si="111"/>
        <v>5000</v>
      </c>
      <c r="T430" s="52">
        <f t="shared" si="112"/>
        <v>2083</v>
      </c>
      <c r="U430" s="52">
        <f t="shared" si="113"/>
        <v>2083</v>
      </c>
      <c r="V430" s="52">
        <f t="shared" si="114"/>
        <v>2083</v>
      </c>
      <c r="W430" s="52">
        <f t="shared" si="115"/>
        <v>0</v>
      </c>
      <c r="X430" s="52">
        <f t="shared" si="116"/>
        <v>23749</v>
      </c>
      <c r="Y430" s="52">
        <f t="shared" si="117"/>
        <v>18749</v>
      </c>
      <c r="Z430" s="52">
        <f t="shared" si="118"/>
        <v>15000</v>
      </c>
      <c r="AA430" s="52">
        <f>ROUND(IF((VLOOKUP(B430,'Master '!B$4:W$29000,22,0))&lt;21001,X430,0),0)</f>
        <v>0</v>
      </c>
      <c r="AB430" s="52">
        <f t="shared" si="119"/>
        <v>1800</v>
      </c>
      <c r="AC430" s="52">
        <f t="shared" si="120"/>
        <v>0</v>
      </c>
      <c r="AD430" s="52">
        <v>200</v>
      </c>
      <c r="AE430" s="53"/>
      <c r="AF430" s="104"/>
      <c r="AG430" s="95">
        <f t="shared" si="121"/>
        <v>2000</v>
      </c>
      <c r="AH430" s="95">
        <f t="shared" si="122"/>
        <v>21749</v>
      </c>
      <c r="AI430" s="95">
        <f t="shared" si="123"/>
        <v>1950</v>
      </c>
      <c r="AJ430" s="95">
        <f t="shared" si="124"/>
        <v>0</v>
      </c>
      <c r="AK430" s="95">
        <f t="shared" si="125"/>
        <v>25699</v>
      </c>
    </row>
    <row r="431" spans="1:37" s="54" customFormat="1" ht="12.75" customHeight="1">
      <c r="A431" s="47">
        <v>424</v>
      </c>
      <c r="B431" s="42" t="s">
        <v>1749</v>
      </c>
      <c r="C431" s="48" t="str">
        <f>VLOOKUP(B431,'Master '!B$4:AM$6300,3,0)</f>
        <v>Ram Bhan Madane</v>
      </c>
      <c r="D431" s="49">
        <f>VLOOKUP(B431,'Master '!B$4:AP$6300,28,0)</f>
        <v>27000</v>
      </c>
      <c r="E431" s="86" t="str">
        <f>VLOOKUP(B431,'Master '!B:F,5,0)</f>
        <v>M</v>
      </c>
      <c r="F431" s="86">
        <v>0</v>
      </c>
      <c r="G431" s="86">
        <v>0</v>
      </c>
      <c r="H431" s="86">
        <v>3</v>
      </c>
      <c r="I431" s="86">
        <v>0</v>
      </c>
      <c r="J431" s="86">
        <v>24</v>
      </c>
      <c r="K431" s="50">
        <f t="shared" si="108"/>
        <v>27</v>
      </c>
      <c r="L431" s="51">
        <f>VLOOKUP(B431,'Master '!B$4:AQ$13300,23,0)</f>
        <v>13500</v>
      </c>
      <c r="M431" s="51">
        <f>VLOOKUP(B431,'Master '!B$4:AS$13300,24,0)</f>
        <v>5400</v>
      </c>
      <c r="N431" s="51">
        <f>VLOOKUP(B431,'Master '!B$4:AT$13300,25,0)</f>
        <v>2083</v>
      </c>
      <c r="O431" s="51">
        <f>VLOOKUP(B431,'Master '!B$4:AV$1330,26,0)</f>
        <v>2083</v>
      </c>
      <c r="P431" s="51">
        <f>VLOOKUP(B431,'Master '!B$4:AW$1330,27,0)</f>
        <v>3934</v>
      </c>
      <c r="Q431" s="51">
        <f t="shared" si="109"/>
        <v>27000</v>
      </c>
      <c r="R431" s="52">
        <f t="shared" si="110"/>
        <v>11759</v>
      </c>
      <c r="S431" s="52">
        <f t="shared" si="111"/>
        <v>4704</v>
      </c>
      <c r="T431" s="52">
        <f t="shared" si="112"/>
        <v>1815</v>
      </c>
      <c r="U431" s="52">
        <f t="shared" si="113"/>
        <v>1815</v>
      </c>
      <c r="V431" s="52">
        <f t="shared" si="114"/>
        <v>1815</v>
      </c>
      <c r="W431" s="52">
        <f t="shared" si="115"/>
        <v>0</v>
      </c>
      <c r="X431" s="52">
        <f t="shared" si="116"/>
        <v>21908</v>
      </c>
      <c r="Y431" s="52">
        <f t="shared" si="117"/>
        <v>17204</v>
      </c>
      <c r="Z431" s="52">
        <f t="shared" si="118"/>
        <v>15000</v>
      </c>
      <c r="AA431" s="52">
        <f>ROUND(IF((VLOOKUP(B431,'Master '!B$4:W$29000,22,0))&lt;21001,X431,0),0)</f>
        <v>0</v>
      </c>
      <c r="AB431" s="52">
        <f t="shared" si="119"/>
        <v>1800</v>
      </c>
      <c r="AC431" s="52">
        <f t="shared" si="120"/>
        <v>0</v>
      </c>
      <c r="AD431" s="52">
        <v>200</v>
      </c>
      <c r="AE431" s="53"/>
      <c r="AF431" s="104"/>
      <c r="AG431" s="95">
        <f t="shared" si="121"/>
        <v>2000</v>
      </c>
      <c r="AH431" s="95">
        <f t="shared" si="122"/>
        <v>19908</v>
      </c>
      <c r="AI431" s="95">
        <f t="shared" si="123"/>
        <v>1950</v>
      </c>
      <c r="AJ431" s="95">
        <f t="shared" si="124"/>
        <v>0</v>
      </c>
      <c r="AK431" s="95">
        <f t="shared" si="125"/>
        <v>23858</v>
      </c>
    </row>
    <row r="432" spans="1:37" s="54" customFormat="1" ht="12.75" customHeight="1">
      <c r="A432" s="47">
        <v>425</v>
      </c>
      <c r="B432" s="42" t="s">
        <v>1754</v>
      </c>
      <c r="C432" s="48" t="str">
        <f>VLOOKUP(B432,'Master '!B$4:AM$6300,3,0)</f>
        <v>Pradip 0 Kamat</v>
      </c>
      <c r="D432" s="49">
        <f>VLOOKUP(B432,'Master '!B$4:AP$6300,28,0)</f>
        <v>43000</v>
      </c>
      <c r="E432" s="86" t="str">
        <f>VLOOKUP(B432,'Master '!B:F,5,0)</f>
        <v>M</v>
      </c>
      <c r="F432" s="86">
        <v>0</v>
      </c>
      <c r="G432" s="86">
        <v>1</v>
      </c>
      <c r="H432" s="86">
        <v>4</v>
      </c>
      <c r="I432" s="86">
        <v>0</v>
      </c>
      <c r="J432" s="86">
        <v>26</v>
      </c>
      <c r="K432" s="50">
        <f t="shared" si="108"/>
        <v>31</v>
      </c>
      <c r="L432" s="51">
        <f>VLOOKUP(B432,'Master '!B$4:AQ$13300,23,0)</f>
        <v>21500</v>
      </c>
      <c r="M432" s="51">
        <f>VLOOKUP(B432,'Master '!B$4:AS$13300,24,0)</f>
        <v>8600</v>
      </c>
      <c r="N432" s="51">
        <f>VLOOKUP(B432,'Master '!B$4:AT$13300,25,0)</f>
        <v>2083</v>
      </c>
      <c r="O432" s="51">
        <f>VLOOKUP(B432,'Master '!B$4:AV$1330,26,0)</f>
        <v>2083</v>
      </c>
      <c r="P432" s="51">
        <f>VLOOKUP(B432,'Master '!B$4:AW$1330,27,0)</f>
        <v>8734</v>
      </c>
      <c r="Q432" s="51">
        <f t="shared" si="109"/>
        <v>43000</v>
      </c>
      <c r="R432" s="52">
        <f t="shared" si="110"/>
        <v>21500</v>
      </c>
      <c r="S432" s="52">
        <f t="shared" si="111"/>
        <v>8600</v>
      </c>
      <c r="T432" s="52">
        <f t="shared" si="112"/>
        <v>2083</v>
      </c>
      <c r="U432" s="52">
        <f t="shared" si="113"/>
        <v>2083</v>
      </c>
      <c r="V432" s="52">
        <f t="shared" si="114"/>
        <v>2083</v>
      </c>
      <c r="W432" s="52">
        <f t="shared" si="115"/>
        <v>0</v>
      </c>
      <c r="X432" s="52">
        <f t="shared" si="116"/>
        <v>36349</v>
      </c>
      <c r="Y432" s="52">
        <f t="shared" si="117"/>
        <v>27749</v>
      </c>
      <c r="Z432" s="52">
        <f t="shared" si="118"/>
        <v>15000</v>
      </c>
      <c r="AA432" s="52">
        <f>ROUND(IF((VLOOKUP(B432,'Master '!B$4:W$29000,22,0))&lt;21001,X432,0),0)</f>
        <v>0</v>
      </c>
      <c r="AB432" s="52">
        <f t="shared" si="119"/>
        <v>1800</v>
      </c>
      <c r="AC432" s="52">
        <f t="shared" si="120"/>
        <v>0</v>
      </c>
      <c r="AD432" s="52">
        <v>200</v>
      </c>
      <c r="AE432" s="53"/>
      <c r="AF432" s="104"/>
      <c r="AG432" s="95">
        <f t="shared" si="121"/>
        <v>2000</v>
      </c>
      <c r="AH432" s="95">
        <f t="shared" si="122"/>
        <v>34349</v>
      </c>
      <c r="AI432" s="95">
        <f t="shared" si="123"/>
        <v>1950</v>
      </c>
      <c r="AJ432" s="95">
        <f t="shared" si="124"/>
        <v>0</v>
      </c>
      <c r="AK432" s="95">
        <f t="shared" si="125"/>
        <v>38299</v>
      </c>
    </row>
    <row r="433" spans="1:37" s="54" customFormat="1" ht="12.75" customHeight="1">
      <c r="A433" s="47">
        <v>426</v>
      </c>
      <c r="B433" s="42" t="s">
        <v>1758</v>
      </c>
      <c r="C433" s="48" t="str">
        <f>VLOOKUP(B433,'Master '!B$4:AM$6300,3,0)</f>
        <v>Vaibhav Shrikant Patil</v>
      </c>
      <c r="D433" s="49">
        <f>VLOOKUP(B433,'Master '!B$4:AP$6300,28,0)</f>
        <v>32000</v>
      </c>
      <c r="E433" s="86" t="str">
        <f>VLOOKUP(B433,'Master '!B:F,5,0)</f>
        <v>M</v>
      </c>
      <c r="F433" s="86">
        <v>0</v>
      </c>
      <c r="G433" s="86">
        <v>1</v>
      </c>
      <c r="H433" s="86">
        <v>4</v>
      </c>
      <c r="I433" s="86">
        <v>0</v>
      </c>
      <c r="J433" s="86">
        <v>26</v>
      </c>
      <c r="K433" s="50">
        <f t="shared" si="108"/>
        <v>31</v>
      </c>
      <c r="L433" s="51">
        <f>VLOOKUP(B433,'Master '!B$4:AQ$13300,23,0)</f>
        <v>16000</v>
      </c>
      <c r="M433" s="51">
        <f>VLOOKUP(B433,'Master '!B$4:AS$13300,24,0)</f>
        <v>6400</v>
      </c>
      <c r="N433" s="51">
        <f>VLOOKUP(B433,'Master '!B$4:AT$13300,25,0)</f>
        <v>2083</v>
      </c>
      <c r="O433" s="51">
        <f>VLOOKUP(B433,'Master '!B$4:AV$1330,26,0)</f>
        <v>2083</v>
      </c>
      <c r="P433" s="51">
        <f>VLOOKUP(B433,'Master '!B$4:AW$1330,27,0)</f>
        <v>5434</v>
      </c>
      <c r="Q433" s="51">
        <f t="shared" si="109"/>
        <v>32000</v>
      </c>
      <c r="R433" s="52">
        <f t="shared" si="110"/>
        <v>16000</v>
      </c>
      <c r="S433" s="52">
        <f t="shared" si="111"/>
        <v>6400</v>
      </c>
      <c r="T433" s="52">
        <f t="shared" si="112"/>
        <v>2083</v>
      </c>
      <c r="U433" s="52">
        <f t="shared" si="113"/>
        <v>2083</v>
      </c>
      <c r="V433" s="52">
        <f t="shared" si="114"/>
        <v>2083</v>
      </c>
      <c r="W433" s="52">
        <f t="shared" si="115"/>
        <v>0</v>
      </c>
      <c r="X433" s="52">
        <f t="shared" si="116"/>
        <v>28649</v>
      </c>
      <c r="Y433" s="52">
        <f t="shared" si="117"/>
        <v>22249</v>
      </c>
      <c r="Z433" s="52">
        <f t="shared" si="118"/>
        <v>15000</v>
      </c>
      <c r="AA433" s="52">
        <f>ROUND(IF((VLOOKUP(B433,'Master '!B$4:W$29000,22,0))&lt;21001,X433,0),0)</f>
        <v>0</v>
      </c>
      <c r="AB433" s="52">
        <f t="shared" si="119"/>
        <v>1800</v>
      </c>
      <c r="AC433" s="52">
        <f t="shared" si="120"/>
        <v>0</v>
      </c>
      <c r="AD433" s="52">
        <v>200</v>
      </c>
      <c r="AE433" s="53"/>
      <c r="AF433" s="104"/>
      <c r="AG433" s="95">
        <f t="shared" si="121"/>
        <v>2000</v>
      </c>
      <c r="AH433" s="95">
        <f t="shared" si="122"/>
        <v>26649</v>
      </c>
      <c r="AI433" s="95">
        <f t="shared" si="123"/>
        <v>1950</v>
      </c>
      <c r="AJ433" s="95">
        <f t="shared" si="124"/>
        <v>0</v>
      </c>
      <c r="AK433" s="95">
        <f t="shared" si="125"/>
        <v>30599</v>
      </c>
    </row>
    <row r="434" spans="1:37" s="54" customFormat="1" ht="12.75" customHeight="1">
      <c r="A434" s="47">
        <v>427</v>
      </c>
      <c r="B434" s="42" t="s">
        <v>1763</v>
      </c>
      <c r="C434" s="48" t="str">
        <f>VLOOKUP(B434,'Master '!B$4:AM$6300,3,0)</f>
        <v>Indra Baburao CHOUDHARY</v>
      </c>
      <c r="D434" s="49">
        <f>VLOOKUP(B434,'Master '!B$4:AP$6300,28,0)</f>
        <v>16000</v>
      </c>
      <c r="E434" s="86" t="str">
        <f>VLOOKUP(B434,'Master '!B:F,5,0)</f>
        <v>M</v>
      </c>
      <c r="F434" s="86">
        <v>10</v>
      </c>
      <c r="G434" s="86">
        <v>1</v>
      </c>
      <c r="H434" s="86">
        <v>2</v>
      </c>
      <c r="I434" s="86">
        <v>0</v>
      </c>
      <c r="J434" s="86">
        <v>24</v>
      </c>
      <c r="K434" s="50">
        <f t="shared" si="108"/>
        <v>27</v>
      </c>
      <c r="L434" s="51">
        <f>VLOOKUP(B434,'Master '!B$4:AQ$13300,23,0)</f>
        <v>8000</v>
      </c>
      <c r="M434" s="51">
        <f>VLOOKUP(B434,'Master '!B$4:AS$13300,24,0)</f>
        <v>3200</v>
      </c>
      <c r="N434" s="51">
        <f>VLOOKUP(B434,'Master '!B$4:AT$13300,25,0)</f>
        <v>2083</v>
      </c>
      <c r="O434" s="51">
        <f>VLOOKUP(B434,'Master '!B$4:AV$1330,26,0)</f>
        <v>2083</v>
      </c>
      <c r="P434" s="51">
        <f>VLOOKUP(B434,'Master '!B$4:AW$1330,27,0)</f>
        <v>634</v>
      </c>
      <c r="Q434" s="51">
        <f t="shared" si="109"/>
        <v>16000</v>
      </c>
      <c r="R434" s="52">
        <f t="shared" si="110"/>
        <v>6968</v>
      </c>
      <c r="S434" s="52">
        <f t="shared" si="111"/>
        <v>2788</v>
      </c>
      <c r="T434" s="52">
        <f t="shared" si="112"/>
        <v>1815</v>
      </c>
      <c r="U434" s="52">
        <f t="shared" si="113"/>
        <v>1815</v>
      </c>
      <c r="V434" s="52">
        <f t="shared" si="114"/>
        <v>1815</v>
      </c>
      <c r="W434" s="52">
        <f t="shared" si="115"/>
        <v>903.22580645161293</v>
      </c>
      <c r="X434" s="52">
        <f t="shared" si="116"/>
        <v>16105</v>
      </c>
      <c r="Y434" s="52">
        <f t="shared" si="117"/>
        <v>12413</v>
      </c>
      <c r="Z434" s="52">
        <f t="shared" si="118"/>
        <v>12413</v>
      </c>
      <c r="AA434" s="52">
        <f>ROUND(IF((VLOOKUP(B434,'Master '!B$4:W$29000,22,0))&lt;21001,X434,0),0)</f>
        <v>16105</v>
      </c>
      <c r="AB434" s="52">
        <f t="shared" si="119"/>
        <v>1489.56</v>
      </c>
      <c r="AC434" s="52">
        <f t="shared" si="120"/>
        <v>121</v>
      </c>
      <c r="AD434" s="52">
        <v>200</v>
      </c>
      <c r="AE434" s="53"/>
      <c r="AF434" s="104"/>
      <c r="AG434" s="95">
        <f t="shared" si="121"/>
        <v>1810.56</v>
      </c>
      <c r="AH434" s="95">
        <f t="shared" si="122"/>
        <v>14294.44</v>
      </c>
      <c r="AI434" s="95">
        <f t="shared" si="123"/>
        <v>1613.69</v>
      </c>
      <c r="AJ434" s="95">
        <f t="shared" si="124"/>
        <v>523.41250000000002</v>
      </c>
      <c r="AK434" s="95">
        <f t="shared" si="125"/>
        <v>18242.102499999997</v>
      </c>
    </row>
    <row r="435" spans="1:37" s="54" customFormat="1" ht="12.75" customHeight="1">
      <c r="A435" s="47">
        <v>428</v>
      </c>
      <c r="B435" s="42" t="s">
        <v>1767</v>
      </c>
      <c r="C435" s="48" t="str">
        <f>VLOOKUP(B435,'Master '!B$4:AM$6300,3,0)</f>
        <v>Santosh  KOLHE</v>
      </c>
      <c r="D435" s="49">
        <f>VLOOKUP(B435,'Master '!B$4:AP$6300,28,0)</f>
        <v>31000</v>
      </c>
      <c r="E435" s="86" t="str">
        <f>VLOOKUP(B435,'Master '!B:F,5,0)</f>
        <v>M</v>
      </c>
      <c r="F435" s="86">
        <v>0</v>
      </c>
      <c r="G435" s="86">
        <v>0</v>
      </c>
      <c r="H435" s="86">
        <v>3</v>
      </c>
      <c r="I435" s="86">
        <v>0</v>
      </c>
      <c r="J435" s="86">
        <v>24</v>
      </c>
      <c r="K435" s="50">
        <f t="shared" si="108"/>
        <v>27</v>
      </c>
      <c r="L435" s="51">
        <f>VLOOKUP(B435,'Master '!B$4:AQ$13300,23,0)</f>
        <v>15500</v>
      </c>
      <c r="M435" s="51">
        <f>VLOOKUP(B435,'Master '!B$4:AS$13300,24,0)</f>
        <v>6200</v>
      </c>
      <c r="N435" s="51">
        <f>VLOOKUP(B435,'Master '!B$4:AT$13300,25,0)</f>
        <v>2083</v>
      </c>
      <c r="O435" s="51">
        <f>VLOOKUP(B435,'Master '!B$4:AV$1330,26,0)</f>
        <v>2083</v>
      </c>
      <c r="P435" s="51">
        <f>VLOOKUP(B435,'Master '!B$4:AW$1330,27,0)</f>
        <v>5134</v>
      </c>
      <c r="Q435" s="51">
        <f t="shared" si="109"/>
        <v>31000</v>
      </c>
      <c r="R435" s="52">
        <f t="shared" si="110"/>
        <v>13500</v>
      </c>
      <c r="S435" s="52">
        <f t="shared" si="111"/>
        <v>5400</v>
      </c>
      <c r="T435" s="52">
        <f t="shared" si="112"/>
        <v>1815</v>
      </c>
      <c r="U435" s="52">
        <f t="shared" si="113"/>
        <v>1815</v>
      </c>
      <c r="V435" s="52">
        <f t="shared" si="114"/>
        <v>1815</v>
      </c>
      <c r="W435" s="52">
        <f t="shared" si="115"/>
        <v>0</v>
      </c>
      <c r="X435" s="52">
        <f t="shared" si="116"/>
        <v>24345</v>
      </c>
      <c r="Y435" s="52">
        <f t="shared" si="117"/>
        <v>18945</v>
      </c>
      <c r="Z435" s="52">
        <f t="shared" si="118"/>
        <v>15000</v>
      </c>
      <c r="AA435" s="52">
        <f>ROUND(IF((VLOOKUP(B435,'Master '!B$4:W$29000,22,0))&lt;21001,X435,0),0)</f>
        <v>0</v>
      </c>
      <c r="AB435" s="52">
        <f t="shared" si="119"/>
        <v>1800</v>
      </c>
      <c r="AC435" s="52">
        <f t="shared" si="120"/>
        <v>0</v>
      </c>
      <c r="AD435" s="52">
        <v>200</v>
      </c>
      <c r="AE435" s="53"/>
      <c r="AF435" s="104"/>
      <c r="AG435" s="95">
        <f t="shared" si="121"/>
        <v>2000</v>
      </c>
      <c r="AH435" s="95">
        <f t="shared" si="122"/>
        <v>22345</v>
      </c>
      <c r="AI435" s="95">
        <f t="shared" si="123"/>
        <v>1950</v>
      </c>
      <c r="AJ435" s="95">
        <f t="shared" si="124"/>
        <v>0</v>
      </c>
      <c r="AK435" s="95">
        <f t="shared" si="125"/>
        <v>26295</v>
      </c>
    </row>
    <row r="436" spans="1:37" s="54" customFormat="1" ht="12.75" customHeight="1">
      <c r="A436" s="47">
        <v>429</v>
      </c>
      <c r="B436" s="42" t="s">
        <v>1770</v>
      </c>
      <c r="C436" s="48" t="str">
        <f>VLOOKUP(B436,'Master '!B$4:AM$6300,3,0)</f>
        <v>Shrikirshna BHARAT AAGE</v>
      </c>
      <c r="D436" s="49">
        <f>VLOOKUP(B436,'Master '!B$4:AP$6300,28,0)</f>
        <v>24000</v>
      </c>
      <c r="E436" s="86" t="str">
        <f>VLOOKUP(B436,'Master '!B:F,5,0)</f>
        <v>M</v>
      </c>
      <c r="F436" s="86">
        <v>0</v>
      </c>
      <c r="G436" s="86">
        <v>1</v>
      </c>
      <c r="H436" s="86">
        <v>4</v>
      </c>
      <c r="I436" s="86">
        <v>0</v>
      </c>
      <c r="J436" s="86">
        <v>26</v>
      </c>
      <c r="K436" s="50">
        <f t="shared" si="108"/>
        <v>31</v>
      </c>
      <c r="L436" s="51">
        <f>VLOOKUP(B436,'Master '!B$4:AQ$13300,23,0)</f>
        <v>12000</v>
      </c>
      <c r="M436" s="51">
        <f>VLOOKUP(B436,'Master '!B$4:AS$13300,24,0)</f>
        <v>4800</v>
      </c>
      <c r="N436" s="51">
        <f>VLOOKUP(B436,'Master '!B$4:AT$13300,25,0)</f>
        <v>2083</v>
      </c>
      <c r="O436" s="51">
        <f>VLOOKUP(B436,'Master '!B$4:AV$1330,26,0)</f>
        <v>2083</v>
      </c>
      <c r="P436" s="51">
        <f>VLOOKUP(B436,'Master '!B$4:AW$1330,27,0)</f>
        <v>3034</v>
      </c>
      <c r="Q436" s="51">
        <f t="shared" si="109"/>
        <v>24000</v>
      </c>
      <c r="R436" s="52">
        <f t="shared" si="110"/>
        <v>12000</v>
      </c>
      <c r="S436" s="52">
        <f t="shared" si="111"/>
        <v>4800</v>
      </c>
      <c r="T436" s="52">
        <f t="shared" si="112"/>
        <v>2083</v>
      </c>
      <c r="U436" s="52">
        <f t="shared" si="113"/>
        <v>2083</v>
      </c>
      <c r="V436" s="52">
        <f t="shared" si="114"/>
        <v>2083</v>
      </c>
      <c r="W436" s="52">
        <f t="shared" si="115"/>
        <v>0</v>
      </c>
      <c r="X436" s="52">
        <f t="shared" si="116"/>
        <v>23049</v>
      </c>
      <c r="Y436" s="52">
        <f t="shared" si="117"/>
        <v>18249</v>
      </c>
      <c r="Z436" s="52">
        <f t="shared" si="118"/>
        <v>15000</v>
      </c>
      <c r="AA436" s="52">
        <f>ROUND(IF((VLOOKUP(B436,'Master '!B$4:W$29000,22,0))&lt;21001,X436,0),0)</f>
        <v>0</v>
      </c>
      <c r="AB436" s="52">
        <f t="shared" si="119"/>
        <v>1800</v>
      </c>
      <c r="AC436" s="52">
        <f t="shared" si="120"/>
        <v>0</v>
      </c>
      <c r="AD436" s="52">
        <v>200</v>
      </c>
      <c r="AE436" s="53"/>
      <c r="AF436" s="104"/>
      <c r="AG436" s="95">
        <f t="shared" si="121"/>
        <v>2000</v>
      </c>
      <c r="AH436" s="95">
        <f t="shared" si="122"/>
        <v>21049</v>
      </c>
      <c r="AI436" s="95">
        <f t="shared" si="123"/>
        <v>1950</v>
      </c>
      <c r="AJ436" s="95">
        <f t="shared" si="124"/>
        <v>0</v>
      </c>
      <c r="AK436" s="95">
        <f t="shared" si="125"/>
        <v>24999</v>
      </c>
    </row>
    <row r="437" spans="1:37" s="54" customFormat="1" ht="12.75" customHeight="1">
      <c r="A437" s="47">
        <v>430</v>
      </c>
      <c r="B437" s="42" t="s">
        <v>1774</v>
      </c>
      <c r="C437" s="48" t="str">
        <f>VLOOKUP(B437,'Master '!B$4:AM$6300,3,0)</f>
        <v>Hansraj MAHADEV VARMA</v>
      </c>
      <c r="D437" s="49">
        <f>VLOOKUP(B437,'Master '!B$4:AP$6300,28,0)</f>
        <v>31000</v>
      </c>
      <c r="E437" s="86" t="str">
        <f>VLOOKUP(B437,'Master '!B:F,5,0)</f>
        <v>M</v>
      </c>
      <c r="F437" s="86">
        <v>0</v>
      </c>
      <c r="G437" s="86">
        <v>1</v>
      </c>
      <c r="H437" s="86">
        <v>4</v>
      </c>
      <c r="I437" s="86">
        <v>0</v>
      </c>
      <c r="J437" s="86">
        <v>26</v>
      </c>
      <c r="K437" s="50">
        <f t="shared" si="108"/>
        <v>31</v>
      </c>
      <c r="L437" s="51">
        <f>VLOOKUP(B437,'Master '!B$4:AQ$13300,23,0)</f>
        <v>15500</v>
      </c>
      <c r="M437" s="51">
        <f>VLOOKUP(B437,'Master '!B$4:AS$13300,24,0)</f>
        <v>6200</v>
      </c>
      <c r="N437" s="51">
        <f>VLOOKUP(B437,'Master '!B$4:AT$13300,25,0)</f>
        <v>2083</v>
      </c>
      <c r="O437" s="51">
        <f>VLOOKUP(B437,'Master '!B$4:AV$1330,26,0)</f>
        <v>2083</v>
      </c>
      <c r="P437" s="51">
        <f>VLOOKUP(B437,'Master '!B$4:AW$1330,27,0)</f>
        <v>5134</v>
      </c>
      <c r="Q437" s="51">
        <f t="shared" si="109"/>
        <v>31000</v>
      </c>
      <c r="R437" s="52">
        <f t="shared" si="110"/>
        <v>15500</v>
      </c>
      <c r="S437" s="52">
        <f t="shared" si="111"/>
        <v>6200</v>
      </c>
      <c r="T437" s="52">
        <f t="shared" si="112"/>
        <v>2083</v>
      </c>
      <c r="U437" s="52">
        <f t="shared" si="113"/>
        <v>2083</v>
      </c>
      <c r="V437" s="52">
        <f t="shared" si="114"/>
        <v>2083</v>
      </c>
      <c r="W437" s="52">
        <f t="shared" si="115"/>
        <v>0</v>
      </c>
      <c r="X437" s="52">
        <f t="shared" si="116"/>
        <v>27949</v>
      </c>
      <c r="Y437" s="52">
        <f t="shared" si="117"/>
        <v>21749</v>
      </c>
      <c r="Z437" s="52">
        <f t="shared" si="118"/>
        <v>15000</v>
      </c>
      <c r="AA437" s="52">
        <f>ROUND(IF((VLOOKUP(B437,'Master '!B$4:W$29000,22,0))&lt;21001,X437,0),0)</f>
        <v>0</v>
      </c>
      <c r="AB437" s="52">
        <f t="shared" si="119"/>
        <v>1800</v>
      </c>
      <c r="AC437" s="52">
        <f t="shared" si="120"/>
        <v>0</v>
      </c>
      <c r="AD437" s="52">
        <v>200</v>
      </c>
      <c r="AE437" s="53"/>
      <c r="AF437" s="104"/>
      <c r="AG437" s="95">
        <f t="shared" si="121"/>
        <v>2000</v>
      </c>
      <c r="AH437" s="95">
        <f t="shared" si="122"/>
        <v>25949</v>
      </c>
      <c r="AI437" s="95">
        <f t="shared" si="123"/>
        <v>1950</v>
      </c>
      <c r="AJ437" s="95">
        <f t="shared" si="124"/>
        <v>0</v>
      </c>
      <c r="AK437" s="95">
        <f t="shared" si="125"/>
        <v>29899</v>
      </c>
    </row>
    <row r="438" spans="1:37" s="54" customFormat="1" ht="12.75" customHeight="1">
      <c r="A438" s="47">
        <v>431</v>
      </c>
      <c r="B438" s="42" t="s">
        <v>1778</v>
      </c>
      <c r="C438" s="48" t="str">
        <f>VLOOKUP(B438,'Master '!B$4:AM$6300,3,0)</f>
        <v>ROSHAN RAVI JADHAV</v>
      </c>
      <c r="D438" s="49">
        <f>VLOOKUP(B438,'Master '!B$4:AP$6300,28,0)</f>
        <v>16000</v>
      </c>
      <c r="E438" s="86" t="str">
        <f>VLOOKUP(B438,'Master '!B:F,5,0)</f>
        <v>M</v>
      </c>
      <c r="F438" s="86">
        <v>10</v>
      </c>
      <c r="G438" s="86">
        <v>0</v>
      </c>
      <c r="H438" s="86">
        <v>2</v>
      </c>
      <c r="I438" s="86">
        <v>0</v>
      </c>
      <c r="J438" s="86">
        <v>23</v>
      </c>
      <c r="K438" s="50">
        <f t="shared" si="108"/>
        <v>25</v>
      </c>
      <c r="L438" s="51">
        <f>VLOOKUP(B438,'Master '!B$4:AQ$13300,23,0)</f>
        <v>8000</v>
      </c>
      <c r="M438" s="51">
        <f>VLOOKUP(B438,'Master '!B$4:AS$13300,24,0)</f>
        <v>3200</v>
      </c>
      <c r="N438" s="51">
        <f>VLOOKUP(B438,'Master '!B$4:AT$13300,25,0)</f>
        <v>2083</v>
      </c>
      <c r="O438" s="51">
        <f>VLOOKUP(B438,'Master '!B$4:AV$1330,26,0)</f>
        <v>2083</v>
      </c>
      <c r="P438" s="51">
        <f>VLOOKUP(B438,'Master '!B$4:AW$1330,27,0)</f>
        <v>634</v>
      </c>
      <c r="Q438" s="51">
        <f t="shared" si="109"/>
        <v>16000</v>
      </c>
      <c r="R438" s="52">
        <f t="shared" si="110"/>
        <v>6452</v>
      </c>
      <c r="S438" s="52">
        <f t="shared" si="111"/>
        <v>2581</v>
      </c>
      <c r="T438" s="52">
        <f t="shared" si="112"/>
        <v>1680</v>
      </c>
      <c r="U438" s="52">
        <f t="shared" si="113"/>
        <v>1680</v>
      </c>
      <c r="V438" s="52">
        <f t="shared" si="114"/>
        <v>1680</v>
      </c>
      <c r="W438" s="52">
        <f t="shared" si="115"/>
        <v>903.22580645161293</v>
      </c>
      <c r="X438" s="52">
        <f t="shared" si="116"/>
        <v>14977</v>
      </c>
      <c r="Y438" s="52">
        <f t="shared" si="117"/>
        <v>11492</v>
      </c>
      <c r="Z438" s="52">
        <f t="shared" si="118"/>
        <v>11492</v>
      </c>
      <c r="AA438" s="52">
        <f>ROUND(IF((VLOOKUP(B438,'Master '!B$4:W$29000,22,0))&lt;21001,X438,0),0)</f>
        <v>14977</v>
      </c>
      <c r="AB438" s="52">
        <f t="shared" si="119"/>
        <v>1379.04</v>
      </c>
      <c r="AC438" s="52">
        <f t="shared" si="120"/>
        <v>113</v>
      </c>
      <c r="AD438" s="52">
        <v>200</v>
      </c>
      <c r="AE438" s="53"/>
      <c r="AF438" s="104"/>
      <c r="AG438" s="95">
        <f t="shared" si="121"/>
        <v>1692.04</v>
      </c>
      <c r="AH438" s="95">
        <f t="shared" si="122"/>
        <v>13284.96</v>
      </c>
      <c r="AI438" s="95">
        <f t="shared" si="123"/>
        <v>1493.96</v>
      </c>
      <c r="AJ438" s="95">
        <f t="shared" si="124"/>
        <v>486.7525</v>
      </c>
      <c r="AK438" s="95">
        <f t="shared" si="125"/>
        <v>16957.712499999998</v>
      </c>
    </row>
    <row r="439" spans="1:37" s="54" customFormat="1" ht="12.75" customHeight="1">
      <c r="A439" s="47">
        <v>432</v>
      </c>
      <c r="B439" s="42" t="s">
        <v>1782</v>
      </c>
      <c r="C439" s="48" t="str">
        <f>VLOOKUP(B439,'Master '!B$4:AM$6300,3,0)</f>
        <v>CHIRAG DNYANDEO Patil</v>
      </c>
      <c r="D439" s="49">
        <f>VLOOKUP(B439,'Master '!B$4:AP$6300,28,0)</f>
        <v>40000</v>
      </c>
      <c r="E439" s="86" t="str">
        <f>VLOOKUP(B439,'Master '!B:F,5,0)</f>
        <v>F</v>
      </c>
      <c r="F439" s="86">
        <v>0</v>
      </c>
      <c r="G439" s="86">
        <v>1</v>
      </c>
      <c r="H439" s="86">
        <v>3</v>
      </c>
      <c r="I439" s="86">
        <v>0</v>
      </c>
      <c r="J439" s="86">
        <v>26</v>
      </c>
      <c r="K439" s="50">
        <f t="shared" si="108"/>
        <v>30</v>
      </c>
      <c r="L439" s="51">
        <f>VLOOKUP(B439,'Master '!B$4:AQ$13300,23,0)</f>
        <v>20000</v>
      </c>
      <c r="M439" s="51">
        <f>VLOOKUP(B439,'Master '!B$4:AS$13300,24,0)</f>
        <v>8000</v>
      </c>
      <c r="N439" s="51">
        <f>VLOOKUP(B439,'Master '!B$4:AT$13300,25,0)</f>
        <v>2083</v>
      </c>
      <c r="O439" s="51">
        <f>VLOOKUP(B439,'Master '!B$4:AV$1330,26,0)</f>
        <v>2083</v>
      </c>
      <c r="P439" s="51">
        <f>VLOOKUP(B439,'Master '!B$4:AW$1330,27,0)</f>
        <v>7834</v>
      </c>
      <c r="Q439" s="51">
        <f t="shared" si="109"/>
        <v>40000</v>
      </c>
      <c r="R439" s="52">
        <f t="shared" si="110"/>
        <v>19355</v>
      </c>
      <c r="S439" s="52">
        <f t="shared" si="111"/>
        <v>7742</v>
      </c>
      <c r="T439" s="52">
        <f t="shared" si="112"/>
        <v>2016</v>
      </c>
      <c r="U439" s="52">
        <f t="shared" si="113"/>
        <v>2016</v>
      </c>
      <c r="V439" s="52">
        <f t="shared" si="114"/>
        <v>2016</v>
      </c>
      <c r="W439" s="52">
        <f t="shared" si="115"/>
        <v>0</v>
      </c>
      <c r="X439" s="52">
        <f t="shared" si="116"/>
        <v>33145</v>
      </c>
      <c r="Y439" s="52">
        <f t="shared" si="117"/>
        <v>25403</v>
      </c>
      <c r="Z439" s="52">
        <f t="shared" si="118"/>
        <v>15000</v>
      </c>
      <c r="AA439" s="52">
        <f>ROUND(IF((VLOOKUP(B439,'Master '!B$4:W$29000,22,0))&lt;21001,X439,0),0)</f>
        <v>0</v>
      </c>
      <c r="AB439" s="52">
        <f t="shared" si="119"/>
        <v>1800</v>
      </c>
      <c r="AC439" s="52">
        <f t="shared" si="120"/>
        <v>0</v>
      </c>
      <c r="AD439" s="52">
        <v>200</v>
      </c>
      <c r="AE439" s="53"/>
      <c r="AF439" s="104"/>
      <c r="AG439" s="95">
        <f t="shared" si="121"/>
        <v>2000</v>
      </c>
      <c r="AH439" s="95">
        <f t="shared" si="122"/>
        <v>31145</v>
      </c>
      <c r="AI439" s="95">
        <f t="shared" si="123"/>
        <v>1950</v>
      </c>
      <c r="AJ439" s="95">
        <f t="shared" si="124"/>
        <v>0</v>
      </c>
      <c r="AK439" s="95">
        <f t="shared" si="125"/>
        <v>35095</v>
      </c>
    </row>
    <row r="440" spans="1:37" s="54" customFormat="1" ht="12.75" customHeight="1">
      <c r="A440" s="47">
        <v>433</v>
      </c>
      <c r="B440" s="42" t="s">
        <v>1786</v>
      </c>
      <c r="C440" s="48" t="str">
        <f>VLOOKUP(B440,'Master '!B$4:AM$6300,3,0)</f>
        <v>CHHAYA Jaywant CHOUDHARI</v>
      </c>
      <c r="D440" s="49">
        <f>VLOOKUP(B440,'Master '!B$4:AP$6300,28,0)</f>
        <v>20000</v>
      </c>
      <c r="E440" s="86" t="str">
        <f>VLOOKUP(B440,'Master '!B:F,5,0)</f>
        <v>M</v>
      </c>
      <c r="F440" s="86">
        <v>10</v>
      </c>
      <c r="G440" s="86">
        <v>1</v>
      </c>
      <c r="H440" s="86">
        <v>4</v>
      </c>
      <c r="I440" s="86">
        <v>0</v>
      </c>
      <c r="J440" s="86">
        <v>26</v>
      </c>
      <c r="K440" s="50">
        <f t="shared" si="108"/>
        <v>31</v>
      </c>
      <c r="L440" s="51">
        <f>VLOOKUP(B440,'Master '!B$4:AQ$13300,23,0)</f>
        <v>10000</v>
      </c>
      <c r="M440" s="51">
        <f>VLOOKUP(B440,'Master '!B$4:AS$13300,24,0)</f>
        <v>4000</v>
      </c>
      <c r="N440" s="51">
        <f>VLOOKUP(B440,'Master '!B$4:AT$13300,25,0)</f>
        <v>2083</v>
      </c>
      <c r="O440" s="51">
        <f>VLOOKUP(B440,'Master '!B$4:AV$1330,26,0)</f>
        <v>2083</v>
      </c>
      <c r="P440" s="51">
        <f>VLOOKUP(B440,'Master '!B$4:AW$1330,27,0)</f>
        <v>1834</v>
      </c>
      <c r="Q440" s="51">
        <f t="shared" si="109"/>
        <v>20000</v>
      </c>
      <c r="R440" s="52">
        <f t="shared" si="110"/>
        <v>10000</v>
      </c>
      <c r="S440" s="52">
        <f t="shared" si="111"/>
        <v>4000</v>
      </c>
      <c r="T440" s="52">
        <f t="shared" si="112"/>
        <v>2083</v>
      </c>
      <c r="U440" s="52">
        <f t="shared" si="113"/>
        <v>2083</v>
      </c>
      <c r="V440" s="52">
        <f t="shared" si="114"/>
        <v>2083</v>
      </c>
      <c r="W440" s="52">
        <f t="shared" si="115"/>
        <v>1129.0322580645161</v>
      </c>
      <c r="X440" s="52">
        <f t="shared" si="116"/>
        <v>21379</v>
      </c>
      <c r="Y440" s="52">
        <f t="shared" si="117"/>
        <v>16249</v>
      </c>
      <c r="Z440" s="52">
        <f t="shared" si="118"/>
        <v>15000</v>
      </c>
      <c r="AA440" s="52">
        <f>ROUND(IF((VLOOKUP(B440,'Master '!B$4:W$29000,22,0))&lt;21001,X440,0),0)</f>
        <v>21379</v>
      </c>
      <c r="AB440" s="52">
        <f t="shared" si="119"/>
        <v>1800</v>
      </c>
      <c r="AC440" s="52">
        <f t="shared" si="120"/>
        <v>161</v>
      </c>
      <c r="AD440" s="52">
        <v>200</v>
      </c>
      <c r="AE440" s="53"/>
      <c r="AF440" s="104"/>
      <c r="AG440" s="95">
        <f t="shared" si="121"/>
        <v>2161</v>
      </c>
      <c r="AH440" s="95">
        <f t="shared" si="122"/>
        <v>19218</v>
      </c>
      <c r="AI440" s="95">
        <f t="shared" si="123"/>
        <v>1950</v>
      </c>
      <c r="AJ440" s="95">
        <f t="shared" si="124"/>
        <v>694.8175</v>
      </c>
      <c r="AK440" s="95">
        <f t="shared" si="125"/>
        <v>24023.817500000001</v>
      </c>
    </row>
    <row r="441" spans="1:37" s="54" customFormat="1" ht="12.75" customHeight="1">
      <c r="A441" s="47">
        <v>434</v>
      </c>
      <c r="B441" s="42" t="s">
        <v>1790</v>
      </c>
      <c r="C441" s="48" t="str">
        <f>VLOOKUP(B441,'Master '!B$4:AM$6300,3,0)</f>
        <v>ANGA KRUSHNA T</v>
      </c>
      <c r="D441" s="49">
        <f>VLOOKUP(B441,'Master '!B$4:AP$6300,28,0)</f>
        <v>50000</v>
      </c>
      <c r="E441" s="86" t="str">
        <f>VLOOKUP(B441,'Master '!B:F,5,0)</f>
        <v>M</v>
      </c>
      <c r="F441" s="86">
        <v>0</v>
      </c>
      <c r="G441" s="86">
        <v>1</v>
      </c>
      <c r="H441" s="86">
        <v>3</v>
      </c>
      <c r="I441" s="86">
        <v>0</v>
      </c>
      <c r="J441" s="86">
        <v>25</v>
      </c>
      <c r="K441" s="50">
        <f t="shared" si="108"/>
        <v>29</v>
      </c>
      <c r="L441" s="51">
        <f>VLOOKUP(B441,'Master '!B$4:AQ$13300,23,0)</f>
        <v>25000</v>
      </c>
      <c r="M441" s="51">
        <f>VLOOKUP(B441,'Master '!B$4:AS$13300,24,0)</f>
        <v>10000</v>
      </c>
      <c r="N441" s="51">
        <f>VLOOKUP(B441,'Master '!B$4:AT$13300,25,0)</f>
        <v>2083</v>
      </c>
      <c r="O441" s="51">
        <f>VLOOKUP(B441,'Master '!B$4:AV$1330,26,0)</f>
        <v>2083</v>
      </c>
      <c r="P441" s="51">
        <f>VLOOKUP(B441,'Master '!B$4:AW$1330,27,0)</f>
        <v>10834</v>
      </c>
      <c r="Q441" s="51">
        <f t="shared" si="109"/>
        <v>50000</v>
      </c>
      <c r="R441" s="52">
        <f t="shared" si="110"/>
        <v>23388</v>
      </c>
      <c r="S441" s="52">
        <f t="shared" si="111"/>
        <v>9355</v>
      </c>
      <c r="T441" s="52">
        <f t="shared" si="112"/>
        <v>1949</v>
      </c>
      <c r="U441" s="52">
        <f t="shared" si="113"/>
        <v>1949</v>
      </c>
      <c r="V441" s="52">
        <f t="shared" si="114"/>
        <v>1949</v>
      </c>
      <c r="W441" s="52">
        <f t="shared" si="115"/>
        <v>0</v>
      </c>
      <c r="X441" s="52">
        <f t="shared" si="116"/>
        <v>38590</v>
      </c>
      <c r="Y441" s="52">
        <f t="shared" si="117"/>
        <v>29235</v>
      </c>
      <c r="Z441" s="52">
        <f t="shared" si="118"/>
        <v>15000</v>
      </c>
      <c r="AA441" s="52">
        <f>ROUND(IF((VLOOKUP(B441,'Master '!B$4:W$29000,22,0))&lt;21001,X441,0),0)</f>
        <v>0</v>
      </c>
      <c r="AB441" s="52">
        <f t="shared" si="119"/>
        <v>1800</v>
      </c>
      <c r="AC441" s="52">
        <f t="shared" si="120"/>
        <v>0</v>
      </c>
      <c r="AD441" s="52">
        <v>200</v>
      </c>
      <c r="AE441" s="53"/>
      <c r="AF441" s="104"/>
      <c r="AG441" s="95">
        <f t="shared" si="121"/>
        <v>2000</v>
      </c>
      <c r="AH441" s="95">
        <f t="shared" si="122"/>
        <v>36590</v>
      </c>
      <c r="AI441" s="95">
        <f t="shared" si="123"/>
        <v>1950</v>
      </c>
      <c r="AJ441" s="95">
        <f t="shared" si="124"/>
        <v>0</v>
      </c>
      <c r="AK441" s="95">
        <f t="shared" si="125"/>
        <v>40540</v>
      </c>
    </row>
    <row r="442" spans="1:37" s="54" customFormat="1" ht="12.75" customHeight="1">
      <c r="A442" s="47">
        <v>435</v>
      </c>
      <c r="B442" s="42" t="s">
        <v>1794</v>
      </c>
      <c r="C442" s="48" t="str">
        <f>VLOOKUP(B442,'Master '!B$4:AM$6300,3,0)</f>
        <v>SONALI Thankachan V M JADHAV</v>
      </c>
      <c r="D442" s="49">
        <f>VLOOKUP(B442,'Master '!B$4:AP$6300,28,0)</f>
        <v>40000</v>
      </c>
      <c r="E442" s="86" t="str">
        <f>VLOOKUP(B442,'Master '!B:F,5,0)</f>
        <v>F</v>
      </c>
      <c r="F442" s="86">
        <v>0</v>
      </c>
      <c r="G442" s="86">
        <v>0</v>
      </c>
      <c r="H442" s="86">
        <v>4</v>
      </c>
      <c r="I442" s="86">
        <v>0</v>
      </c>
      <c r="J442" s="86">
        <v>25</v>
      </c>
      <c r="K442" s="50">
        <f t="shared" si="108"/>
        <v>29</v>
      </c>
      <c r="L442" s="51">
        <f>VLOOKUP(B442,'Master '!B$4:AQ$13300,23,0)</f>
        <v>20000</v>
      </c>
      <c r="M442" s="51">
        <f>VLOOKUP(B442,'Master '!B$4:AS$13300,24,0)</f>
        <v>8000</v>
      </c>
      <c r="N442" s="51">
        <f>VLOOKUP(B442,'Master '!B$4:AT$13300,25,0)</f>
        <v>2083</v>
      </c>
      <c r="O442" s="51">
        <f>VLOOKUP(B442,'Master '!B$4:AV$1330,26,0)</f>
        <v>2083</v>
      </c>
      <c r="P442" s="51">
        <f>VLOOKUP(B442,'Master '!B$4:AW$1330,27,0)</f>
        <v>7834</v>
      </c>
      <c r="Q442" s="51">
        <f t="shared" si="109"/>
        <v>40000</v>
      </c>
      <c r="R442" s="52">
        <f t="shared" si="110"/>
        <v>18710</v>
      </c>
      <c r="S442" s="52">
        <f t="shared" si="111"/>
        <v>7484</v>
      </c>
      <c r="T442" s="52">
        <f t="shared" si="112"/>
        <v>1949</v>
      </c>
      <c r="U442" s="52">
        <f t="shared" si="113"/>
        <v>1949</v>
      </c>
      <c r="V442" s="52">
        <f t="shared" si="114"/>
        <v>1949</v>
      </c>
      <c r="W442" s="52">
        <f t="shared" si="115"/>
        <v>0</v>
      </c>
      <c r="X442" s="52">
        <f t="shared" si="116"/>
        <v>32041</v>
      </c>
      <c r="Y442" s="52">
        <f t="shared" si="117"/>
        <v>24557</v>
      </c>
      <c r="Z442" s="52">
        <f t="shared" si="118"/>
        <v>15000</v>
      </c>
      <c r="AA442" s="52">
        <f>ROUND(IF((VLOOKUP(B442,'Master '!B$4:W$29000,22,0))&lt;21001,X442,0),0)</f>
        <v>0</v>
      </c>
      <c r="AB442" s="52">
        <f t="shared" si="119"/>
        <v>1800</v>
      </c>
      <c r="AC442" s="52">
        <f t="shared" si="120"/>
        <v>0</v>
      </c>
      <c r="AD442" s="52">
        <v>200</v>
      </c>
      <c r="AE442" s="53"/>
      <c r="AF442" s="104"/>
      <c r="AG442" s="95">
        <f t="shared" si="121"/>
        <v>2000</v>
      </c>
      <c r="AH442" s="95">
        <f t="shared" si="122"/>
        <v>30041</v>
      </c>
      <c r="AI442" s="95">
        <f t="shared" si="123"/>
        <v>1950</v>
      </c>
      <c r="AJ442" s="95">
        <f t="shared" si="124"/>
        <v>0</v>
      </c>
      <c r="AK442" s="95">
        <f t="shared" si="125"/>
        <v>33991</v>
      </c>
    </row>
    <row r="443" spans="1:37" s="54" customFormat="1" ht="12.75" customHeight="1">
      <c r="A443" s="47">
        <v>436</v>
      </c>
      <c r="B443" s="42" t="s">
        <v>1798</v>
      </c>
      <c r="C443" s="48" t="str">
        <f>VLOOKUP(B443,'Master '!B$4:AM$6300,3,0)</f>
        <v>Vishwajeet DATTATRAY DHAUNDIA</v>
      </c>
      <c r="D443" s="49">
        <f>VLOOKUP(B443,'Master '!B$4:AP$6300,28,0)</f>
        <v>15000</v>
      </c>
      <c r="E443" s="86" t="str">
        <f>VLOOKUP(B443,'Master '!B:F,5,0)</f>
        <v>M</v>
      </c>
      <c r="F443" s="86">
        <v>10</v>
      </c>
      <c r="G443" s="86">
        <v>1</v>
      </c>
      <c r="H443" s="86">
        <v>2</v>
      </c>
      <c r="I443" s="86">
        <v>0</v>
      </c>
      <c r="J443" s="86">
        <v>26</v>
      </c>
      <c r="K443" s="50">
        <f t="shared" si="108"/>
        <v>29</v>
      </c>
      <c r="L443" s="51">
        <f>VLOOKUP(B443,'Master '!B$4:AQ$13300,23,0)</f>
        <v>7500</v>
      </c>
      <c r="M443" s="51">
        <f>VLOOKUP(B443,'Master '!B$4:AS$13300,24,0)</f>
        <v>3000</v>
      </c>
      <c r="N443" s="51">
        <f>VLOOKUP(B443,'Master '!B$4:AT$13300,25,0)</f>
        <v>2083</v>
      </c>
      <c r="O443" s="51">
        <f>VLOOKUP(B443,'Master '!B$4:AV$1330,26,0)</f>
        <v>2083</v>
      </c>
      <c r="P443" s="51">
        <f>VLOOKUP(B443,'Master '!B$4:AW$1330,27,0)</f>
        <v>334</v>
      </c>
      <c r="Q443" s="51">
        <f t="shared" si="109"/>
        <v>15000</v>
      </c>
      <c r="R443" s="52">
        <f t="shared" si="110"/>
        <v>7017</v>
      </c>
      <c r="S443" s="52">
        <f t="shared" si="111"/>
        <v>2807</v>
      </c>
      <c r="T443" s="52">
        <f t="shared" si="112"/>
        <v>1949</v>
      </c>
      <c r="U443" s="52">
        <f t="shared" si="113"/>
        <v>1949</v>
      </c>
      <c r="V443" s="52">
        <f t="shared" si="114"/>
        <v>1949</v>
      </c>
      <c r="W443" s="52">
        <f t="shared" si="115"/>
        <v>846.77419354838707</v>
      </c>
      <c r="X443" s="52">
        <f t="shared" si="116"/>
        <v>16518</v>
      </c>
      <c r="Y443" s="52">
        <f t="shared" si="117"/>
        <v>12864</v>
      </c>
      <c r="Z443" s="52">
        <f t="shared" si="118"/>
        <v>12864</v>
      </c>
      <c r="AA443" s="52">
        <f>ROUND(IF((VLOOKUP(B443,'Master '!B$4:W$29000,22,0))&lt;21001,X443,0),0)</f>
        <v>16518</v>
      </c>
      <c r="AB443" s="52">
        <f t="shared" si="119"/>
        <v>1543.6799999999998</v>
      </c>
      <c r="AC443" s="52">
        <f t="shared" si="120"/>
        <v>124</v>
      </c>
      <c r="AD443" s="52">
        <v>200</v>
      </c>
      <c r="AE443" s="53"/>
      <c r="AF443" s="104"/>
      <c r="AG443" s="95">
        <f t="shared" si="121"/>
        <v>1867.6799999999998</v>
      </c>
      <c r="AH443" s="95">
        <f t="shared" si="122"/>
        <v>14650.32</v>
      </c>
      <c r="AI443" s="95">
        <f t="shared" si="123"/>
        <v>1672.3200000000002</v>
      </c>
      <c r="AJ443" s="95">
        <f t="shared" si="124"/>
        <v>536.83500000000004</v>
      </c>
      <c r="AK443" s="95">
        <f t="shared" si="125"/>
        <v>18727.154999999999</v>
      </c>
    </row>
    <row r="444" spans="1:37" s="54" customFormat="1" ht="12.75" customHeight="1">
      <c r="A444" s="47">
        <v>437</v>
      </c>
      <c r="B444" s="42" t="s">
        <v>1803</v>
      </c>
      <c r="C444" s="48" t="str">
        <f>VLOOKUP(B444,'Master '!B$4:AM$6300,3,0)</f>
        <v>NIKHIL KUMAR KUDDANNAVAR</v>
      </c>
      <c r="D444" s="49">
        <f>VLOOKUP(B444,'Master '!B$4:AP$6300,28,0)</f>
        <v>18000</v>
      </c>
      <c r="E444" s="86" t="str">
        <f>VLOOKUP(B444,'Master '!B:F,5,0)</f>
        <v>M</v>
      </c>
      <c r="F444" s="86">
        <v>10</v>
      </c>
      <c r="G444" s="86">
        <v>1</v>
      </c>
      <c r="H444" s="86">
        <v>4</v>
      </c>
      <c r="I444" s="86">
        <v>0</v>
      </c>
      <c r="J444" s="86">
        <v>26</v>
      </c>
      <c r="K444" s="50">
        <f t="shared" si="108"/>
        <v>31</v>
      </c>
      <c r="L444" s="51">
        <f>VLOOKUP(B444,'Master '!B$4:AQ$13300,23,0)</f>
        <v>9000</v>
      </c>
      <c r="M444" s="51">
        <f>VLOOKUP(B444,'Master '!B$4:AS$13300,24,0)</f>
        <v>3600</v>
      </c>
      <c r="N444" s="51">
        <f>VLOOKUP(B444,'Master '!B$4:AT$13300,25,0)</f>
        <v>2083</v>
      </c>
      <c r="O444" s="51">
        <f>VLOOKUP(B444,'Master '!B$4:AV$1330,26,0)</f>
        <v>2083</v>
      </c>
      <c r="P444" s="51">
        <f>VLOOKUP(B444,'Master '!B$4:AW$1330,27,0)</f>
        <v>1234</v>
      </c>
      <c r="Q444" s="51">
        <f t="shared" si="109"/>
        <v>18000</v>
      </c>
      <c r="R444" s="52">
        <f t="shared" si="110"/>
        <v>9000</v>
      </c>
      <c r="S444" s="52">
        <f t="shared" si="111"/>
        <v>3600</v>
      </c>
      <c r="T444" s="52">
        <f t="shared" si="112"/>
        <v>2083</v>
      </c>
      <c r="U444" s="52">
        <f t="shared" si="113"/>
        <v>2083</v>
      </c>
      <c r="V444" s="52">
        <f t="shared" si="114"/>
        <v>2083</v>
      </c>
      <c r="W444" s="52">
        <f t="shared" si="115"/>
        <v>1016.1290322580645</v>
      </c>
      <c r="X444" s="52">
        <f t="shared" si="116"/>
        <v>19866</v>
      </c>
      <c r="Y444" s="52">
        <f t="shared" si="117"/>
        <v>15249</v>
      </c>
      <c r="Z444" s="52">
        <f t="shared" si="118"/>
        <v>15000</v>
      </c>
      <c r="AA444" s="52">
        <f>ROUND(IF((VLOOKUP(B444,'Master '!B$4:W$29000,22,0))&lt;21001,X444,0),0)</f>
        <v>19866</v>
      </c>
      <c r="AB444" s="52">
        <f t="shared" si="119"/>
        <v>1800</v>
      </c>
      <c r="AC444" s="52">
        <f t="shared" si="120"/>
        <v>149</v>
      </c>
      <c r="AD444" s="52">
        <v>200</v>
      </c>
      <c r="AE444" s="53"/>
      <c r="AF444" s="104"/>
      <c r="AG444" s="95">
        <f t="shared" si="121"/>
        <v>2149</v>
      </c>
      <c r="AH444" s="95">
        <f t="shared" si="122"/>
        <v>17717</v>
      </c>
      <c r="AI444" s="95">
        <f t="shared" si="123"/>
        <v>1950</v>
      </c>
      <c r="AJ444" s="95">
        <f t="shared" si="124"/>
        <v>645.64499999999998</v>
      </c>
      <c r="AK444" s="95">
        <f t="shared" si="125"/>
        <v>22461.645</v>
      </c>
    </row>
    <row r="445" spans="1:37" s="54" customFormat="1" ht="12.75" customHeight="1">
      <c r="A445" s="47">
        <v>438</v>
      </c>
      <c r="B445" s="42" t="s">
        <v>1807</v>
      </c>
      <c r="C445" s="48" t="str">
        <f>VLOOKUP(B445,'Master '!B$4:AM$6300,3,0)</f>
        <v>MANU MUGUTSAB DESHMUKH</v>
      </c>
      <c r="D445" s="49">
        <f>VLOOKUP(B445,'Master '!B$4:AP$6300,28,0)</f>
        <v>19000</v>
      </c>
      <c r="E445" s="86" t="str">
        <f>VLOOKUP(B445,'Master '!B:F,5,0)</f>
        <v>M</v>
      </c>
      <c r="F445" s="86">
        <v>10</v>
      </c>
      <c r="G445" s="86">
        <v>0</v>
      </c>
      <c r="H445" s="86">
        <v>3</v>
      </c>
      <c r="I445" s="86">
        <v>0</v>
      </c>
      <c r="J445" s="86">
        <v>24</v>
      </c>
      <c r="K445" s="50">
        <f t="shared" si="108"/>
        <v>27</v>
      </c>
      <c r="L445" s="51">
        <f>VLOOKUP(B445,'Master '!B$4:AQ$13300,23,0)</f>
        <v>9500</v>
      </c>
      <c r="M445" s="51">
        <f>VLOOKUP(B445,'Master '!B$4:AS$13300,24,0)</f>
        <v>3800</v>
      </c>
      <c r="N445" s="51">
        <f>VLOOKUP(B445,'Master '!B$4:AT$13300,25,0)</f>
        <v>2083</v>
      </c>
      <c r="O445" s="51">
        <f>VLOOKUP(B445,'Master '!B$4:AV$1330,26,0)</f>
        <v>2083</v>
      </c>
      <c r="P445" s="51">
        <f>VLOOKUP(B445,'Master '!B$4:AW$1330,27,0)</f>
        <v>1534</v>
      </c>
      <c r="Q445" s="51">
        <f t="shared" si="109"/>
        <v>19000</v>
      </c>
      <c r="R445" s="52">
        <f t="shared" si="110"/>
        <v>8275</v>
      </c>
      <c r="S445" s="52">
        <f t="shared" si="111"/>
        <v>3310</v>
      </c>
      <c r="T445" s="52">
        <f t="shared" si="112"/>
        <v>1815</v>
      </c>
      <c r="U445" s="52">
        <f t="shared" si="113"/>
        <v>1815</v>
      </c>
      <c r="V445" s="52">
        <f t="shared" si="114"/>
        <v>1815</v>
      </c>
      <c r="W445" s="52">
        <f t="shared" si="115"/>
        <v>1072.5806451612905</v>
      </c>
      <c r="X445" s="52">
        <f t="shared" si="116"/>
        <v>18103</v>
      </c>
      <c r="Y445" s="52">
        <f t="shared" si="117"/>
        <v>13720</v>
      </c>
      <c r="Z445" s="52">
        <f t="shared" si="118"/>
        <v>13720</v>
      </c>
      <c r="AA445" s="52">
        <f>ROUND(IF((VLOOKUP(B445,'Master '!B$4:W$29000,22,0))&lt;21001,X445,0),0)</f>
        <v>18103</v>
      </c>
      <c r="AB445" s="52">
        <f t="shared" si="119"/>
        <v>1646.3999999999999</v>
      </c>
      <c r="AC445" s="52">
        <f t="shared" si="120"/>
        <v>136</v>
      </c>
      <c r="AD445" s="52">
        <v>200</v>
      </c>
      <c r="AE445" s="53"/>
      <c r="AF445" s="104"/>
      <c r="AG445" s="95">
        <f t="shared" si="121"/>
        <v>1982.3999999999999</v>
      </c>
      <c r="AH445" s="95">
        <f t="shared" si="122"/>
        <v>16120.6</v>
      </c>
      <c r="AI445" s="95">
        <f t="shared" si="123"/>
        <v>1783.6000000000001</v>
      </c>
      <c r="AJ445" s="95">
        <f t="shared" si="124"/>
        <v>588.34749999999997</v>
      </c>
      <c r="AK445" s="95">
        <f t="shared" si="125"/>
        <v>20474.947499999998</v>
      </c>
    </row>
    <row r="446" spans="1:37" s="54" customFormat="1" ht="12.75" customHeight="1">
      <c r="A446" s="47">
        <v>439</v>
      </c>
      <c r="B446" s="42" t="s">
        <v>1812</v>
      </c>
      <c r="C446" s="48" t="str">
        <f>VLOOKUP(B446,'Master '!B$4:AM$6300,3,0)</f>
        <v>SARJERAO ASARAM Waghmare</v>
      </c>
      <c r="D446" s="49">
        <f>VLOOKUP(B446,'Master '!B$4:AP$6300,28,0)</f>
        <v>21000</v>
      </c>
      <c r="E446" s="86" t="str">
        <f>VLOOKUP(B446,'Master '!B:F,5,0)</f>
        <v>M</v>
      </c>
      <c r="F446" s="86">
        <v>0</v>
      </c>
      <c r="G446" s="86">
        <v>1</v>
      </c>
      <c r="H446" s="86">
        <v>4</v>
      </c>
      <c r="I446" s="86">
        <v>0</v>
      </c>
      <c r="J446" s="86">
        <v>26</v>
      </c>
      <c r="K446" s="50">
        <f t="shared" si="108"/>
        <v>31</v>
      </c>
      <c r="L446" s="51">
        <f>VLOOKUP(B446,'Master '!B$4:AQ$13300,23,0)</f>
        <v>10500</v>
      </c>
      <c r="M446" s="51">
        <f>VLOOKUP(B446,'Master '!B$4:AS$13300,24,0)</f>
        <v>4200</v>
      </c>
      <c r="N446" s="51">
        <f>VLOOKUP(B446,'Master '!B$4:AT$13300,25,0)</f>
        <v>2083</v>
      </c>
      <c r="O446" s="51">
        <f>VLOOKUP(B446,'Master '!B$4:AV$1330,26,0)</f>
        <v>2083</v>
      </c>
      <c r="P446" s="51">
        <f>VLOOKUP(B446,'Master '!B$4:AW$1330,27,0)</f>
        <v>2134</v>
      </c>
      <c r="Q446" s="51">
        <f t="shared" si="109"/>
        <v>21000</v>
      </c>
      <c r="R446" s="52">
        <f t="shared" si="110"/>
        <v>10500</v>
      </c>
      <c r="S446" s="52">
        <f t="shared" si="111"/>
        <v>4200</v>
      </c>
      <c r="T446" s="52">
        <f t="shared" si="112"/>
        <v>2083</v>
      </c>
      <c r="U446" s="52">
        <f t="shared" si="113"/>
        <v>2083</v>
      </c>
      <c r="V446" s="52">
        <f t="shared" si="114"/>
        <v>2083</v>
      </c>
      <c r="W446" s="52">
        <f t="shared" si="115"/>
        <v>0</v>
      </c>
      <c r="X446" s="52">
        <f t="shared" si="116"/>
        <v>20949</v>
      </c>
      <c r="Y446" s="52">
        <f t="shared" si="117"/>
        <v>16749</v>
      </c>
      <c r="Z446" s="52">
        <f t="shared" si="118"/>
        <v>15000</v>
      </c>
      <c r="AA446" s="52">
        <f>ROUND(IF((VLOOKUP(B446,'Master '!B$4:W$29000,22,0))&lt;21001,X446,0),0)</f>
        <v>20949</v>
      </c>
      <c r="AB446" s="52">
        <f t="shared" si="119"/>
        <v>1800</v>
      </c>
      <c r="AC446" s="52">
        <f t="shared" si="120"/>
        <v>158</v>
      </c>
      <c r="AD446" s="52">
        <v>200</v>
      </c>
      <c r="AE446" s="53"/>
      <c r="AF446" s="104"/>
      <c r="AG446" s="95">
        <f t="shared" si="121"/>
        <v>2158</v>
      </c>
      <c r="AH446" s="95">
        <f t="shared" si="122"/>
        <v>18791</v>
      </c>
      <c r="AI446" s="95">
        <f t="shared" si="123"/>
        <v>1950</v>
      </c>
      <c r="AJ446" s="95">
        <f t="shared" si="124"/>
        <v>680.84249999999997</v>
      </c>
      <c r="AK446" s="95">
        <f t="shared" si="125"/>
        <v>23579.842499999999</v>
      </c>
    </row>
    <row r="447" spans="1:37" s="54" customFormat="1" ht="12.75" customHeight="1">
      <c r="A447" s="47">
        <v>440</v>
      </c>
      <c r="B447" s="42" t="s">
        <v>1816</v>
      </c>
      <c r="C447" s="48" t="str">
        <f>VLOOKUP(B447,'Master '!B$4:AM$6300,3,0)</f>
        <v>JITENDRA  Kamal</v>
      </c>
      <c r="D447" s="49">
        <f>VLOOKUP(B447,'Master '!B$4:AP$6300,28,0)</f>
        <v>20000</v>
      </c>
      <c r="E447" s="86" t="str">
        <f>VLOOKUP(B447,'Master '!B:F,5,0)</f>
        <v>M</v>
      </c>
      <c r="F447" s="86">
        <v>10</v>
      </c>
      <c r="G447" s="86">
        <v>0</v>
      </c>
      <c r="H447" s="86">
        <v>4</v>
      </c>
      <c r="I447" s="86">
        <v>0</v>
      </c>
      <c r="J447" s="86">
        <v>25</v>
      </c>
      <c r="K447" s="50">
        <f t="shared" si="108"/>
        <v>29</v>
      </c>
      <c r="L447" s="51">
        <f>VLOOKUP(B447,'Master '!B$4:AQ$13300,23,0)</f>
        <v>10000</v>
      </c>
      <c r="M447" s="51">
        <f>VLOOKUP(B447,'Master '!B$4:AS$13300,24,0)</f>
        <v>4000</v>
      </c>
      <c r="N447" s="51">
        <f>VLOOKUP(B447,'Master '!B$4:AT$13300,25,0)</f>
        <v>2083</v>
      </c>
      <c r="O447" s="51">
        <f>VLOOKUP(B447,'Master '!B$4:AV$1330,26,0)</f>
        <v>2083</v>
      </c>
      <c r="P447" s="51">
        <f>VLOOKUP(B447,'Master '!B$4:AW$1330,27,0)</f>
        <v>1834</v>
      </c>
      <c r="Q447" s="51">
        <f t="shared" si="109"/>
        <v>20000</v>
      </c>
      <c r="R447" s="52">
        <f t="shared" si="110"/>
        <v>9355</v>
      </c>
      <c r="S447" s="52">
        <f t="shared" si="111"/>
        <v>3742</v>
      </c>
      <c r="T447" s="52">
        <f t="shared" si="112"/>
        <v>1949</v>
      </c>
      <c r="U447" s="52">
        <f t="shared" si="113"/>
        <v>1949</v>
      </c>
      <c r="V447" s="52">
        <f t="shared" si="114"/>
        <v>1949</v>
      </c>
      <c r="W447" s="52">
        <f t="shared" si="115"/>
        <v>1129.0322580645161</v>
      </c>
      <c r="X447" s="52">
        <f t="shared" si="116"/>
        <v>20074</v>
      </c>
      <c r="Y447" s="52">
        <f t="shared" si="117"/>
        <v>15202</v>
      </c>
      <c r="Z447" s="52">
        <f t="shared" si="118"/>
        <v>15000</v>
      </c>
      <c r="AA447" s="52">
        <f>ROUND(IF((VLOOKUP(B447,'Master '!B$4:W$29000,22,0))&lt;21001,X447,0),0)</f>
        <v>20074</v>
      </c>
      <c r="AB447" s="52">
        <f t="shared" si="119"/>
        <v>1800</v>
      </c>
      <c r="AC447" s="52">
        <f t="shared" si="120"/>
        <v>151</v>
      </c>
      <c r="AD447" s="52">
        <v>200</v>
      </c>
      <c r="AE447" s="53"/>
      <c r="AF447" s="104"/>
      <c r="AG447" s="95">
        <f t="shared" si="121"/>
        <v>2151</v>
      </c>
      <c r="AH447" s="95">
        <f t="shared" si="122"/>
        <v>17923</v>
      </c>
      <c r="AI447" s="95">
        <f t="shared" si="123"/>
        <v>1950</v>
      </c>
      <c r="AJ447" s="95">
        <f t="shared" si="124"/>
        <v>652.40499999999997</v>
      </c>
      <c r="AK447" s="95">
        <f t="shared" si="125"/>
        <v>22676.404999999999</v>
      </c>
    </row>
    <row r="448" spans="1:37" s="54" customFormat="1" ht="12.75" customHeight="1">
      <c r="A448" s="47">
        <v>441</v>
      </c>
      <c r="B448" s="42" t="s">
        <v>1820</v>
      </c>
      <c r="C448" s="48" t="str">
        <f>VLOOKUP(B448,'Master '!B$4:AM$6300,3,0)</f>
        <v>BHASHASAB  Gaikwad</v>
      </c>
      <c r="D448" s="49">
        <f>VLOOKUP(B448,'Master '!B$4:AP$6300,28,0)</f>
        <v>20000</v>
      </c>
      <c r="E448" s="86" t="str">
        <f>VLOOKUP(B448,'Master '!B:F,5,0)</f>
        <v>M</v>
      </c>
      <c r="F448" s="86">
        <v>10</v>
      </c>
      <c r="G448" s="86">
        <v>1</v>
      </c>
      <c r="H448" s="86">
        <v>2</v>
      </c>
      <c r="I448" s="86">
        <v>0</v>
      </c>
      <c r="J448" s="86">
        <v>26</v>
      </c>
      <c r="K448" s="50">
        <f t="shared" si="108"/>
        <v>29</v>
      </c>
      <c r="L448" s="51">
        <f>VLOOKUP(B448,'Master '!B$4:AQ$13300,23,0)</f>
        <v>10000</v>
      </c>
      <c r="M448" s="51">
        <f>VLOOKUP(B448,'Master '!B$4:AS$13300,24,0)</f>
        <v>4000</v>
      </c>
      <c r="N448" s="51">
        <f>VLOOKUP(B448,'Master '!B$4:AT$13300,25,0)</f>
        <v>2083</v>
      </c>
      <c r="O448" s="51">
        <f>VLOOKUP(B448,'Master '!B$4:AV$1330,26,0)</f>
        <v>2083</v>
      </c>
      <c r="P448" s="51">
        <f>VLOOKUP(B448,'Master '!B$4:AW$1330,27,0)</f>
        <v>1834</v>
      </c>
      <c r="Q448" s="51">
        <f t="shared" si="109"/>
        <v>20000</v>
      </c>
      <c r="R448" s="52">
        <f t="shared" si="110"/>
        <v>9355</v>
      </c>
      <c r="S448" s="52">
        <f t="shared" si="111"/>
        <v>3742</v>
      </c>
      <c r="T448" s="52">
        <f t="shared" si="112"/>
        <v>1949</v>
      </c>
      <c r="U448" s="52">
        <f t="shared" si="113"/>
        <v>1949</v>
      </c>
      <c r="V448" s="52">
        <f t="shared" si="114"/>
        <v>1949</v>
      </c>
      <c r="W448" s="52">
        <f t="shared" si="115"/>
        <v>1129.0322580645161</v>
      </c>
      <c r="X448" s="52">
        <f t="shared" si="116"/>
        <v>20074</v>
      </c>
      <c r="Y448" s="52">
        <f t="shared" si="117"/>
        <v>15202</v>
      </c>
      <c r="Z448" s="52">
        <f t="shared" si="118"/>
        <v>15000</v>
      </c>
      <c r="AA448" s="52">
        <f>ROUND(IF((VLOOKUP(B448,'Master '!B$4:W$29000,22,0))&lt;21001,X448,0),0)</f>
        <v>20074</v>
      </c>
      <c r="AB448" s="52">
        <f t="shared" si="119"/>
        <v>1800</v>
      </c>
      <c r="AC448" s="52">
        <f t="shared" si="120"/>
        <v>151</v>
      </c>
      <c r="AD448" s="52">
        <v>200</v>
      </c>
      <c r="AE448" s="53"/>
      <c r="AF448" s="104"/>
      <c r="AG448" s="95">
        <f t="shared" si="121"/>
        <v>2151</v>
      </c>
      <c r="AH448" s="95">
        <f t="shared" si="122"/>
        <v>17923</v>
      </c>
      <c r="AI448" s="95">
        <f t="shared" si="123"/>
        <v>1950</v>
      </c>
      <c r="AJ448" s="95">
        <f t="shared" si="124"/>
        <v>652.40499999999997</v>
      </c>
      <c r="AK448" s="95">
        <f t="shared" si="125"/>
        <v>22676.404999999999</v>
      </c>
    </row>
    <row r="449" spans="1:37" s="54" customFormat="1" ht="12.75" customHeight="1">
      <c r="A449" s="47">
        <v>442</v>
      </c>
      <c r="B449" s="42" t="s">
        <v>1824</v>
      </c>
      <c r="C449" s="48" t="str">
        <f>VLOOKUP(B449,'Master '!B$4:AM$6300,3,0)</f>
        <v>YOGESH Nagu MUDALIER</v>
      </c>
      <c r="D449" s="49">
        <f>VLOOKUP(B449,'Master '!B$4:AP$6300,28,0)</f>
        <v>20000</v>
      </c>
      <c r="E449" s="86" t="str">
        <f>VLOOKUP(B449,'Master '!B:F,5,0)</f>
        <v>M</v>
      </c>
      <c r="F449" s="86">
        <v>10</v>
      </c>
      <c r="G449" s="86">
        <v>1</v>
      </c>
      <c r="H449" s="86">
        <v>4</v>
      </c>
      <c r="I449" s="86">
        <v>0</v>
      </c>
      <c r="J449" s="86">
        <v>26</v>
      </c>
      <c r="K449" s="50">
        <f t="shared" si="108"/>
        <v>31</v>
      </c>
      <c r="L449" s="51">
        <f>VLOOKUP(B449,'Master '!B$4:AQ$13300,23,0)</f>
        <v>10000</v>
      </c>
      <c r="M449" s="51">
        <f>VLOOKUP(B449,'Master '!B$4:AS$13300,24,0)</f>
        <v>4000</v>
      </c>
      <c r="N449" s="51">
        <f>VLOOKUP(B449,'Master '!B$4:AT$13300,25,0)</f>
        <v>2083</v>
      </c>
      <c r="O449" s="51">
        <f>VLOOKUP(B449,'Master '!B$4:AV$1330,26,0)</f>
        <v>2083</v>
      </c>
      <c r="P449" s="51">
        <f>VLOOKUP(B449,'Master '!B$4:AW$1330,27,0)</f>
        <v>1834</v>
      </c>
      <c r="Q449" s="51">
        <f t="shared" si="109"/>
        <v>20000</v>
      </c>
      <c r="R449" s="52">
        <f t="shared" si="110"/>
        <v>10000</v>
      </c>
      <c r="S449" s="52">
        <f t="shared" si="111"/>
        <v>4000</v>
      </c>
      <c r="T449" s="52">
        <f t="shared" si="112"/>
        <v>2083</v>
      </c>
      <c r="U449" s="52">
        <f t="shared" si="113"/>
        <v>2083</v>
      </c>
      <c r="V449" s="52">
        <f t="shared" si="114"/>
        <v>2083</v>
      </c>
      <c r="W449" s="52">
        <f t="shared" si="115"/>
        <v>1129.0322580645161</v>
      </c>
      <c r="X449" s="52">
        <f t="shared" si="116"/>
        <v>21379</v>
      </c>
      <c r="Y449" s="52">
        <f t="shared" si="117"/>
        <v>16249</v>
      </c>
      <c r="Z449" s="52">
        <f t="shared" si="118"/>
        <v>15000</v>
      </c>
      <c r="AA449" s="52">
        <f>ROUND(IF((VLOOKUP(B449,'Master '!B$4:W$29000,22,0))&lt;21001,X449,0),0)</f>
        <v>21379</v>
      </c>
      <c r="AB449" s="52">
        <f t="shared" si="119"/>
        <v>1800</v>
      </c>
      <c r="AC449" s="52">
        <f t="shared" si="120"/>
        <v>161</v>
      </c>
      <c r="AD449" s="52">
        <v>200</v>
      </c>
      <c r="AE449" s="53"/>
      <c r="AF449" s="104"/>
      <c r="AG449" s="95">
        <f t="shared" si="121"/>
        <v>2161</v>
      </c>
      <c r="AH449" s="95">
        <f t="shared" si="122"/>
        <v>19218</v>
      </c>
      <c r="AI449" s="95">
        <f t="shared" si="123"/>
        <v>1950</v>
      </c>
      <c r="AJ449" s="95">
        <f t="shared" si="124"/>
        <v>694.8175</v>
      </c>
      <c r="AK449" s="95">
        <f t="shared" si="125"/>
        <v>24023.817500000001</v>
      </c>
    </row>
    <row r="450" spans="1:37" s="54" customFormat="1" ht="12.75" customHeight="1">
      <c r="A450" s="47">
        <v>443</v>
      </c>
      <c r="B450" s="42" t="s">
        <v>1827</v>
      </c>
      <c r="C450" s="48" t="str">
        <f>VLOOKUP(B450,'Master '!B$4:AM$6300,3,0)</f>
        <v>Kapil Abathsagayam MALLIK</v>
      </c>
      <c r="D450" s="49">
        <f>VLOOKUP(B450,'Master '!B$4:AP$6300,28,0)</f>
        <v>20000</v>
      </c>
      <c r="E450" s="86" t="str">
        <f>VLOOKUP(B450,'Master '!B:F,5,0)</f>
        <v>M</v>
      </c>
      <c r="F450" s="86">
        <v>10</v>
      </c>
      <c r="G450" s="86">
        <v>0</v>
      </c>
      <c r="H450" s="86">
        <v>3</v>
      </c>
      <c r="I450" s="86">
        <v>0</v>
      </c>
      <c r="J450" s="86">
        <v>24</v>
      </c>
      <c r="K450" s="50">
        <f t="shared" si="108"/>
        <v>27</v>
      </c>
      <c r="L450" s="51">
        <f>VLOOKUP(B450,'Master '!B$4:AQ$13300,23,0)</f>
        <v>10000</v>
      </c>
      <c r="M450" s="51">
        <f>VLOOKUP(B450,'Master '!B$4:AS$13300,24,0)</f>
        <v>4000</v>
      </c>
      <c r="N450" s="51">
        <f>VLOOKUP(B450,'Master '!B$4:AT$13300,25,0)</f>
        <v>2083</v>
      </c>
      <c r="O450" s="51">
        <f>VLOOKUP(B450,'Master '!B$4:AV$1330,26,0)</f>
        <v>2083</v>
      </c>
      <c r="P450" s="51">
        <f>VLOOKUP(B450,'Master '!B$4:AW$1330,27,0)</f>
        <v>1834</v>
      </c>
      <c r="Q450" s="51">
        <f t="shared" si="109"/>
        <v>20000</v>
      </c>
      <c r="R450" s="52">
        <f t="shared" si="110"/>
        <v>8710</v>
      </c>
      <c r="S450" s="52">
        <f t="shared" si="111"/>
        <v>3484</v>
      </c>
      <c r="T450" s="52">
        <f t="shared" si="112"/>
        <v>1815</v>
      </c>
      <c r="U450" s="52">
        <f t="shared" si="113"/>
        <v>1815</v>
      </c>
      <c r="V450" s="52">
        <f t="shared" si="114"/>
        <v>1815</v>
      </c>
      <c r="W450" s="52">
        <f t="shared" si="115"/>
        <v>1129.0322580645161</v>
      </c>
      <c r="X450" s="52">
        <f t="shared" si="116"/>
        <v>18769</v>
      </c>
      <c r="Y450" s="52">
        <f t="shared" si="117"/>
        <v>14155</v>
      </c>
      <c r="Z450" s="52">
        <f t="shared" si="118"/>
        <v>14155</v>
      </c>
      <c r="AA450" s="52">
        <f>ROUND(IF((VLOOKUP(B450,'Master '!B$4:W$29000,22,0))&lt;21001,X450,0),0)</f>
        <v>18769</v>
      </c>
      <c r="AB450" s="52">
        <f t="shared" si="119"/>
        <v>1698.6</v>
      </c>
      <c r="AC450" s="52">
        <f t="shared" si="120"/>
        <v>141</v>
      </c>
      <c r="AD450" s="52">
        <v>200</v>
      </c>
      <c r="AE450" s="53"/>
      <c r="AF450" s="104"/>
      <c r="AG450" s="95">
        <f t="shared" si="121"/>
        <v>2039.6</v>
      </c>
      <c r="AH450" s="95">
        <f t="shared" si="122"/>
        <v>16729.400000000001</v>
      </c>
      <c r="AI450" s="95">
        <f t="shared" si="123"/>
        <v>1840.15</v>
      </c>
      <c r="AJ450" s="95">
        <f t="shared" si="124"/>
        <v>609.99250000000006</v>
      </c>
      <c r="AK450" s="95">
        <f t="shared" si="125"/>
        <v>21219.142500000002</v>
      </c>
    </row>
    <row r="451" spans="1:37" s="54" customFormat="1" ht="12.75" customHeight="1">
      <c r="A451" s="47">
        <v>444</v>
      </c>
      <c r="B451" s="42" t="s">
        <v>1830</v>
      </c>
      <c r="C451" s="48" t="str">
        <f>VLOOKUP(B451,'Master '!B$4:AM$6300,3,0)</f>
        <v>Usman KUMAR GHARE</v>
      </c>
      <c r="D451" s="49">
        <f>VLOOKUP(B451,'Master '!B$4:AP$6300,28,0)</f>
        <v>40000</v>
      </c>
      <c r="E451" s="86" t="str">
        <f>VLOOKUP(B451,'Master '!B:F,5,0)</f>
        <v>M</v>
      </c>
      <c r="F451" s="86">
        <v>0</v>
      </c>
      <c r="G451" s="86">
        <v>1</v>
      </c>
      <c r="H451" s="86">
        <v>4</v>
      </c>
      <c r="I451" s="86">
        <v>0</v>
      </c>
      <c r="J451" s="86">
        <v>26</v>
      </c>
      <c r="K451" s="50">
        <f t="shared" si="108"/>
        <v>31</v>
      </c>
      <c r="L451" s="51">
        <f>VLOOKUP(B451,'Master '!B$4:AQ$13300,23,0)</f>
        <v>20000</v>
      </c>
      <c r="M451" s="51">
        <f>VLOOKUP(B451,'Master '!B$4:AS$13300,24,0)</f>
        <v>8000</v>
      </c>
      <c r="N451" s="51">
        <f>VLOOKUP(B451,'Master '!B$4:AT$13300,25,0)</f>
        <v>2083</v>
      </c>
      <c r="O451" s="51">
        <f>VLOOKUP(B451,'Master '!B$4:AV$1330,26,0)</f>
        <v>2083</v>
      </c>
      <c r="P451" s="51">
        <f>VLOOKUP(B451,'Master '!B$4:AW$1330,27,0)</f>
        <v>7834</v>
      </c>
      <c r="Q451" s="51">
        <f t="shared" si="109"/>
        <v>40000</v>
      </c>
      <c r="R451" s="52">
        <f t="shared" si="110"/>
        <v>20000</v>
      </c>
      <c r="S451" s="52">
        <f t="shared" si="111"/>
        <v>8000</v>
      </c>
      <c r="T451" s="52">
        <f t="shared" si="112"/>
        <v>2083</v>
      </c>
      <c r="U451" s="52">
        <f t="shared" si="113"/>
        <v>2083</v>
      </c>
      <c r="V451" s="52">
        <f t="shared" si="114"/>
        <v>2083</v>
      </c>
      <c r="W451" s="52">
        <f t="shared" si="115"/>
        <v>0</v>
      </c>
      <c r="X451" s="52">
        <f t="shared" si="116"/>
        <v>34249</v>
      </c>
      <c r="Y451" s="52">
        <f t="shared" si="117"/>
        <v>26249</v>
      </c>
      <c r="Z451" s="52">
        <f t="shared" si="118"/>
        <v>15000</v>
      </c>
      <c r="AA451" s="52">
        <f>ROUND(IF((VLOOKUP(B451,'Master '!B$4:W$29000,22,0))&lt;21001,X451,0),0)</f>
        <v>0</v>
      </c>
      <c r="AB451" s="52">
        <f t="shared" si="119"/>
        <v>1800</v>
      </c>
      <c r="AC451" s="52">
        <f t="shared" si="120"/>
        <v>0</v>
      </c>
      <c r="AD451" s="52">
        <v>200</v>
      </c>
      <c r="AE451" s="53"/>
      <c r="AF451" s="104"/>
      <c r="AG451" s="95">
        <f t="shared" si="121"/>
        <v>2000</v>
      </c>
      <c r="AH451" s="95">
        <f t="shared" si="122"/>
        <v>32249</v>
      </c>
      <c r="AI451" s="95">
        <f t="shared" si="123"/>
        <v>1950</v>
      </c>
      <c r="AJ451" s="95">
        <f t="shared" si="124"/>
        <v>0</v>
      </c>
      <c r="AK451" s="95">
        <f t="shared" si="125"/>
        <v>36199</v>
      </c>
    </row>
    <row r="452" spans="1:37" s="54" customFormat="1" ht="12.75" customHeight="1">
      <c r="A452" s="47">
        <v>445</v>
      </c>
      <c r="B452" s="42" t="s">
        <v>1833</v>
      </c>
      <c r="C452" s="48" t="str">
        <f>VLOOKUP(B452,'Master '!B$4:AM$6300,3,0)</f>
        <v>Shailesh ANANDRAO SINGH</v>
      </c>
      <c r="D452" s="49">
        <f>VLOOKUP(B452,'Master '!B$4:AP$6300,28,0)</f>
        <v>30000</v>
      </c>
      <c r="E452" s="86" t="str">
        <f>VLOOKUP(B452,'Master '!B:F,5,0)</f>
        <v>M</v>
      </c>
      <c r="F452" s="86">
        <v>0</v>
      </c>
      <c r="G452" s="86">
        <v>1</v>
      </c>
      <c r="H452" s="86">
        <v>4</v>
      </c>
      <c r="I452" s="86">
        <v>0</v>
      </c>
      <c r="J452" s="86">
        <v>26</v>
      </c>
      <c r="K452" s="50">
        <f t="shared" si="108"/>
        <v>31</v>
      </c>
      <c r="L452" s="51">
        <f>VLOOKUP(B452,'Master '!B$4:AQ$13300,23,0)</f>
        <v>15000</v>
      </c>
      <c r="M452" s="51">
        <f>VLOOKUP(B452,'Master '!B$4:AS$13300,24,0)</f>
        <v>6000</v>
      </c>
      <c r="N452" s="51">
        <f>VLOOKUP(B452,'Master '!B$4:AT$13300,25,0)</f>
        <v>2083</v>
      </c>
      <c r="O452" s="51">
        <f>VLOOKUP(B452,'Master '!B$4:AV$1330,26,0)</f>
        <v>2083</v>
      </c>
      <c r="P452" s="51">
        <f>VLOOKUP(B452,'Master '!B$4:AW$1330,27,0)</f>
        <v>4834</v>
      </c>
      <c r="Q452" s="51">
        <f t="shared" si="109"/>
        <v>30000</v>
      </c>
      <c r="R452" s="52">
        <f t="shared" si="110"/>
        <v>15000</v>
      </c>
      <c r="S452" s="52">
        <f t="shared" si="111"/>
        <v>6000</v>
      </c>
      <c r="T452" s="52">
        <f t="shared" si="112"/>
        <v>2083</v>
      </c>
      <c r="U452" s="52">
        <f t="shared" si="113"/>
        <v>2083</v>
      </c>
      <c r="V452" s="52">
        <f t="shared" si="114"/>
        <v>2083</v>
      </c>
      <c r="W452" s="52">
        <f t="shared" si="115"/>
        <v>0</v>
      </c>
      <c r="X452" s="52">
        <f t="shared" si="116"/>
        <v>27249</v>
      </c>
      <c r="Y452" s="52">
        <f t="shared" si="117"/>
        <v>21249</v>
      </c>
      <c r="Z452" s="52">
        <f t="shared" si="118"/>
        <v>15000</v>
      </c>
      <c r="AA452" s="52">
        <f>ROUND(IF((VLOOKUP(B452,'Master '!B$4:W$29000,22,0))&lt;21001,X452,0),0)</f>
        <v>0</v>
      </c>
      <c r="AB452" s="52">
        <f t="shared" si="119"/>
        <v>1800</v>
      </c>
      <c r="AC452" s="52">
        <f t="shared" si="120"/>
        <v>0</v>
      </c>
      <c r="AD452" s="52">
        <v>200</v>
      </c>
      <c r="AE452" s="53"/>
      <c r="AF452" s="104"/>
      <c r="AG452" s="95">
        <f t="shared" si="121"/>
        <v>2000</v>
      </c>
      <c r="AH452" s="95">
        <f t="shared" si="122"/>
        <v>25249</v>
      </c>
      <c r="AI452" s="95">
        <f t="shared" si="123"/>
        <v>1950</v>
      </c>
      <c r="AJ452" s="95">
        <f t="shared" si="124"/>
        <v>0</v>
      </c>
      <c r="AK452" s="95">
        <f t="shared" si="125"/>
        <v>29199</v>
      </c>
    </row>
    <row r="453" spans="1:37" s="54" customFormat="1" ht="12.75" customHeight="1">
      <c r="A453" s="47">
        <v>446</v>
      </c>
      <c r="B453" s="42" t="s">
        <v>1838</v>
      </c>
      <c r="C453" s="48" t="str">
        <f>VLOOKUP(B453,'Master '!B$4:AM$6300,3,0)</f>
        <v>SHANMUGASUNDARAM Dinesh Singh GHANWAT</v>
      </c>
      <c r="D453" s="49">
        <f>VLOOKUP(B453,'Master '!B$4:AP$6300,28,0)</f>
        <v>16000</v>
      </c>
      <c r="E453" s="86" t="str">
        <f>VLOOKUP(B453,'Master '!B:F,5,0)</f>
        <v>M</v>
      </c>
      <c r="F453" s="86">
        <v>10</v>
      </c>
      <c r="G453" s="86">
        <v>1</v>
      </c>
      <c r="H453" s="86">
        <v>2</v>
      </c>
      <c r="I453" s="86">
        <v>0</v>
      </c>
      <c r="J453" s="86">
        <v>24</v>
      </c>
      <c r="K453" s="50">
        <f t="shared" si="108"/>
        <v>27</v>
      </c>
      <c r="L453" s="51">
        <f>VLOOKUP(B453,'Master '!B$4:AQ$13300,23,0)</f>
        <v>8000</v>
      </c>
      <c r="M453" s="51">
        <f>VLOOKUP(B453,'Master '!B$4:AS$13300,24,0)</f>
        <v>3200</v>
      </c>
      <c r="N453" s="51">
        <f>VLOOKUP(B453,'Master '!B$4:AT$13300,25,0)</f>
        <v>2083</v>
      </c>
      <c r="O453" s="51">
        <f>VLOOKUP(B453,'Master '!B$4:AV$1330,26,0)</f>
        <v>2083</v>
      </c>
      <c r="P453" s="51">
        <f>VLOOKUP(B453,'Master '!B$4:AW$1330,27,0)</f>
        <v>634</v>
      </c>
      <c r="Q453" s="51">
        <f t="shared" si="109"/>
        <v>16000</v>
      </c>
      <c r="R453" s="52">
        <f t="shared" si="110"/>
        <v>6968</v>
      </c>
      <c r="S453" s="52">
        <f t="shared" si="111"/>
        <v>2788</v>
      </c>
      <c r="T453" s="52">
        <f t="shared" si="112"/>
        <v>1815</v>
      </c>
      <c r="U453" s="52">
        <f t="shared" si="113"/>
        <v>1815</v>
      </c>
      <c r="V453" s="52">
        <f t="shared" si="114"/>
        <v>1815</v>
      </c>
      <c r="W453" s="52">
        <f t="shared" si="115"/>
        <v>903.22580645161293</v>
      </c>
      <c r="X453" s="52">
        <f t="shared" si="116"/>
        <v>16105</v>
      </c>
      <c r="Y453" s="52">
        <f t="shared" si="117"/>
        <v>12413</v>
      </c>
      <c r="Z453" s="52">
        <f t="shared" si="118"/>
        <v>12413</v>
      </c>
      <c r="AA453" s="52">
        <f>ROUND(IF((VLOOKUP(B453,'Master '!B$4:W$29000,22,0))&lt;21001,X453,0),0)</f>
        <v>16105</v>
      </c>
      <c r="AB453" s="52">
        <f t="shared" si="119"/>
        <v>1489.56</v>
      </c>
      <c r="AC453" s="52">
        <f t="shared" si="120"/>
        <v>121</v>
      </c>
      <c r="AD453" s="52">
        <v>200</v>
      </c>
      <c r="AE453" s="53"/>
      <c r="AF453" s="104"/>
      <c r="AG453" s="95">
        <f t="shared" si="121"/>
        <v>1810.56</v>
      </c>
      <c r="AH453" s="95">
        <f t="shared" si="122"/>
        <v>14294.44</v>
      </c>
      <c r="AI453" s="95">
        <f t="shared" si="123"/>
        <v>1613.69</v>
      </c>
      <c r="AJ453" s="95">
        <f t="shared" si="124"/>
        <v>523.41250000000002</v>
      </c>
      <c r="AK453" s="95">
        <f t="shared" si="125"/>
        <v>18242.102499999997</v>
      </c>
    </row>
    <row r="454" spans="1:37" s="54" customFormat="1" ht="12.75" customHeight="1">
      <c r="A454" s="47">
        <v>447</v>
      </c>
      <c r="B454" s="42" t="s">
        <v>1841</v>
      </c>
      <c r="C454" s="48" t="str">
        <f>VLOOKUP(B454,'Master '!B$4:AM$6300,3,0)</f>
        <v>SUNIL LALASO KALLURU</v>
      </c>
      <c r="D454" s="49">
        <f>VLOOKUP(B454,'Master '!B$4:AP$6300,28,0)</f>
        <v>25000</v>
      </c>
      <c r="E454" s="86" t="str">
        <f>VLOOKUP(B454,'Master '!B:F,5,0)</f>
        <v>M</v>
      </c>
      <c r="F454" s="86">
        <v>0</v>
      </c>
      <c r="G454" s="86">
        <v>0</v>
      </c>
      <c r="H454" s="86">
        <v>3</v>
      </c>
      <c r="I454" s="86">
        <v>0</v>
      </c>
      <c r="J454" s="86">
        <v>24</v>
      </c>
      <c r="K454" s="50">
        <f t="shared" si="108"/>
        <v>27</v>
      </c>
      <c r="L454" s="51">
        <f>VLOOKUP(B454,'Master '!B$4:AQ$13300,23,0)</f>
        <v>12500</v>
      </c>
      <c r="M454" s="51">
        <f>VLOOKUP(B454,'Master '!B$4:AS$13300,24,0)</f>
        <v>5000</v>
      </c>
      <c r="N454" s="51">
        <f>VLOOKUP(B454,'Master '!B$4:AT$13300,25,0)</f>
        <v>2083</v>
      </c>
      <c r="O454" s="51">
        <f>VLOOKUP(B454,'Master '!B$4:AV$1330,26,0)</f>
        <v>2083</v>
      </c>
      <c r="P454" s="51">
        <f>VLOOKUP(B454,'Master '!B$4:AW$1330,27,0)</f>
        <v>3334</v>
      </c>
      <c r="Q454" s="51">
        <f t="shared" si="109"/>
        <v>25000</v>
      </c>
      <c r="R454" s="52">
        <f t="shared" si="110"/>
        <v>10888</v>
      </c>
      <c r="S454" s="52">
        <f t="shared" si="111"/>
        <v>4355</v>
      </c>
      <c r="T454" s="52">
        <f t="shared" si="112"/>
        <v>1815</v>
      </c>
      <c r="U454" s="52">
        <f t="shared" si="113"/>
        <v>1815</v>
      </c>
      <c r="V454" s="52">
        <f t="shared" si="114"/>
        <v>1815</v>
      </c>
      <c r="W454" s="52">
        <f t="shared" si="115"/>
        <v>0</v>
      </c>
      <c r="X454" s="52">
        <f t="shared" si="116"/>
        <v>20688</v>
      </c>
      <c r="Y454" s="52">
        <f t="shared" si="117"/>
        <v>16333</v>
      </c>
      <c r="Z454" s="52">
        <f t="shared" si="118"/>
        <v>15000</v>
      </c>
      <c r="AA454" s="52">
        <f>ROUND(IF((VLOOKUP(B454,'Master '!B$4:W$29000,22,0))&lt;21001,X454,0),0)</f>
        <v>0</v>
      </c>
      <c r="AB454" s="52">
        <f t="shared" si="119"/>
        <v>1800</v>
      </c>
      <c r="AC454" s="52">
        <f t="shared" si="120"/>
        <v>0</v>
      </c>
      <c r="AD454" s="52">
        <v>200</v>
      </c>
      <c r="AE454" s="53"/>
      <c r="AF454" s="104"/>
      <c r="AG454" s="95">
        <f t="shared" si="121"/>
        <v>2000</v>
      </c>
      <c r="AH454" s="95">
        <f t="shared" si="122"/>
        <v>18688</v>
      </c>
      <c r="AI454" s="95">
        <f t="shared" si="123"/>
        <v>1950</v>
      </c>
      <c r="AJ454" s="95">
        <f t="shared" si="124"/>
        <v>0</v>
      </c>
      <c r="AK454" s="95">
        <f t="shared" si="125"/>
        <v>22638</v>
      </c>
    </row>
    <row r="455" spans="1:37" s="54" customFormat="1" ht="12.75" customHeight="1">
      <c r="A455" s="47">
        <v>448</v>
      </c>
      <c r="B455" s="42" t="s">
        <v>1846</v>
      </c>
      <c r="C455" s="48" t="str">
        <f>VLOOKUP(B455,'Master '!B$4:AM$6300,3,0)</f>
        <v>MADANRAO REDDY Padhy</v>
      </c>
      <c r="D455" s="49">
        <f>VLOOKUP(B455,'Master '!B$4:AP$6300,28,0)</f>
        <v>27000</v>
      </c>
      <c r="E455" s="86" t="str">
        <f>VLOOKUP(B455,'Master '!B:F,5,0)</f>
        <v>M</v>
      </c>
      <c r="F455" s="86">
        <v>0</v>
      </c>
      <c r="G455" s="86">
        <v>1</v>
      </c>
      <c r="H455" s="86">
        <v>4</v>
      </c>
      <c r="I455" s="86">
        <v>0</v>
      </c>
      <c r="J455" s="86">
        <v>26</v>
      </c>
      <c r="K455" s="50">
        <f t="shared" si="108"/>
        <v>31</v>
      </c>
      <c r="L455" s="51">
        <f>VLOOKUP(B455,'Master '!B$4:AQ$13300,23,0)</f>
        <v>13500</v>
      </c>
      <c r="M455" s="51">
        <f>VLOOKUP(B455,'Master '!B$4:AS$13300,24,0)</f>
        <v>5400</v>
      </c>
      <c r="N455" s="51">
        <f>VLOOKUP(B455,'Master '!B$4:AT$13300,25,0)</f>
        <v>2083</v>
      </c>
      <c r="O455" s="51">
        <f>VLOOKUP(B455,'Master '!B$4:AV$1330,26,0)</f>
        <v>2083</v>
      </c>
      <c r="P455" s="51">
        <f>VLOOKUP(B455,'Master '!B$4:AW$1330,27,0)</f>
        <v>3934</v>
      </c>
      <c r="Q455" s="51">
        <f t="shared" si="109"/>
        <v>27000</v>
      </c>
      <c r="R455" s="52">
        <f t="shared" si="110"/>
        <v>13500</v>
      </c>
      <c r="S455" s="52">
        <f t="shared" si="111"/>
        <v>5400</v>
      </c>
      <c r="T455" s="52">
        <f t="shared" si="112"/>
        <v>2083</v>
      </c>
      <c r="U455" s="52">
        <f t="shared" si="113"/>
        <v>2083</v>
      </c>
      <c r="V455" s="52">
        <f t="shared" si="114"/>
        <v>2083</v>
      </c>
      <c r="W455" s="52">
        <f t="shared" si="115"/>
        <v>0</v>
      </c>
      <c r="X455" s="52">
        <f t="shared" si="116"/>
        <v>25149</v>
      </c>
      <c r="Y455" s="52">
        <f t="shared" si="117"/>
        <v>19749</v>
      </c>
      <c r="Z455" s="52">
        <f t="shared" si="118"/>
        <v>15000</v>
      </c>
      <c r="AA455" s="52">
        <f>ROUND(IF((VLOOKUP(B455,'Master '!B$4:W$29000,22,0))&lt;21001,X455,0),0)</f>
        <v>0</v>
      </c>
      <c r="AB455" s="52">
        <f t="shared" si="119"/>
        <v>1800</v>
      </c>
      <c r="AC455" s="52">
        <f t="shared" si="120"/>
        <v>0</v>
      </c>
      <c r="AD455" s="52">
        <v>200</v>
      </c>
      <c r="AE455" s="53"/>
      <c r="AF455" s="104"/>
      <c r="AG455" s="95">
        <f t="shared" si="121"/>
        <v>2000</v>
      </c>
      <c r="AH455" s="95">
        <f t="shared" si="122"/>
        <v>23149</v>
      </c>
      <c r="AI455" s="95">
        <f t="shared" si="123"/>
        <v>1950</v>
      </c>
      <c r="AJ455" s="95">
        <f t="shared" si="124"/>
        <v>0</v>
      </c>
      <c r="AK455" s="95">
        <f t="shared" si="125"/>
        <v>27099</v>
      </c>
    </row>
    <row r="456" spans="1:37" s="54" customFormat="1" ht="12.75" customHeight="1">
      <c r="A456" s="47">
        <v>449</v>
      </c>
      <c r="B456" s="42" t="s">
        <v>1851</v>
      </c>
      <c r="C456" s="48" t="str">
        <f>VLOOKUP(B456,'Master '!B$4:AM$6300,3,0)</f>
        <v>SAGAR Subash CHHATRE</v>
      </c>
      <c r="D456" s="49">
        <f>VLOOKUP(B456,'Master '!B$4:AP$6300,28,0)</f>
        <v>43000</v>
      </c>
      <c r="E456" s="86" t="str">
        <f>VLOOKUP(B456,'Master '!B:F,5,0)</f>
        <v>M</v>
      </c>
      <c r="F456" s="86">
        <v>0</v>
      </c>
      <c r="G456" s="86">
        <v>1</v>
      </c>
      <c r="H456" s="86">
        <v>4</v>
      </c>
      <c r="I456" s="86">
        <v>0</v>
      </c>
      <c r="J456" s="86">
        <v>26</v>
      </c>
      <c r="K456" s="50">
        <f t="shared" ref="K456:K519" si="126">SUM(G456:J456)</f>
        <v>31</v>
      </c>
      <c r="L456" s="51">
        <f>VLOOKUP(B456,'Master '!B$4:AQ$13300,23,0)</f>
        <v>21500</v>
      </c>
      <c r="M456" s="51">
        <f>VLOOKUP(B456,'Master '!B$4:AS$13300,24,0)</f>
        <v>8600</v>
      </c>
      <c r="N456" s="51">
        <f>VLOOKUP(B456,'Master '!B$4:AT$13300,25,0)</f>
        <v>2083</v>
      </c>
      <c r="O456" s="51">
        <f>VLOOKUP(B456,'Master '!B$4:AV$1330,26,0)</f>
        <v>2083</v>
      </c>
      <c r="P456" s="51">
        <f>VLOOKUP(B456,'Master '!B$4:AW$1330,27,0)</f>
        <v>8734</v>
      </c>
      <c r="Q456" s="51">
        <f t="shared" ref="Q456:Q519" si="127">SUM(L456:P456)</f>
        <v>43000</v>
      </c>
      <c r="R456" s="52">
        <f t="shared" ref="R456:R489" si="128">ROUNDUP((L456/$K$4*$K456),0)</f>
        <v>21500</v>
      </c>
      <c r="S456" s="52">
        <f t="shared" ref="S456:S489" si="129">ROUNDUP((M456/$K$4*$K456),0)</f>
        <v>8600</v>
      </c>
      <c r="T456" s="52">
        <f t="shared" ref="T456:T489" si="130">ROUNDUP((N456/$K$4*$K456),0)</f>
        <v>2083</v>
      </c>
      <c r="U456" s="52">
        <f t="shared" ref="U456:U489" si="131">ROUNDUP((O456/$K$4*$K456),0)</f>
        <v>2083</v>
      </c>
      <c r="V456" s="52">
        <f t="shared" ref="V456:V489" si="132">ROUNDUP((O456/$K$4*$K456),0)</f>
        <v>2083</v>
      </c>
      <c r="W456" s="52">
        <f t="shared" ref="W456:W489" si="133">IF(D456&lt;21000,SUM(L456:M456)/K$4/4,0)*F456</f>
        <v>0</v>
      </c>
      <c r="X456" s="52">
        <f t="shared" ref="X456:X519" si="134">ROUNDUP((SUM(R456:W456)),0)</f>
        <v>36349</v>
      </c>
      <c r="Y456" s="52">
        <f t="shared" ref="Y456:Y489" si="135">R456+T456+U456+V456</f>
        <v>27749</v>
      </c>
      <c r="Z456" s="52">
        <f t="shared" ref="Z456:Z519" si="136">IF(Y456&gt;15000,15000,Y456)</f>
        <v>15000</v>
      </c>
      <c r="AA456" s="52">
        <f>ROUND(IF((VLOOKUP(B456,'Master '!B$4:W$29000,22,0))&lt;21001,X456,0),0)</f>
        <v>0</v>
      </c>
      <c r="AB456" s="52">
        <f t="shared" ref="AB456:AB489" si="137">Z456*12%</f>
        <v>1800</v>
      </c>
      <c r="AC456" s="52">
        <f t="shared" ref="AC456:AC489" si="138">ROUNDUP((AA456*0.75%),0)</f>
        <v>0</v>
      </c>
      <c r="AD456" s="52">
        <v>200</v>
      </c>
      <c r="AE456" s="53"/>
      <c r="AF456" s="104"/>
      <c r="AG456" s="95">
        <f t="shared" ref="AG456:AG519" si="139">SUM(AB456:AF456)</f>
        <v>2000</v>
      </c>
      <c r="AH456" s="95">
        <f t="shared" ref="AH456:AH519" si="140">X456-AG456</f>
        <v>34349</v>
      </c>
      <c r="AI456" s="95">
        <f t="shared" ref="AI456:AI489" si="141">Z456*13%</f>
        <v>1950</v>
      </c>
      <c r="AJ456" s="95">
        <f t="shared" ref="AJ456:AJ489" si="142">AA456*3.25%</f>
        <v>0</v>
      </c>
      <c r="AK456" s="95">
        <f t="shared" ref="AK456:AK519" si="143">X456+AI456+AJ456</f>
        <v>38299</v>
      </c>
    </row>
    <row r="457" spans="1:37" s="54" customFormat="1" ht="12.75" customHeight="1">
      <c r="A457" s="47">
        <v>450</v>
      </c>
      <c r="B457" s="42" t="s">
        <v>1855</v>
      </c>
      <c r="C457" s="48" t="str">
        <f>VLOOKUP(B457,'Master '!B$4:AM$6300,3,0)</f>
        <v>MAHESH LAXMAN Gadekar</v>
      </c>
      <c r="D457" s="49">
        <f>VLOOKUP(B457,'Master '!B$4:AP$6300,28,0)</f>
        <v>32000</v>
      </c>
      <c r="E457" s="86" t="str">
        <f>VLOOKUP(B457,'Master '!B:F,5,0)</f>
        <v>M</v>
      </c>
      <c r="F457" s="86">
        <v>0</v>
      </c>
      <c r="G457" s="86">
        <v>0</v>
      </c>
      <c r="H457" s="86">
        <v>2</v>
      </c>
      <c r="I457" s="86">
        <v>0</v>
      </c>
      <c r="J457" s="86">
        <v>23</v>
      </c>
      <c r="K457" s="50">
        <f t="shared" si="126"/>
        <v>25</v>
      </c>
      <c r="L457" s="51">
        <f>VLOOKUP(B457,'Master '!B$4:AQ$13300,23,0)</f>
        <v>16000</v>
      </c>
      <c r="M457" s="51">
        <f>VLOOKUP(B457,'Master '!B$4:AS$13300,24,0)</f>
        <v>6400</v>
      </c>
      <c r="N457" s="51">
        <f>VLOOKUP(B457,'Master '!B$4:AT$13300,25,0)</f>
        <v>2083</v>
      </c>
      <c r="O457" s="51">
        <f>VLOOKUP(B457,'Master '!B$4:AV$1330,26,0)</f>
        <v>2083</v>
      </c>
      <c r="P457" s="51">
        <f>VLOOKUP(B457,'Master '!B$4:AW$1330,27,0)</f>
        <v>5434</v>
      </c>
      <c r="Q457" s="51">
        <f t="shared" si="127"/>
        <v>32000</v>
      </c>
      <c r="R457" s="52">
        <f t="shared" si="128"/>
        <v>12904</v>
      </c>
      <c r="S457" s="52">
        <f t="shared" si="129"/>
        <v>5162</v>
      </c>
      <c r="T457" s="52">
        <f t="shared" si="130"/>
        <v>1680</v>
      </c>
      <c r="U457" s="52">
        <f t="shared" si="131"/>
        <v>1680</v>
      </c>
      <c r="V457" s="52">
        <f t="shared" si="132"/>
        <v>1680</v>
      </c>
      <c r="W457" s="52">
        <f t="shared" si="133"/>
        <v>0</v>
      </c>
      <c r="X457" s="52">
        <f t="shared" si="134"/>
        <v>23106</v>
      </c>
      <c r="Y457" s="52">
        <f t="shared" si="135"/>
        <v>17944</v>
      </c>
      <c r="Z457" s="52">
        <f t="shared" si="136"/>
        <v>15000</v>
      </c>
      <c r="AA457" s="52">
        <f>ROUND(IF((VLOOKUP(B457,'Master '!B$4:W$29000,22,0))&lt;21001,X457,0),0)</f>
        <v>0</v>
      </c>
      <c r="AB457" s="52">
        <f t="shared" si="137"/>
        <v>1800</v>
      </c>
      <c r="AC457" s="52">
        <f t="shared" si="138"/>
        <v>0</v>
      </c>
      <c r="AD457" s="52">
        <v>200</v>
      </c>
      <c r="AE457" s="53"/>
      <c r="AF457" s="104"/>
      <c r="AG457" s="95">
        <f t="shared" si="139"/>
        <v>2000</v>
      </c>
      <c r="AH457" s="95">
        <f t="shared" si="140"/>
        <v>21106</v>
      </c>
      <c r="AI457" s="95">
        <f t="shared" si="141"/>
        <v>1950</v>
      </c>
      <c r="AJ457" s="95">
        <f t="shared" si="142"/>
        <v>0</v>
      </c>
      <c r="AK457" s="95">
        <f t="shared" si="143"/>
        <v>25056</v>
      </c>
    </row>
    <row r="458" spans="1:37" s="54" customFormat="1" ht="12.75" customHeight="1">
      <c r="A458" s="47">
        <v>451</v>
      </c>
      <c r="B458" s="42" t="s">
        <v>1858</v>
      </c>
      <c r="C458" s="48" t="str">
        <f>VLOOKUP(B458,'Master '!B$4:AM$6300,3,0)</f>
        <v>MAHESWARA Mahesh Bansude</v>
      </c>
      <c r="D458" s="49">
        <f>VLOOKUP(B458,'Master '!B$4:AP$6300,28,0)</f>
        <v>16000</v>
      </c>
      <c r="E458" s="86" t="str">
        <f>VLOOKUP(B458,'Master '!B:F,5,0)</f>
        <v>M</v>
      </c>
      <c r="F458" s="86">
        <v>10</v>
      </c>
      <c r="G458" s="86">
        <v>1</v>
      </c>
      <c r="H458" s="86">
        <v>3</v>
      </c>
      <c r="I458" s="86">
        <v>0</v>
      </c>
      <c r="J458" s="86">
        <v>26</v>
      </c>
      <c r="K458" s="50">
        <f t="shared" si="126"/>
        <v>30</v>
      </c>
      <c r="L458" s="51">
        <f>VLOOKUP(B458,'Master '!B$4:AQ$13300,23,0)</f>
        <v>8000</v>
      </c>
      <c r="M458" s="51">
        <f>VLOOKUP(B458,'Master '!B$4:AS$13300,24,0)</f>
        <v>3200</v>
      </c>
      <c r="N458" s="51">
        <f>VLOOKUP(B458,'Master '!B$4:AT$13300,25,0)</f>
        <v>2083</v>
      </c>
      <c r="O458" s="51">
        <f>VLOOKUP(B458,'Master '!B$4:AV$1330,26,0)</f>
        <v>2083</v>
      </c>
      <c r="P458" s="51">
        <f>VLOOKUP(B458,'Master '!B$4:AW$1330,27,0)</f>
        <v>634</v>
      </c>
      <c r="Q458" s="51">
        <f t="shared" si="127"/>
        <v>16000</v>
      </c>
      <c r="R458" s="52">
        <f t="shared" si="128"/>
        <v>7742</v>
      </c>
      <c r="S458" s="52">
        <f t="shared" si="129"/>
        <v>3097</v>
      </c>
      <c r="T458" s="52">
        <f t="shared" si="130"/>
        <v>2016</v>
      </c>
      <c r="U458" s="52">
        <f t="shared" si="131"/>
        <v>2016</v>
      </c>
      <c r="V458" s="52">
        <f t="shared" si="132"/>
        <v>2016</v>
      </c>
      <c r="W458" s="52">
        <f t="shared" si="133"/>
        <v>903.22580645161293</v>
      </c>
      <c r="X458" s="52">
        <f t="shared" si="134"/>
        <v>17791</v>
      </c>
      <c r="Y458" s="52">
        <f t="shared" si="135"/>
        <v>13790</v>
      </c>
      <c r="Z458" s="52">
        <f t="shared" si="136"/>
        <v>13790</v>
      </c>
      <c r="AA458" s="52">
        <f>ROUND(IF((VLOOKUP(B458,'Master '!B$4:W$29000,22,0))&lt;21001,X458,0),0)</f>
        <v>17791</v>
      </c>
      <c r="AB458" s="52">
        <f t="shared" si="137"/>
        <v>1654.8</v>
      </c>
      <c r="AC458" s="52">
        <f t="shared" si="138"/>
        <v>134</v>
      </c>
      <c r="AD458" s="52">
        <v>200</v>
      </c>
      <c r="AE458" s="53"/>
      <c r="AF458" s="104"/>
      <c r="AG458" s="95">
        <f t="shared" si="139"/>
        <v>1988.8</v>
      </c>
      <c r="AH458" s="95">
        <f t="shared" si="140"/>
        <v>15802.2</v>
      </c>
      <c r="AI458" s="95">
        <f t="shared" si="141"/>
        <v>1792.7</v>
      </c>
      <c r="AJ458" s="95">
        <f t="shared" si="142"/>
        <v>578.20749999999998</v>
      </c>
      <c r="AK458" s="95">
        <f t="shared" si="143"/>
        <v>20161.907500000001</v>
      </c>
    </row>
    <row r="459" spans="1:37" s="54" customFormat="1" ht="12.75" customHeight="1">
      <c r="A459" s="47">
        <v>452</v>
      </c>
      <c r="B459" s="42" t="s">
        <v>1862</v>
      </c>
      <c r="C459" s="48" t="str">
        <f>VLOOKUP(B459,'Master '!B$4:AM$6300,3,0)</f>
        <v>Ramaballabha Chandrakant M</v>
      </c>
      <c r="D459" s="49">
        <f>VLOOKUP(B459,'Master '!B$4:AP$6300,28,0)</f>
        <v>31000</v>
      </c>
      <c r="E459" s="86" t="str">
        <f>VLOOKUP(B459,'Master '!B:F,5,0)</f>
        <v>M</v>
      </c>
      <c r="F459" s="86">
        <v>0</v>
      </c>
      <c r="G459" s="86">
        <v>1</v>
      </c>
      <c r="H459" s="86">
        <v>4</v>
      </c>
      <c r="I459" s="86">
        <v>0</v>
      </c>
      <c r="J459" s="86">
        <v>26</v>
      </c>
      <c r="K459" s="50">
        <f t="shared" si="126"/>
        <v>31</v>
      </c>
      <c r="L459" s="51">
        <f>VLOOKUP(B459,'Master '!B$4:AQ$13300,23,0)</f>
        <v>15500</v>
      </c>
      <c r="M459" s="51">
        <f>VLOOKUP(B459,'Master '!B$4:AS$13300,24,0)</f>
        <v>6200</v>
      </c>
      <c r="N459" s="51">
        <f>VLOOKUP(B459,'Master '!B$4:AT$13300,25,0)</f>
        <v>2083</v>
      </c>
      <c r="O459" s="51">
        <f>VLOOKUP(B459,'Master '!B$4:AV$1330,26,0)</f>
        <v>2083</v>
      </c>
      <c r="P459" s="51">
        <f>VLOOKUP(B459,'Master '!B$4:AW$1330,27,0)</f>
        <v>5134</v>
      </c>
      <c r="Q459" s="51">
        <f t="shared" si="127"/>
        <v>31000</v>
      </c>
      <c r="R459" s="52">
        <f t="shared" si="128"/>
        <v>15500</v>
      </c>
      <c r="S459" s="52">
        <f t="shared" si="129"/>
        <v>6200</v>
      </c>
      <c r="T459" s="52">
        <f t="shared" si="130"/>
        <v>2083</v>
      </c>
      <c r="U459" s="52">
        <f t="shared" si="131"/>
        <v>2083</v>
      </c>
      <c r="V459" s="52">
        <f t="shared" si="132"/>
        <v>2083</v>
      </c>
      <c r="W459" s="52">
        <f t="shared" si="133"/>
        <v>0</v>
      </c>
      <c r="X459" s="52">
        <f t="shared" si="134"/>
        <v>27949</v>
      </c>
      <c r="Y459" s="52">
        <f t="shared" si="135"/>
        <v>21749</v>
      </c>
      <c r="Z459" s="52">
        <f t="shared" si="136"/>
        <v>15000</v>
      </c>
      <c r="AA459" s="52">
        <f>ROUND(IF((VLOOKUP(B459,'Master '!B$4:W$29000,22,0))&lt;21001,X459,0),0)</f>
        <v>0</v>
      </c>
      <c r="AB459" s="52">
        <f t="shared" si="137"/>
        <v>1800</v>
      </c>
      <c r="AC459" s="52">
        <f t="shared" si="138"/>
        <v>0</v>
      </c>
      <c r="AD459" s="52">
        <v>200</v>
      </c>
      <c r="AE459" s="53"/>
      <c r="AF459" s="104"/>
      <c r="AG459" s="95">
        <f t="shared" si="139"/>
        <v>2000</v>
      </c>
      <c r="AH459" s="95">
        <f t="shared" si="140"/>
        <v>25949</v>
      </c>
      <c r="AI459" s="95">
        <f t="shared" si="141"/>
        <v>1950</v>
      </c>
      <c r="AJ459" s="95">
        <f t="shared" si="142"/>
        <v>0</v>
      </c>
      <c r="AK459" s="95">
        <f t="shared" si="143"/>
        <v>29899</v>
      </c>
    </row>
    <row r="460" spans="1:37" s="54" customFormat="1" ht="12.75" customHeight="1">
      <c r="A460" s="47">
        <v>453</v>
      </c>
      <c r="B460" s="42" t="s">
        <v>1866</v>
      </c>
      <c r="C460" s="48" t="str">
        <f>VLOOKUP(B460,'Master '!B$4:AM$6300,3,0)</f>
        <v>ARJUN Murali Bhandare</v>
      </c>
      <c r="D460" s="49">
        <f>VLOOKUP(B460,'Master '!B$4:AP$6300,28,0)</f>
        <v>24000</v>
      </c>
      <c r="E460" s="86" t="str">
        <f>VLOOKUP(B460,'Master '!B:F,5,0)</f>
        <v>M</v>
      </c>
      <c r="F460" s="86">
        <v>0</v>
      </c>
      <c r="G460" s="86">
        <v>1</v>
      </c>
      <c r="H460" s="86">
        <v>3</v>
      </c>
      <c r="I460" s="86">
        <v>0</v>
      </c>
      <c r="J460" s="86">
        <v>25</v>
      </c>
      <c r="K460" s="50">
        <f t="shared" si="126"/>
        <v>29</v>
      </c>
      <c r="L460" s="51">
        <f>VLOOKUP(B460,'Master '!B$4:AQ$13300,23,0)</f>
        <v>12000</v>
      </c>
      <c r="M460" s="51">
        <f>VLOOKUP(B460,'Master '!B$4:AS$13300,24,0)</f>
        <v>4800</v>
      </c>
      <c r="N460" s="51">
        <f>VLOOKUP(B460,'Master '!B$4:AT$13300,25,0)</f>
        <v>2083</v>
      </c>
      <c r="O460" s="51">
        <f>VLOOKUP(B460,'Master '!B$4:AV$1330,26,0)</f>
        <v>2083</v>
      </c>
      <c r="P460" s="51">
        <f>VLOOKUP(B460,'Master '!B$4:AW$1330,27,0)</f>
        <v>3034</v>
      </c>
      <c r="Q460" s="51">
        <f t="shared" si="127"/>
        <v>24000</v>
      </c>
      <c r="R460" s="52">
        <f t="shared" si="128"/>
        <v>11226</v>
      </c>
      <c r="S460" s="52">
        <f t="shared" si="129"/>
        <v>4491</v>
      </c>
      <c r="T460" s="52">
        <f t="shared" si="130"/>
        <v>1949</v>
      </c>
      <c r="U460" s="52">
        <f t="shared" si="131"/>
        <v>1949</v>
      </c>
      <c r="V460" s="52">
        <f t="shared" si="132"/>
        <v>1949</v>
      </c>
      <c r="W460" s="52">
        <f t="shared" si="133"/>
        <v>0</v>
      </c>
      <c r="X460" s="52">
        <f t="shared" si="134"/>
        <v>21564</v>
      </c>
      <c r="Y460" s="52">
        <f t="shared" si="135"/>
        <v>17073</v>
      </c>
      <c r="Z460" s="52">
        <f t="shared" si="136"/>
        <v>15000</v>
      </c>
      <c r="AA460" s="52">
        <f>ROUND(IF((VLOOKUP(B460,'Master '!B$4:W$29000,22,0))&lt;21001,X460,0),0)</f>
        <v>0</v>
      </c>
      <c r="AB460" s="52">
        <f t="shared" si="137"/>
        <v>1800</v>
      </c>
      <c r="AC460" s="52">
        <f t="shared" si="138"/>
        <v>0</v>
      </c>
      <c r="AD460" s="52">
        <v>200</v>
      </c>
      <c r="AE460" s="53"/>
      <c r="AF460" s="104"/>
      <c r="AG460" s="95">
        <f t="shared" si="139"/>
        <v>2000</v>
      </c>
      <c r="AH460" s="95">
        <f t="shared" si="140"/>
        <v>19564</v>
      </c>
      <c r="AI460" s="95">
        <f t="shared" si="141"/>
        <v>1950</v>
      </c>
      <c r="AJ460" s="95">
        <f t="shared" si="142"/>
        <v>0</v>
      </c>
      <c r="AK460" s="95">
        <f t="shared" si="143"/>
        <v>23514</v>
      </c>
    </row>
    <row r="461" spans="1:37" s="54" customFormat="1" ht="12.75" customHeight="1">
      <c r="A461" s="47">
        <v>454</v>
      </c>
      <c r="B461" s="42" t="s">
        <v>1869</v>
      </c>
      <c r="C461" s="48" t="str">
        <f>VLOOKUP(B461,'Master '!B$4:AM$6300,3,0)</f>
        <v>Sandeep Gadekar Rajendra More</v>
      </c>
      <c r="D461" s="49">
        <f>VLOOKUP(B461,'Master '!B$4:AP$6300,28,0)</f>
        <v>31000</v>
      </c>
      <c r="E461" s="86" t="str">
        <f>VLOOKUP(B461,'Master '!B:F,5,0)</f>
        <v>M</v>
      </c>
      <c r="F461" s="86">
        <v>0</v>
      </c>
      <c r="G461" s="86">
        <v>0</v>
      </c>
      <c r="H461" s="86">
        <v>4</v>
      </c>
      <c r="I461" s="86">
        <v>0</v>
      </c>
      <c r="J461" s="86">
        <v>25</v>
      </c>
      <c r="K461" s="50">
        <f t="shared" si="126"/>
        <v>29</v>
      </c>
      <c r="L461" s="51">
        <f>VLOOKUP(B461,'Master '!B$4:AQ$13300,23,0)</f>
        <v>15500</v>
      </c>
      <c r="M461" s="51">
        <f>VLOOKUP(B461,'Master '!B$4:AS$13300,24,0)</f>
        <v>6200</v>
      </c>
      <c r="N461" s="51">
        <f>VLOOKUP(B461,'Master '!B$4:AT$13300,25,0)</f>
        <v>2083</v>
      </c>
      <c r="O461" s="51">
        <f>VLOOKUP(B461,'Master '!B$4:AV$1330,26,0)</f>
        <v>2083</v>
      </c>
      <c r="P461" s="51">
        <f>VLOOKUP(B461,'Master '!B$4:AW$1330,27,0)</f>
        <v>5134</v>
      </c>
      <c r="Q461" s="51">
        <f t="shared" si="127"/>
        <v>31000</v>
      </c>
      <c r="R461" s="52">
        <f t="shared" si="128"/>
        <v>14500</v>
      </c>
      <c r="S461" s="52">
        <f t="shared" si="129"/>
        <v>5800</v>
      </c>
      <c r="T461" s="52">
        <f t="shared" si="130"/>
        <v>1949</v>
      </c>
      <c r="U461" s="52">
        <f t="shared" si="131"/>
        <v>1949</v>
      </c>
      <c r="V461" s="52">
        <f t="shared" si="132"/>
        <v>1949</v>
      </c>
      <c r="W461" s="52">
        <f t="shared" si="133"/>
        <v>0</v>
      </c>
      <c r="X461" s="52">
        <f t="shared" si="134"/>
        <v>26147</v>
      </c>
      <c r="Y461" s="52">
        <f t="shared" si="135"/>
        <v>20347</v>
      </c>
      <c r="Z461" s="52">
        <f t="shared" si="136"/>
        <v>15000</v>
      </c>
      <c r="AA461" s="52">
        <f>ROUND(IF((VLOOKUP(B461,'Master '!B$4:W$29000,22,0))&lt;21001,X461,0),0)</f>
        <v>0</v>
      </c>
      <c r="AB461" s="52">
        <f t="shared" si="137"/>
        <v>1800</v>
      </c>
      <c r="AC461" s="52">
        <f t="shared" si="138"/>
        <v>0</v>
      </c>
      <c r="AD461" s="52">
        <v>200</v>
      </c>
      <c r="AE461" s="53"/>
      <c r="AF461" s="104"/>
      <c r="AG461" s="95">
        <f t="shared" si="139"/>
        <v>2000</v>
      </c>
      <c r="AH461" s="95">
        <f t="shared" si="140"/>
        <v>24147</v>
      </c>
      <c r="AI461" s="95">
        <f t="shared" si="141"/>
        <v>1950</v>
      </c>
      <c r="AJ461" s="95">
        <f t="shared" si="142"/>
        <v>0</v>
      </c>
      <c r="AK461" s="95">
        <f t="shared" si="143"/>
        <v>28097</v>
      </c>
    </row>
    <row r="462" spans="1:37" s="54" customFormat="1" ht="12.75" customHeight="1">
      <c r="A462" s="47">
        <v>455</v>
      </c>
      <c r="B462" s="42" t="s">
        <v>1872</v>
      </c>
      <c r="C462" s="48" t="str">
        <f>VLOOKUP(B462,'Master '!B$4:AM$6300,3,0)</f>
        <v>Ajay Shahaji Nair</v>
      </c>
      <c r="D462" s="49">
        <f>VLOOKUP(B462,'Master '!B$4:AP$6300,28,0)</f>
        <v>16000</v>
      </c>
      <c r="E462" s="86" t="str">
        <f>VLOOKUP(B462,'Master '!B:F,5,0)</f>
        <v>M</v>
      </c>
      <c r="F462" s="86">
        <v>10</v>
      </c>
      <c r="G462" s="86">
        <v>1</v>
      </c>
      <c r="H462" s="86">
        <v>2</v>
      </c>
      <c r="I462" s="86">
        <v>0</v>
      </c>
      <c r="J462" s="86">
        <v>26</v>
      </c>
      <c r="K462" s="50">
        <f t="shared" si="126"/>
        <v>29</v>
      </c>
      <c r="L462" s="51">
        <f>VLOOKUP(B462,'Master '!B$4:AQ$13300,23,0)</f>
        <v>8000</v>
      </c>
      <c r="M462" s="51">
        <f>VLOOKUP(B462,'Master '!B$4:AS$13300,24,0)</f>
        <v>3200</v>
      </c>
      <c r="N462" s="51">
        <f>VLOOKUP(B462,'Master '!B$4:AT$13300,25,0)</f>
        <v>2083</v>
      </c>
      <c r="O462" s="51">
        <f>VLOOKUP(B462,'Master '!B$4:AV$1330,26,0)</f>
        <v>2083</v>
      </c>
      <c r="P462" s="51">
        <f>VLOOKUP(B462,'Master '!B$4:AW$1330,27,0)</f>
        <v>634</v>
      </c>
      <c r="Q462" s="51">
        <f t="shared" si="127"/>
        <v>16000</v>
      </c>
      <c r="R462" s="52">
        <f t="shared" si="128"/>
        <v>7484</v>
      </c>
      <c r="S462" s="52">
        <f t="shared" si="129"/>
        <v>2994</v>
      </c>
      <c r="T462" s="52">
        <f t="shared" si="130"/>
        <v>1949</v>
      </c>
      <c r="U462" s="52">
        <f t="shared" si="131"/>
        <v>1949</v>
      </c>
      <c r="V462" s="52">
        <f t="shared" si="132"/>
        <v>1949</v>
      </c>
      <c r="W462" s="52">
        <f t="shared" si="133"/>
        <v>903.22580645161293</v>
      </c>
      <c r="X462" s="52">
        <f t="shared" si="134"/>
        <v>17229</v>
      </c>
      <c r="Y462" s="52">
        <f t="shared" si="135"/>
        <v>13331</v>
      </c>
      <c r="Z462" s="52">
        <f t="shared" si="136"/>
        <v>13331</v>
      </c>
      <c r="AA462" s="52">
        <f>ROUND(IF((VLOOKUP(B462,'Master '!B$4:W$29000,22,0))&lt;21001,X462,0),0)</f>
        <v>17229</v>
      </c>
      <c r="AB462" s="52">
        <f t="shared" si="137"/>
        <v>1599.72</v>
      </c>
      <c r="AC462" s="52">
        <f t="shared" si="138"/>
        <v>130</v>
      </c>
      <c r="AD462" s="52">
        <v>200</v>
      </c>
      <c r="AE462" s="53"/>
      <c r="AF462" s="104"/>
      <c r="AG462" s="95">
        <f t="shared" si="139"/>
        <v>1929.72</v>
      </c>
      <c r="AH462" s="95">
        <f t="shared" si="140"/>
        <v>15299.28</v>
      </c>
      <c r="AI462" s="95">
        <f t="shared" si="141"/>
        <v>1733.03</v>
      </c>
      <c r="AJ462" s="95">
        <f t="shared" si="142"/>
        <v>559.9425</v>
      </c>
      <c r="AK462" s="95">
        <f t="shared" si="143"/>
        <v>19521.9725</v>
      </c>
    </row>
    <row r="463" spans="1:37" s="54" customFormat="1" ht="12.75" customHeight="1">
      <c r="A463" s="47">
        <v>456</v>
      </c>
      <c r="B463" s="42" t="s">
        <v>1876</v>
      </c>
      <c r="C463" s="48" t="str">
        <f>VLOOKUP(B463,'Master '!B$4:AM$6300,3,0)</f>
        <v>Sathish Radhakrishnan Singh</v>
      </c>
      <c r="D463" s="49">
        <f>VLOOKUP(B463,'Master '!B$4:AP$6300,28,0)</f>
        <v>40000</v>
      </c>
      <c r="E463" s="86" t="str">
        <f>VLOOKUP(B463,'Master '!B:F,5,0)</f>
        <v>M</v>
      </c>
      <c r="F463" s="86">
        <v>0</v>
      </c>
      <c r="G463" s="86">
        <v>1</v>
      </c>
      <c r="H463" s="86">
        <v>4</v>
      </c>
      <c r="I463" s="86">
        <v>0</v>
      </c>
      <c r="J463" s="86">
        <v>26</v>
      </c>
      <c r="K463" s="50">
        <f t="shared" si="126"/>
        <v>31</v>
      </c>
      <c r="L463" s="51">
        <f>VLOOKUP(B463,'Master '!B$4:AQ$13300,23,0)</f>
        <v>20000</v>
      </c>
      <c r="M463" s="51">
        <f>VLOOKUP(B463,'Master '!B$4:AS$13300,24,0)</f>
        <v>8000</v>
      </c>
      <c r="N463" s="51">
        <f>VLOOKUP(B463,'Master '!B$4:AT$13300,25,0)</f>
        <v>2083</v>
      </c>
      <c r="O463" s="51">
        <f>VLOOKUP(B463,'Master '!B$4:AV$1330,26,0)</f>
        <v>2083</v>
      </c>
      <c r="P463" s="51">
        <f>VLOOKUP(B463,'Master '!B$4:AW$1330,27,0)</f>
        <v>7834</v>
      </c>
      <c r="Q463" s="51">
        <f t="shared" si="127"/>
        <v>40000</v>
      </c>
      <c r="R463" s="52">
        <f t="shared" si="128"/>
        <v>20000</v>
      </c>
      <c r="S463" s="52">
        <f t="shared" si="129"/>
        <v>8000</v>
      </c>
      <c r="T463" s="52">
        <f t="shared" si="130"/>
        <v>2083</v>
      </c>
      <c r="U463" s="52">
        <f t="shared" si="131"/>
        <v>2083</v>
      </c>
      <c r="V463" s="52">
        <f t="shared" si="132"/>
        <v>2083</v>
      </c>
      <c r="W463" s="52">
        <f t="shared" si="133"/>
        <v>0</v>
      </c>
      <c r="X463" s="52">
        <f t="shared" si="134"/>
        <v>34249</v>
      </c>
      <c r="Y463" s="52">
        <f t="shared" si="135"/>
        <v>26249</v>
      </c>
      <c r="Z463" s="52">
        <f t="shared" si="136"/>
        <v>15000</v>
      </c>
      <c r="AA463" s="52">
        <f>ROUND(IF((VLOOKUP(B463,'Master '!B$4:W$29000,22,0))&lt;21001,X463,0),0)</f>
        <v>0</v>
      </c>
      <c r="AB463" s="52">
        <f t="shared" si="137"/>
        <v>1800</v>
      </c>
      <c r="AC463" s="52">
        <f t="shared" si="138"/>
        <v>0</v>
      </c>
      <c r="AD463" s="52">
        <v>200</v>
      </c>
      <c r="AE463" s="53"/>
      <c r="AF463" s="104"/>
      <c r="AG463" s="95">
        <f t="shared" si="139"/>
        <v>2000</v>
      </c>
      <c r="AH463" s="95">
        <f t="shared" si="140"/>
        <v>32249</v>
      </c>
      <c r="AI463" s="95">
        <f t="shared" si="141"/>
        <v>1950</v>
      </c>
      <c r="AJ463" s="95">
        <f t="shared" si="142"/>
        <v>0</v>
      </c>
      <c r="AK463" s="95">
        <f t="shared" si="143"/>
        <v>36199</v>
      </c>
    </row>
    <row r="464" spans="1:37" s="54" customFormat="1" ht="12.75" customHeight="1">
      <c r="A464" s="47">
        <v>457</v>
      </c>
      <c r="B464" s="42" t="s">
        <v>1879</v>
      </c>
      <c r="C464" s="48" t="str">
        <f>VLOOKUP(B464,'Master '!B$4:AM$6300,3,0)</f>
        <v>Rahul Arvind Kumar</v>
      </c>
      <c r="D464" s="49">
        <f>VLOOKUP(B464,'Master '!B$4:AP$6300,28,0)</f>
        <v>20000</v>
      </c>
      <c r="E464" s="86" t="str">
        <f>VLOOKUP(B464,'Master '!B:F,5,0)</f>
        <v>M</v>
      </c>
      <c r="F464" s="86">
        <v>10</v>
      </c>
      <c r="G464" s="86">
        <v>0</v>
      </c>
      <c r="H464" s="86">
        <v>3</v>
      </c>
      <c r="I464" s="86">
        <v>0</v>
      </c>
      <c r="J464" s="86">
        <v>24</v>
      </c>
      <c r="K464" s="50">
        <f t="shared" si="126"/>
        <v>27</v>
      </c>
      <c r="L464" s="51">
        <f>VLOOKUP(B464,'Master '!B$4:AQ$13300,23,0)</f>
        <v>10000</v>
      </c>
      <c r="M464" s="51">
        <f>VLOOKUP(B464,'Master '!B$4:AS$13300,24,0)</f>
        <v>4000</v>
      </c>
      <c r="N464" s="51">
        <f>VLOOKUP(B464,'Master '!B$4:AT$13300,25,0)</f>
        <v>2083</v>
      </c>
      <c r="O464" s="51">
        <f>VLOOKUP(B464,'Master '!B$4:AV$1330,26,0)</f>
        <v>2083</v>
      </c>
      <c r="P464" s="51">
        <f>VLOOKUP(B464,'Master '!B$4:AW$1330,27,0)</f>
        <v>1834</v>
      </c>
      <c r="Q464" s="51">
        <f t="shared" si="127"/>
        <v>20000</v>
      </c>
      <c r="R464" s="52">
        <f t="shared" si="128"/>
        <v>8710</v>
      </c>
      <c r="S464" s="52">
        <f t="shared" si="129"/>
        <v>3484</v>
      </c>
      <c r="T464" s="52">
        <f t="shared" si="130"/>
        <v>1815</v>
      </c>
      <c r="U464" s="52">
        <f t="shared" si="131"/>
        <v>1815</v>
      </c>
      <c r="V464" s="52">
        <f t="shared" si="132"/>
        <v>1815</v>
      </c>
      <c r="W464" s="52">
        <f t="shared" si="133"/>
        <v>1129.0322580645161</v>
      </c>
      <c r="X464" s="52">
        <f t="shared" si="134"/>
        <v>18769</v>
      </c>
      <c r="Y464" s="52">
        <f t="shared" si="135"/>
        <v>14155</v>
      </c>
      <c r="Z464" s="52">
        <f t="shared" si="136"/>
        <v>14155</v>
      </c>
      <c r="AA464" s="52">
        <f>ROUND(IF((VLOOKUP(B464,'Master '!B$4:W$29000,22,0))&lt;21001,X464,0),0)</f>
        <v>18769</v>
      </c>
      <c r="AB464" s="52">
        <f t="shared" si="137"/>
        <v>1698.6</v>
      </c>
      <c r="AC464" s="52">
        <f t="shared" si="138"/>
        <v>141</v>
      </c>
      <c r="AD464" s="52">
        <v>200</v>
      </c>
      <c r="AE464" s="53"/>
      <c r="AF464" s="104"/>
      <c r="AG464" s="95">
        <f t="shared" si="139"/>
        <v>2039.6</v>
      </c>
      <c r="AH464" s="95">
        <f t="shared" si="140"/>
        <v>16729.400000000001</v>
      </c>
      <c r="AI464" s="95">
        <f t="shared" si="141"/>
        <v>1840.15</v>
      </c>
      <c r="AJ464" s="95">
        <f t="shared" si="142"/>
        <v>609.99250000000006</v>
      </c>
      <c r="AK464" s="95">
        <f t="shared" si="143"/>
        <v>21219.142500000002</v>
      </c>
    </row>
    <row r="465" spans="1:37" s="54" customFormat="1" ht="12.75" customHeight="1">
      <c r="A465" s="47">
        <v>458</v>
      </c>
      <c r="B465" s="42" t="s">
        <v>1884</v>
      </c>
      <c r="C465" s="48" t="str">
        <f>VLOOKUP(B465,'Master '!B$4:AM$6300,3,0)</f>
        <v>Nikhil Anil Kumar Sharma Narkar</v>
      </c>
      <c r="D465" s="49">
        <f>VLOOKUP(B465,'Master '!B$4:AP$6300,28,0)</f>
        <v>50000</v>
      </c>
      <c r="E465" s="86" t="str">
        <f>VLOOKUP(B465,'Master '!B:F,5,0)</f>
        <v>M</v>
      </c>
      <c r="F465" s="86">
        <v>0</v>
      </c>
      <c r="G465" s="86">
        <v>1</v>
      </c>
      <c r="H465" s="86">
        <v>4</v>
      </c>
      <c r="I465" s="86">
        <v>0</v>
      </c>
      <c r="J465" s="86">
        <v>26</v>
      </c>
      <c r="K465" s="50">
        <f t="shared" si="126"/>
        <v>31</v>
      </c>
      <c r="L465" s="51">
        <f>VLOOKUP(B465,'Master '!B$4:AQ$13300,23,0)</f>
        <v>25000</v>
      </c>
      <c r="M465" s="51">
        <f>VLOOKUP(B465,'Master '!B$4:AS$13300,24,0)</f>
        <v>10000</v>
      </c>
      <c r="N465" s="51">
        <f>VLOOKUP(B465,'Master '!B$4:AT$13300,25,0)</f>
        <v>2083</v>
      </c>
      <c r="O465" s="51">
        <f>VLOOKUP(B465,'Master '!B$4:AV$1330,26,0)</f>
        <v>2083</v>
      </c>
      <c r="P465" s="51">
        <f>VLOOKUP(B465,'Master '!B$4:AW$1330,27,0)</f>
        <v>10834</v>
      </c>
      <c r="Q465" s="51">
        <f t="shared" si="127"/>
        <v>50000</v>
      </c>
      <c r="R465" s="52">
        <f t="shared" si="128"/>
        <v>25000</v>
      </c>
      <c r="S465" s="52">
        <f t="shared" si="129"/>
        <v>10000</v>
      </c>
      <c r="T465" s="52">
        <f t="shared" si="130"/>
        <v>2083</v>
      </c>
      <c r="U465" s="52">
        <f t="shared" si="131"/>
        <v>2083</v>
      </c>
      <c r="V465" s="52">
        <f t="shared" si="132"/>
        <v>2083</v>
      </c>
      <c r="W465" s="52">
        <f t="shared" si="133"/>
        <v>0</v>
      </c>
      <c r="X465" s="52">
        <f t="shared" si="134"/>
        <v>41249</v>
      </c>
      <c r="Y465" s="52">
        <f t="shared" si="135"/>
        <v>31249</v>
      </c>
      <c r="Z465" s="52">
        <f t="shared" si="136"/>
        <v>15000</v>
      </c>
      <c r="AA465" s="52">
        <f>ROUND(IF((VLOOKUP(B465,'Master '!B$4:W$29000,22,0))&lt;21001,X465,0),0)</f>
        <v>0</v>
      </c>
      <c r="AB465" s="52">
        <f t="shared" si="137"/>
        <v>1800</v>
      </c>
      <c r="AC465" s="52">
        <f t="shared" si="138"/>
        <v>0</v>
      </c>
      <c r="AD465" s="52">
        <v>200</v>
      </c>
      <c r="AE465" s="53"/>
      <c r="AF465" s="104"/>
      <c r="AG465" s="95">
        <f t="shared" si="139"/>
        <v>2000</v>
      </c>
      <c r="AH465" s="95">
        <f t="shared" si="140"/>
        <v>39249</v>
      </c>
      <c r="AI465" s="95">
        <f t="shared" si="141"/>
        <v>1950</v>
      </c>
      <c r="AJ465" s="95">
        <f t="shared" si="142"/>
        <v>0</v>
      </c>
      <c r="AK465" s="95">
        <f t="shared" si="143"/>
        <v>43199</v>
      </c>
    </row>
    <row r="466" spans="1:37" s="54" customFormat="1" ht="12.75" customHeight="1">
      <c r="A466" s="47">
        <v>459</v>
      </c>
      <c r="B466" s="42" t="s">
        <v>1888</v>
      </c>
      <c r="C466" s="48" t="str">
        <f>VLOOKUP(B466,'Master '!B$4:AM$6300,3,0)</f>
        <v>Arjun Ramesh Bhosale</v>
      </c>
      <c r="D466" s="49">
        <f>VLOOKUP(B466,'Master '!B$4:AP$6300,28,0)</f>
        <v>40000</v>
      </c>
      <c r="E466" s="86" t="str">
        <f>VLOOKUP(B466,'Master '!B:F,5,0)</f>
        <v>M</v>
      </c>
      <c r="F466" s="86">
        <v>0</v>
      </c>
      <c r="G466" s="86">
        <v>0</v>
      </c>
      <c r="H466" s="86">
        <v>4</v>
      </c>
      <c r="I466" s="86">
        <v>0</v>
      </c>
      <c r="J466" s="86">
        <v>25</v>
      </c>
      <c r="K466" s="50">
        <f t="shared" si="126"/>
        <v>29</v>
      </c>
      <c r="L466" s="51">
        <f>VLOOKUP(B466,'Master '!B$4:AQ$13300,23,0)</f>
        <v>20000</v>
      </c>
      <c r="M466" s="51">
        <f>VLOOKUP(B466,'Master '!B$4:AS$13300,24,0)</f>
        <v>8000</v>
      </c>
      <c r="N466" s="51">
        <f>VLOOKUP(B466,'Master '!B$4:AT$13300,25,0)</f>
        <v>2083</v>
      </c>
      <c r="O466" s="51">
        <f>VLOOKUP(B466,'Master '!B$4:AV$1330,26,0)</f>
        <v>2083</v>
      </c>
      <c r="P466" s="51">
        <f>VLOOKUP(B466,'Master '!B$4:AW$1330,27,0)</f>
        <v>7834</v>
      </c>
      <c r="Q466" s="51">
        <f t="shared" si="127"/>
        <v>40000</v>
      </c>
      <c r="R466" s="52">
        <f t="shared" si="128"/>
        <v>18710</v>
      </c>
      <c r="S466" s="52">
        <f t="shared" si="129"/>
        <v>7484</v>
      </c>
      <c r="T466" s="52">
        <f t="shared" si="130"/>
        <v>1949</v>
      </c>
      <c r="U466" s="52">
        <f t="shared" si="131"/>
        <v>1949</v>
      </c>
      <c r="V466" s="52">
        <f t="shared" si="132"/>
        <v>1949</v>
      </c>
      <c r="W466" s="52">
        <f t="shared" si="133"/>
        <v>0</v>
      </c>
      <c r="X466" s="52">
        <f t="shared" si="134"/>
        <v>32041</v>
      </c>
      <c r="Y466" s="52">
        <f t="shared" si="135"/>
        <v>24557</v>
      </c>
      <c r="Z466" s="52">
        <f t="shared" si="136"/>
        <v>15000</v>
      </c>
      <c r="AA466" s="52">
        <f>ROUND(IF((VLOOKUP(B466,'Master '!B$4:W$29000,22,0))&lt;21001,X466,0),0)</f>
        <v>0</v>
      </c>
      <c r="AB466" s="52">
        <f t="shared" si="137"/>
        <v>1800</v>
      </c>
      <c r="AC466" s="52">
        <f t="shared" si="138"/>
        <v>0</v>
      </c>
      <c r="AD466" s="52">
        <v>200</v>
      </c>
      <c r="AE466" s="53"/>
      <c r="AF466" s="104"/>
      <c r="AG466" s="95">
        <f t="shared" si="139"/>
        <v>2000</v>
      </c>
      <c r="AH466" s="95">
        <f t="shared" si="140"/>
        <v>30041</v>
      </c>
      <c r="AI466" s="95">
        <f t="shared" si="141"/>
        <v>1950</v>
      </c>
      <c r="AJ466" s="95">
        <f t="shared" si="142"/>
        <v>0</v>
      </c>
      <c r="AK466" s="95">
        <f t="shared" si="143"/>
        <v>33991</v>
      </c>
    </row>
    <row r="467" spans="1:37" s="54" customFormat="1" ht="12.75" customHeight="1">
      <c r="A467" s="47">
        <v>460</v>
      </c>
      <c r="B467" s="42" t="s">
        <v>1892</v>
      </c>
      <c r="C467" s="48" t="str">
        <f>VLOOKUP(B467,'Master '!B$4:AM$6300,3,0)</f>
        <v>Vishal Kisan Sahu</v>
      </c>
      <c r="D467" s="49">
        <f>VLOOKUP(B467,'Master '!B$4:AP$6300,28,0)</f>
        <v>15000</v>
      </c>
      <c r="E467" s="86" t="str">
        <f>VLOOKUP(B467,'Master '!B:F,5,0)</f>
        <v>M</v>
      </c>
      <c r="F467" s="86">
        <v>10</v>
      </c>
      <c r="G467" s="86">
        <v>1</v>
      </c>
      <c r="H467" s="86">
        <v>2</v>
      </c>
      <c r="I467" s="86">
        <v>0</v>
      </c>
      <c r="J467" s="86">
        <v>26</v>
      </c>
      <c r="K467" s="50">
        <f t="shared" si="126"/>
        <v>29</v>
      </c>
      <c r="L467" s="51">
        <f>VLOOKUP(B467,'Master '!B$4:AQ$13300,23,0)</f>
        <v>7500</v>
      </c>
      <c r="M467" s="51">
        <f>VLOOKUP(B467,'Master '!B$4:AS$13300,24,0)</f>
        <v>3000</v>
      </c>
      <c r="N467" s="51">
        <f>VLOOKUP(B467,'Master '!B$4:AT$13300,25,0)</f>
        <v>2083</v>
      </c>
      <c r="O467" s="51">
        <f>VLOOKUP(B467,'Master '!B$4:AV$1330,26,0)</f>
        <v>2083</v>
      </c>
      <c r="P467" s="51">
        <f>VLOOKUP(B467,'Master '!B$4:AW$1330,27,0)</f>
        <v>334</v>
      </c>
      <c r="Q467" s="51">
        <f t="shared" si="127"/>
        <v>15000</v>
      </c>
      <c r="R467" s="52">
        <f t="shared" si="128"/>
        <v>7017</v>
      </c>
      <c r="S467" s="52">
        <f t="shared" si="129"/>
        <v>2807</v>
      </c>
      <c r="T467" s="52">
        <f t="shared" si="130"/>
        <v>1949</v>
      </c>
      <c r="U467" s="52">
        <f t="shared" si="131"/>
        <v>1949</v>
      </c>
      <c r="V467" s="52">
        <f t="shared" si="132"/>
        <v>1949</v>
      </c>
      <c r="W467" s="52">
        <f t="shared" si="133"/>
        <v>846.77419354838707</v>
      </c>
      <c r="X467" s="52">
        <f t="shared" si="134"/>
        <v>16518</v>
      </c>
      <c r="Y467" s="52">
        <f t="shared" si="135"/>
        <v>12864</v>
      </c>
      <c r="Z467" s="52">
        <f t="shared" si="136"/>
        <v>12864</v>
      </c>
      <c r="AA467" s="52">
        <f>ROUND(IF((VLOOKUP(B467,'Master '!B$4:W$29000,22,0))&lt;21001,X467,0),0)</f>
        <v>16518</v>
      </c>
      <c r="AB467" s="52">
        <f t="shared" si="137"/>
        <v>1543.6799999999998</v>
      </c>
      <c r="AC467" s="52">
        <f t="shared" si="138"/>
        <v>124</v>
      </c>
      <c r="AD467" s="52">
        <v>200</v>
      </c>
      <c r="AE467" s="53"/>
      <c r="AF467" s="104"/>
      <c r="AG467" s="95">
        <f t="shared" si="139"/>
        <v>1867.6799999999998</v>
      </c>
      <c r="AH467" s="95">
        <f t="shared" si="140"/>
        <v>14650.32</v>
      </c>
      <c r="AI467" s="95">
        <f t="shared" si="141"/>
        <v>1672.3200000000002</v>
      </c>
      <c r="AJ467" s="95">
        <f t="shared" si="142"/>
        <v>536.83500000000004</v>
      </c>
      <c r="AK467" s="95">
        <f t="shared" si="143"/>
        <v>18727.154999999999</v>
      </c>
    </row>
    <row r="468" spans="1:37" s="54" customFormat="1" ht="12.75" customHeight="1">
      <c r="A468" s="47">
        <v>461</v>
      </c>
      <c r="B468" s="42" t="s">
        <v>1896</v>
      </c>
      <c r="C468" s="48" t="str">
        <f>VLOOKUP(B468,'Master '!B$4:AM$6300,3,0)</f>
        <v>Ashutosh Vijay Shah</v>
      </c>
      <c r="D468" s="49">
        <f>VLOOKUP(B468,'Master '!B$4:AP$6300,28,0)</f>
        <v>18000</v>
      </c>
      <c r="E468" s="86" t="str">
        <f>VLOOKUP(B468,'Master '!B:F,5,0)</f>
        <v>M</v>
      </c>
      <c r="F468" s="86">
        <v>10</v>
      </c>
      <c r="G468" s="86">
        <v>1</v>
      </c>
      <c r="H468" s="86">
        <v>4</v>
      </c>
      <c r="I468" s="86">
        <v>0</v>
      </c>
      <c r="J468" s="86">
        <v>26</v>
      </c>
      <c r="K468" s="50">
        <f t="shared" si="126"/>
        <v>31</v>
      </c>
      <c r="L468" s="51">
        <f>VLOOKUP(B468,'Master '!B$4:AQ$13300,23,0)</f>
        <v>9000</v>
      </c>
      <c r="M468" s="51">
        <f>VLOOKUP(B468,'Master '!B$4:AS$13300,24,0)</f>
        <v>3600</v>
      </c>
      <c r="N468" s="51">
        <f>VLOOKUP(B468,'Master '!B$4:AT$13300,25,0)</f>
        <v>2083</v>
      </c>
      <c r="O468" s="51">
        <f>VLOOKUP(B468,'Master '!B$4:AV$1330,26,0)</f>
        <v>2083</v>
      </c>
      <c r="P468" s="51">
        <f>VLOOKUP(B468,'Master '!B$4:AW$1330,27,0)</f>
        <v>1234</v>
      </c>
      <c r="Q468" s="51">
        <f t="shared" si="127"/>
        <v>18000</v>
      </c>
      <c r="R468" s="52">
        <f t="shared" si="128"/>
        <v>9000</v>
      </c>
      <c r="S468" s="52">
        <f t="shared" si="129"/>
        <v>3600</v>
      </c>
      <c r="T468" s="52">
        <f t="shared" si="130"/>
        <v>2083</v>
      </c>
      <c r="U468" s="52">
        <f t="shared" si="131"/>
        <v>2083</v>
      </c>
      <c r="V468" s="52">
        <f t="shared" si="132"/>
        <v>2083</v>
      </c>
      <c r="W468" s="52">
        <f t="shared" si="133"/>
        <v>1016.1290322580645</v>
      </c>
      <c r="X468" s="52">
        <f t="shared" si="134"/>
        <v>19866</v>
      </c>
      <c r="Y468" s="52">
        <f t="shared" si="135"/>
        <v>15249</v>
      </c>
      <c r="Z468" s="52">
        <f t="shared" si="136"/>
        <v>15000</v>
      </c>
      <c r="AA468" s="52">
        <f>ROUND(IF((VLOOKUP(B468,'Master '!B$4:W$29000,22,0))&lt;21001,X468,0),0)</f>
        <v>19866</v>
      </c>
      <c r="AB468" s="52">
        <f t="shared" si="137"/>
        <v>1800</v>
      </c>
      <c r="AC468" s="52">
        <f t="shared" si="138"/>
        <v>149</v>
      </c>
      <c r="AD468" s="52">
        <v>200</v>
      </c>
      <c r="AE468" s="53"/>
      <c r="AF468" s="104"/>
      <c r="AG468" s="95">
        <f t="shared" si="139"/>
        <v>2149</v>
      </c>
      <c r="AH468" s="95">
        <f t="shared" si="140"/>
        <v>17717</v>
      </c>
      <c r="AI468" s="95">
        <f t="shared" si="141"/>
        <v>1950</v>
      </c>
      <c r="AJ468" s="95">
        <f t="shared" si="142"/>
        <v>645.64499999999998</v>
      </c>
      <c r="AK468" s="95">
        <f t="shared" si="143"/>
        <v>22461.645</v>
      </c>
    </row>
    <row r="469" spans="1:37" s="54" customFormat="1" ht="12.75" customHeight="1">
      <c r="A469" s="47">
        <v>462</v>
      </c>
      <c r="B469" s="42" t="s">
        <v>1900</v>
      </c>
      <c r="C469" s="48" t="str">
        <f>VLOOKUP(B469,'Master '!B$4:AM$6300,3,0)</f>
        <v>Dipesh Bharatkumar Dhadwad</v>
      </c>
      <c r="D469" s="49">
        <f>VLOOKUP(B469,'Master '!B$4:AP$6300,28,0)</f>
        <v>19000</v>
      </c>
      <c r="E469" s="86" t="str">
        <f>VLOOKUP(B469,'Master '!B:F,5,0)</f>
        <v>M</v>
      </c>
      <c r="F469" s="86">
        <v>10</v>
      </c>
      <c r="G469" s="86">
        <v>0</v>
      </c>
      <c r="H469" s="86">
        <v>3</v>
      </c>
      <c r="I469" s="86">
        <v>0</v>
      </c>
      <c r="J469" s="86">
        <v>24</v>
      </c>
      <c r="K469" s="50">
        <f t="shared" si="126"/>
        <v>27</v>
      </c>
      <c r="L469" s="51">
        <f>VLOOKUP(B469,'Master '!B$4:AQ$13300,23,0)</f>
        <v>9500</v>
      </c>
      <c r="M469" s="51">
        <f>VLOOKUP(B469,'Master '!B$4:AS$13300,24,0)</f>
        <v>3800</v>
      </c>
      <c r="N469" s="51">
        <f>VLOOKUP(B469,'Master '!B$4:AT$13300,25,0)</f>
        <v>2083</v>
      </c>
      <c r="O469" s="51">
        <f>VLOOKUP(B469,'Master '!B$4:AV$1330,26,0)</f>
        <v>2083</v>
      </c>
      <c r="P469" s="51">
        <f>VLOOKUP(B469,'Master '!B$4:AW$1330,27,0)</f>
        <v>1534</v>
      </c>
      <c r="Q469" s="51">
        <f t="shared" si="127"/>
        <v>19000</v>
      </c>
      <c r="R469" s="52">
        <f t="shared" si="128"/>
        <v>8275</v>
      </c>
      <c r="S469" s="52">
        <f t="shared" si="129"/>
        <v>3310</v>
      </c>
      <c r="T469" s="52">
        <f t="shared" si="130"/>
        <v>1815</v>
      </c>
      <c r="U469" s="52">
        <f t="shared" si="131"/>
        <v>1815</v>
      </c>
      <c r="V469" s="52">
        <f t="shared" si="132"/>
        <v>1815</v>
      </c>
      <c r="W469" s="52">
        <f t="shared" si="133"/>
        <v>1072.5806451612905</v>
      </c>
      <c r="X469" s="52">
        <f t="shared" si="134"/>
        <v>18103</v>
      </c>
      <c r="Y469" s="52">
        <f t="shared" si="135"/>
        <v>13720</v>
      </c>
      <c r="Z469" s="52">
        <f t="shared" si="136"/>
        <v>13720</v>
      </c>
      <c r="AA469" s="52">
        <f>ROUND(IF((VLOOKUP(B469,'Master '!B$4:W$29000,22,0))&lt;21001,X469,0),0)</f>
        <v>18103</v>
      </c>
      <c r="AB469" s="52">
        <f t="shared" si="137"/>
        <v>1646.3999999999999</v>
      </c>
      <c r="AC469" s="52">
        <f t="shared" si="138"/>
        <v>136</v>
      </c>
      <c r="AD469" s="52">
        <v>200</v>
      </c>
      <c r="AE469" s="53"/>
      <c r="AF469" s="104"/>
      <c r="AG469" s="95">
        <f t="shared" si="139"/>
        <v>1982.3999999999999</v>
      </c>
      <c r="AH469" s="95">
        <f t="shared" si="140"/>
        <v>16120.6</v>
      </c>
      <c r="AI469" s="95">
        <f t="shared" si="141"/>
        <v>1783.6000000000001</v>
      </c>
      <c r="AJ469" s="95">
        <f t="shared" si="142"/>
        <v>588.34749999999997</v>
      </c>
      <c r="AK469" s="95">
        <f t="shared" si="143"/>
        <v>20474.947499999998</v>
      </c>
    </row>
    <row r="470" spans="1:37" s="54" customFormat="1" ht="12.75" customHeight="1">
      <c r="A470" s="47">
        <v>463</v>
      </c>
      <c r="B470" s="42" t="s">
        <v>1904</v>
      </c>
      <c r="C470" s="48" t="str">
        <f>VLOOKUP(B470,'Master '!B$4:AM$6300,3,0)</f>
        <v>Raviraj Vasant NAPHADE</v>
      </c>
      <c r="D470" s="49">
        <f>VLOOKUP(B470,'Master '!B$4:AP$6300,28,0)</f>
        <v>21000</v>
      </c>
      <c r="E470" s="86" t="str">
        <f>VLOOKUP(B470,'Master '!B:F,5,0)</f>
        <v>M</v>
      </c>
      <c r="F470" s="86">
        <v>0</v>
      </c>
      <c r="G470" s="86">
        <v>1</v>
      </c>
      <c r="H470" s="86">
        <v>4</v>
      </c>
      <c r="I470" s="86">
        <v>0</v>
      </c>
      <c r="J470" s="86">
        <v>26</v>
      </c>
      <c r="K470" s="50">
        <f t="shared" si="126"/>
        <v>31</v>
      </c>
      <c r="L470" s="51">
        <f>VLOOKUP(B470,'Master '!B$4:AQ$13300,23,0)</f>
        <v>10500</v>
      </c>
      <c r="M470" s="51">
        <f>VLOOKUP(B470,'Master '!B$4:AS$13300,24,0)</f>
        <v>4200</v>
      </c>
      <c r="N470" s="51">
        <f>VLOOKUP(B470,'Master '!B$4:AT$13300,25,0)</f>
        <v>2083</v>
      </c>
      <c r="O470" s="51">
        <f>VLOOKUP(B470,'Master '!B$4:AV$1330,26,0)</f>
        <v>2083</v>
      </c>
      <c r="P470" s="51">
        <f>VLOOKUP(B470,'Master '!B$4:AW$1330,27,0)</f>
        <v>2134</v>
      </c>
      <c r="Q470" s="51">
        <f t="shared" si="127"/>
        <v>21000</v>
      </c>
      <c r="R470" s="52">
        <f t="shared" si="128"/>
        <v>10500</v>
      </c>
      <c r="S470" s="52">
        <f t="shared" si="129"/>
        <v>4200</v>
      </c>
      <c r="T470" s="52">
        <f t="shared" si="130"/>
        <v>2083</v>
      </c>
      <c r="U470" s="52">
        <f t="shared" si="131"/>
        <v>2083</v>
      </c>
      <c r="V470" s="52">
        <f t="shared" si="132"/>
        <v>2083</v>
      </c>
      <c r="W470" s="52">
        <f t="shared" si="133"/>
        <v>0</v>
      </c>
      <c r="X470" s="52">
        <f t="shared" si="134"/>
        <v>20949</v>
      </c>
      <c r="Y470" s="52">
        <f t="shared" si="135"/>
        <v>16749</v>
      </c>
      <c r="Z470" s="52">
        <f t="shared" si="136"/>
        <v>15000</v>
      </c>
      <c r="AA470" s="52">
        <f>ROUND(IF((VLOOKUP(B470,'Master '!B$4:W$29000,22,0))&lt;21001,X470,0),0)</f>
        <v>20949</v>
      </c>
      <c r="AB470" s="52">
        <f t="shared" si="137"/>
        <v>1800</v>
      </c>
      <c r="AC470" s="52">
        <f t="shared" si="138"/>
        <v>158</v>
      </c>
      <c r="AD470" s="52">
        <v>200</v>
      </c>
      <c r="AE470" s="53"/>
      <c r="AF470" s="104"/>
      <c r="AG470" s="95">
        <f t="shared" si="139"/>
        <v>2158</v>
      </c>
      <c r="AH470" s="95">
        <f t="shared" si="140"/>
        <v>18791</v>
      </c>
      <c r="AI470" s="95">
        <f t="shared" si="141"/>
        <v>1950</v>
      </c>
      <c r="AJ470" s="95">
        <f t="shared" si="142"/>
        <v>680.84249999999997</v>
      </c>
      <c r="AK470" s="95">
        <f t="shared" si="143"/>
        <v>23579.842499999999</v>
      </c>
    </row>
    <row r="471" spans="1:37" s="54" customFormat="1" ht="12.75" customHeight="1">
      <c r="A471" s="47">
        <v>464</v>
      </c>
      <c r="B471" s="42" t="s">
        <v>1907</v>
      </c>
      <c r="C471" s="48" t="str">
        <f>VLOOKUP(B471,'Master '!B$4:AM$6300,3,0)</f>
        <v>Kishan SHRIKRUSHNA MAHATO</v>
      </c>
      <c r="D471" s="49">
        <f>VLOOKUP(B471,'Master '!B$4:AP$6300,28,0)</f>
        <v>20000</v>
      </c>
      <c r="E471" s="86" t="str">
        <f>VLOOKUP(B471,'Master '!B:F,5,0)</f>
        <v>M</v>
      </c>
      <c r="F471" s="86">
        <v>10</v>
      </c>
      <c r="G471" s="86">
        <v>1</v>
      </c>
      <c r="H471" s="86">
        <v>4</v>
      </c>
      <c r="I471" s="86">
        <v>0</v>
      </c>
      <c r="J471" s="86">
        <v>26</v>
      </c>
      <c r="K471" s="50">
        <f t="shared" si="126"/>
        <v>31</v>
      </c>
      <c r="L471" s="51">
        <f>VLOOKUP(B471,'Master '!B$4:AQ$13300,23,0)</f>
        <v>10000</v>
      </c>
      <c r="M471" s="51">
        <f>VLOOKUP(B471,'Master '!B$4:AS$13300,24,0)</f>
        <v>4000</v>
      </c>
      <c r="N471" s="51">
        <f>VLOOKUP(B471,'Master '!B$4:AT$13300,25,0)</f>
        <v>2083</v>
      </c>
      <c r="O471" s="51">
        <f>VLOOKUP(B471,'Master '!B$4:AV$1330,26,0)</f>
        <v>2083</v>
      </c>
      <c r="P471" s="51">
        <f>VLOOKUP(B471,'Master '!B$4:AW$1330,27,0)</f>
        <v>1834</v>
      </c>
      <c r="Q471" s="51">
        <f t="shared" si="127"/>
        <v>20000</v>
      </c>
      <c r="R471" s="52">
        <f t="shared" si="128"/>
        <v>10000</v>
      </c>
      <c r="S471" s="52">
        <f t="shared" si="129"/>
        <v>4000</v>
      </c>
      <c r="T471" s="52">
        <f t="shared" si="130"/>
        <v>2083</v>
      </c>
      <c r="U471" s="52">
        <f t="shared" si="131"/>
        <v>2083</v>
      </c>
      <c r="V471" s="52">
        <f t="shared" si="132"/>
        <v>2083</v>
      </c>
      <c r="W471" s="52">
        <f t="shared" si="133"/>
        <v>1129.0322580645161</v>
      </c>
      <c r="X471" s="52">
        <f t="shared" si="134"/>
        <v>21379</v>
      </c>
      <c r="Y471" s="52">
        <f t="shared" si="135"/>
        <v>16249</v>
      </c>
      <c r="Z471" s="52">
        <f t="shared" si="136"/>
        <v>15000</v>
      </c>
      <c r="AA471" s="52">
        <f>ROUND(IF((VLOOKUP(B471,'Master '!B$4:W$29000,22,0))&lt;21001,X471,0),0)</f>
        <v>21379</v>
      </c>
      <c r="AB471" s="52">
        <f t="shared" si="137"/>
        <v>1800</v>
      </c>
      <c r="AC471" s="52">
        <f t="shared" si="138"/>
        <v>161</v>
      </c>
      <c r="AD471" s="52">
        <v>200</v>
      </c>
      <c r="AE471" s="53"/>
      <c r="AF471" s="104"/>
      <c r="AG471" s="95">
        <f t="shared" si="139"/>
        <v>2161</v>
      </c>
      <c r="AH471" s="95">
        <f t="shared" si="140"/>
        <v>19218</v>
      </c>
      <c r="AI471" s="95">
        <f t="shared" si="141"/>
        <v>1950</v>
      </c>
      <c r="AJ471" s="95">
        <f t="shared" si="142"/>
        <v>694.8175</v>
      </c>
      <c r="AK471" s="95">
        <f t="shared" si="143"/>
        <v>24023.817500000001</v>
      </c>
    </row>
    <row r="472" spans="1:37" s="54" customFormat="1" ht="12.75" customHeight="1">
      <c r="A472" s="47">
        <v>465</v>
      </c>
      <c r="B472" s="42" t="s">
        <v>1911</v>
      </c>
      <c r="C472" s="48" t="str">
        <f>VLOOKUP(B472,'Master '!B$4:AM$6300,3,0)</f>
        <v>Urvish Gopal Joshi</v>
      </c>
      <c r="D472" s="49">
        <f>VLOOKUP(B472,'Master '!B$4:AP$6300,28,0)</f>
        <v>20000</v>
      </c>
      <c r="E472" s="86" t="str">
        <f>VLOOKUP(B472,'Master '!B:F,5,0)</f>
        <v>F</v>
      </c>
      <c r="F472" s="86">
        <v>10</v>
      </c>
      <c r="G472" s="86">
        <v>1</v>
      </c>
      <c r="H472" s="86">
        <v>2</v>
      </c>
      <c r="I472" s="86">
        <v>0</v>
      </c>
      <c r="J472" s="86">
        <v>24</v>
      </c>
      <c r="K472" s="50">
        <f t="shared" si="126"/>
        <v>27</v>
      </c>
      <c r="L472" s="51">
        <f>VLOOKUP(B472,'Master '!B$4:AQ$13300,23,0)</f>
        <v>10000</v>
      </c>
      <c r="M472" s="51">
        <f>VLOOKUP(B472,'Master '!B$4:AS$13300,24,0)</f>
        <v>4000</v>
      </c>
      <c r="N472" s="51">
        <f>VLOOKUP(B472,'Master '!B$4:AT$13300,25,0)</f>
        <v>2083</v>
      </c>
      <c r="O472" s="51">
        <f>VLOOKUP(B472,'Master '!B$4:AV$1330,26,0)</f>
        <v>2083</v>
      </c>
      <c r="P472" s="51">
        <f>VLOOKUP(B472,'Master '!B$4:AW$1330,27,0)</f>
        <v>1834</v>
      </c>
      <c r="Q472" s="51">
        <f t="shared" si="127"/>
        <v>20000</v>
      </c>
      <c r="R472" s="52">
        <f t="shared" si="128"/>
        <v>8710</v>
      </c>
      <c r="S472" s="52">
        <f t="shared" si="129"/>
        <v>3484</v>
      </c>
      <c r="T472" s="52">
        <f t="shared" si="130"/>
        <v>1815</v>
      </c>
      <c r="U472" s="52">
        <f t="shared" si="131"/>
        <v>1815</v>
      </c>
      <c r="V472" s="52">
        <f t="shared" si="132"/>
        <v>1815</v>
      </c>
      <c r="W472" s="52">
        <f t="shared" si="133"/>
        <v>1129.0322580645161</v>
      </c>
      <c r="X472" s="52">
        <f t="shared" si="134"/>
        <v>18769</v>
      </c>
      <c r="Y472" s="52">
        <f t="shared" si="135"/>
        <v>14155</v>
      </c>
      <c r="Z472" s="52">
        <f t="shared" si="136"/>
        <v>14155</v>
      </c>
      <c r="AA472" s="52">
        <f>ROUND(IF((VLOOKUP(B472,'Master '!B$4:W$29000,22,0))&lt;21001,X472,0),0)</f>
        <v>18769</v>
      </c>
      <c r="AB472" s="52">
        <f t="shared" si="137"/>
        <v>1698.6</v>
      </c>
      <c r="AC472" s="52">
        <f t="shared" si="138"/>
        <v>141</v>
      </c>
      <c r="AD472" s="52">
        <v>200</v>
      </c>
      <c r="AE472" s="53"/>
      <c r="AF472" s="104"/>
      <c r="AG472" s="95">
        <f t="shared" si="139"/>
        <v>2039.6</v>
      </c>
      <c r="AH472" s="95">
        <f t="shared" si="140"/>
        <v>16729.400000000001</v>
      </c>
      <c r="AI472" s="95">
        <f t="shared" si="141"/>
        <v>1840.15</v>
      </c>
      <c r="AJ472" s="95">
        <f t="shared" si="142"/>
        <v>609.99250000000006</v>
      </c>
      <c r="AK472" s="95">
        <f t="shared" si="143"/>
        <v>21219.142500000002</v>
      </c>
    </row>
    <row r="473" spans="1:37" s="54" customFormat="1" ht="12.75" customHeight="1">
      <c r="A473" s="47">
        <v>466</v>
      </c>
      <c r="B473" s="42" t="s">
        <v>1915</v>
      </c>
      <c r="C473" s="48" t="str">
        <f>VLOOKUP(B473,'Master '!B$4:AM$6300,3,0)</f>
        <v>Vijaya Shrikant Gire</v>
      </c>
      <c r="D473" s="49">
        <f>VLOOKUP(B473,'Master '!B$4:AP$6300,28,0)</f>
        <v>20000</v>
      </c>
      <c r="E473" s="86" t="str">
        <f>VLOOKUP(B473,'Master '!B:F,5,0)</f>
        <v>M</v>
      </c>
      <c r="F473" s="86">
        <v>10</v>
      </c>
      <c r="G473" s="86">
        <v>0</v>
      </c>
      <c r="H473" s="86">
        <v>3</v>
      </c>
      <c r="I473" s="86">
        <v>0</v>
      </c>
      <c r="J473" s="86">
        <v>24</v>
      </c>
      <c r="K473" s="50">
        <f t="shared" si="126"/>
        <v>27</v>
      </c>
      <c r="L473" s="51">
        <f>VLOOKUP(B473,'Master '!B$4:AQ$13300,23,0)</f>
        <v>10000</v>
      </c>
      <c r="M473" s="51">
        <f>VLOOKUP(B473,'Master '!B$4:AS$13300,24,0)</f>
        <v>4000</v>
      </c>
      <c r="N473" s="51">
        <f>VLOOKUP(B473,'Master '!B$4:AT$13300,25,0)</f>
        <v>2083</v>
      </c>
      <c r="O473" s="51">
        <f>VLOOKUP(B473,'Master '!B$4:AV$1330,26,0)</f>
        <v>2083</v>
      </c>
      <c r="P473" s="51">
        <f>VLOOKUP(B473,'Master '!B$4:AW$1330,27,0)</f>
        <v>1834</v>
      </c>
      <c r="Q473" s="51">
        <f t="shared" si="127"/>
        <v>20000</v>
      </c>
      <c r="R473" s="52">
        <f t="shared" si="128"/>
        <v>8710</v>
      </c>
      <c r="S473" s="52">
        <f t="shared" si="129"/>
        <v>3484</v>
      </c>
      <c r="T473" s="52">
        <f t="shared" si="130"/>
        <v>1815</v>
      </c>
      <c r="U473" s="52">
        <f t="shared" si="131"/>
        <v>1815</v>
      </c>
      <c r="V473" s="52">
        <f t="shared" si="132"/>
        <v>1815</v>
      </c>
      <c r="W473" s="52">
        <f t="shared" si="133"/>
        <v>1129.0322580645161</v>
      </c>
      <c r="X473" s="52">
        <f t="shared" si="134"/>
        <v>18769</v>
      </c>
      <c r="Y473" s="52">
        <f t="shared" si="135"/>
        <v>14155</v>
      </c>
      <c r="Z473" s="52">
        <f t="shared" si="136"/>
        <v>14155</v>
      </c>
      <c r="AA473" s="52">
        <f>ROUND(IF((VLOOKUP(B473,'Master '!B$4:W$29000,22,0))&lt;21001,X473,0),0)</f>
        <v>18769</v>
      </c>
      <c r="AB473" s="52">
        <f t="shared" si="137"/>
        <v>1698.6</v>
      </c>
      <c r="AC473" s="52">
        <f t="shared" si="138"/>
        <v>141</v>
      </c>
      <c r="AD473" s="52">
        <v>200</v>
      </c>
      <c r="AE473" s="53"/>
      <c r="AF473" s="104"/>
      <c r="AG473" s="95">
        <f t="shared" si="139"/>
        <v>2039.6</v>
      </c>
      <c r="AH473" s="95">
        <f t="shared" si="140"/>
        <v>16729.400000000001</v>
      </c>
      <c r="AI473" s="95">
        <f t="shared" si="141"/>
        <v>1840.15</v>
      </c>
      <c r="AJ473" s="95">
        <f t="shared" si="142"/>
        <v>609.99250000000006</v>
      </c>
      <c r="AK473" s="95">
        <f t="shared" si="143"/>
        <v>21219.142500000002</v>
      </c>
    </row>
    <row r="474" spans="1:37" s="54" customFormat="1" ht="12.75" customHeight="1">
      <c r="A474" s="47">
        <v>467</v>
      </c>
      <c r="B474" s="42" t="s">
        <v>1919</v>
      </c>
      <c r="C474" s="48" t="str">
        <f>VLOOKUP(B474,'Master '!B$4:AM$6300,3,0)</f>
        <v>SWAPNIL Laxman Pimpale</v>
      </c>
      <c r="D474" s="49">
        <f>VLOOKUP(B474,'Master '!B$4:AP$6300,28,0)</f>
        <v>20000</v>
      </c>
      <c r="E474" s="86" t="str">
        <f>VLOOKUP(B474,'Master '!B:F,5,0)</f>
        <v>M</v>
      </c>
      <c r="F474" s="86">
        <v>10</v>
      </c>
      <c r="G474" s="86">
        <v>1</v>
      </c>
      <c r="H474" s="86">
        <v>4</v>
      </c>
      <c r="I474" s="86">
        <v>0</v>
      </c>
      <c r="J474" s="86">
        <v>26</v>
      </c>
      <c r="K474" s="50">
        <f t="shared" si="126"/>
        <v>31</v>
      </c>
      <c r="L474" s="51">
        <f>VLOOKUP(B474,'Master '!B$4:AQ$13300,23,0)</f>
        <v>10000</v>
      </c>
      <c r="M474" s="51">
        <f>VLOOKUP(B474,'Master '!B$4:AS$13300,24,0)</f>
        <v>4000</v>
      </c>
      <c r="N474" s="51">
        <f>VLOOKUP(B474,'Master '!B$4:AT$13300,25,0)</f>
        <v>2083</v>
      </c>
      <c r="O474" s="51">
        <f>VLOOKUP(B474,'Master '!B$4:AV$1330,26,0)</f>
        <v>2083</v>
      </c>
      <c r="P474" s="51">
        <f>VLOOKUP(B474,'Master '!B$4:AW$1330,27,0)</f>
        <v>1834</v>
      </c>
      <c r="Q474" s="51">
        <f t="shared" si="127"/>
        <v>20000</v>
      </c>
      <c r="R474" s="52">
        <f t="shared" si="128"/>
        <v>10000</v>
      </c>
      <c r="S474" s="52">
        <f t="shared" si="129"/>
        <v>4000</v>
      </c>
      <c r="T474" s="52">
        <f t="shared" si="130"/>
        <v>2083</v>
      </c>
      <c r="U474" s="52">
        <f t="shared" si="131"/>
        <v>2083</v>
      </c>
      <c r="V474" s="52">
        <f t="shared" si="132"/>
        <v>2083</v>
      </c>
      <c r="W474" s="52">
        <f t="shared" si="133"/>
        <v>1129.0322580645161</v>
      </c>
      <c r="X474" s="52">
        <f t="shared" si="134"/>
        <v>21379</v>
      </c>
      <c r="Y474" s="52">
        <f t="shared" si="135"/>
        <v>16249</v>
      </c>
      <c r="Z474" s="52">
        <f t="shared" si="136"/>
        <v>15000</v>
      </c>
      <c r="AA474" s="52">
        <f>ROUND(IF((VLOOKUP(B474,'Master '!B$4:W$29000,22,0))&lt;21001,X474,0),0)</f>
        <v>21379</v>
      </c>
      <c r="AB474" s="52">
        <f t="shared" si="137"/>
        <v>1800</v>
      </c>
      <c r="AC474" s="52">
        <f t="shared" si="138"/>
        <v>161</v>
      </c>
      <c r="AD474" s="52">
        <v>200</v>
      </c>
      <c r="AE474" s="53"/>
      <c r="AF474" s="104"/>
      <c r="AG474" s="95">
        <f t="shared" si="139"/>
        <v>2161</v>
      </c>
      <c r="AH474" s="95">
        <f t="shared" si="140"/>
        <v>19218</v>
      </c>
      <c r="AI474" s="95">
        <f t="shared" si="141"/>
        <v>1950</v>
      </c>
      <c r="AJ474" s="95">
        <f t="shared" si="142"/>
        <v>694.8175</v>
      </c>
      <c r="AK474" s="95">
        <f t="shared" si="143"/>
        <v>24023.817500000001</v>
      </c>
    </row>
    <row r="475" spans="1:37" s="54" customFormat="1" ht="12.75" customHeight="1">
      <c r="A475" s="47">
        <v>468</v>
      </c>
      <c r="B475" s="42" t="s">
        <v>1924</v>
      </c>
      <c r="C475" s="48" t="str">
        <f>VLOOKUP(B475,'Master '!B$4:AM$6300,3,0)</f>
        <v>RAKHAL Mahadeo Mohapatra</v>
      </c>
      <c r="D475" s="49">
        <f>VLOOKUP(B475,'Master '!B$4:AP$6300,28,0)</f>
        <v>40000</v>
      </c>
      <c r="E475" s="86" t="str">
        <f>VLOOKUP(B475,'Master '!B:F,5,0)</f>
        <v>M</v>
      </c>
      <c r="F475" s="86">
        <v>0</v>
      </c>
      <c r="G475" s="86">
        <v>1</v>
      </c>
      <c r="H475" s="86">
        <v>4</v>
      </c>
      <c r="I475" s="86">
        <v>0</v>
      </c>
      <c r="J475" s="86">
        <v>26</v>
      </c>
      <c r="K475" s="50">
        <f t="shared" si="126"/>
        <v>31</v>
      </c>
      <c r="L475" s="51">
        <f>VLOOKUP(B475,'Master '!B$4:AQ$13300,23,0)</f>
        <v>20000</v>
      </c>
      <c r="M475" s="51">
        <f>VLOOKUP(B475,'Master '!B$4:AS$13300,24,0)</f>
        <v>8000</v>
      </c>
      <c r="N475" s="51">
        <f>VLOOKUP(B475,'Master '!B$4:AT$13300,25,0)</f>
        <v>2083</v>
      </c>
      <c r="O475" s="51">
        <f>VLOOKUP(B475,'Master '!B$4:AV$1330,26,0)</f>
        <v>2083</v>
      </c>
      <c r="P475" s="51">
        <f>VLOOKUP(B475,'Master '!B$4:AW$1330,27,0)</f>
        <v>7834</v>
      </c>
      <c r="Q475" s="51">
        <f t="shared" si="127"/>
        <v>40000</v>
      </c>
      <c r="R475" s="52">
        <f t="shared" si="128"/>
        <v>20000</v>
      </c>
      <c r="S475" s="52">
        <f t="shared" si="129"/>
        <v>8000</v>
      </c>
      <c r="T475" s="52">
        <f t="shared" si="130"/>
        <v>2083</v>
      </c>
      <c r="U475" s="52">
        <f t="shared" si="131"/>
        <v>2083</v>
      </c>
      <c r="V475" s="52">
        <f t="shared" si="132"/>
        <v>2083</v>
      </c>
      <c r="W475" s="52">
        <f t="shared" si="133"/>
        <v>0</v>
      </c>
      <c r="X475" s="52">
        <f t="shared" si="134"/>
        <v>34249</v>
      </c>
      <c r="Y475" s="52">
        <f t="shared" si="135"/>
        <v>26249</v>
      </c>
      <c r="Z475" s="52">
        <f t="shared" si="136"/>
        <v>15000</v>
      </c>
      <c r="AA475" s="52">
        <f>ROUND(IF((VLOOKUP(B475,'Master '!B$4:W$29000,22,0))&lt;21001,X475,0),0)</f>
        <v>0</v>
      </c>
      <c r="AB475" s="52">
        <f t="shared" si="137"/>
        <v>1800</v>
      </c>
      <c r="AC475" s="52">
        <f t="shared" si="138"/>
        <v>0</v>
      </c>
      <c r="AD475" s="52">
        <v>200</v>
      </c>
      <c r="AE475" s="53"/>
      <c r="AF475" s="104"/>
      <c r="AG475" s="95">
        <f t="shared" si="139"/>
        <v>2000</v>
      </c>
      <c r="AH475" s="95">
        <f t="shared" si="140"/>
        <v>32249</v>
      </c>
      <c r="AI475" s="95">
        <f t="shared" si="141"/>
        <v>1950</v>
      </c>
      <c r="AJ475" s="95">
        <f t="shared" si="142"/>
        <v>0</v>
      </c>
      <c r="AK475" s="95">
        <f t="shared" si="143"/>
        <v>36199</v>
      </c>
    </row>
    <row r="476" spans="1:37" s="54" customFormat="1" ht="12.75" customHeight="1">
      <c r="A476" s="47">
        <v>469</v>
      </c>
      <c r="B476" s="42" t="s">
        <v>1927</v>
      </c>
      <c r="C476" s="48" t="str">
        <f>VLOOKUP(B476,'Master '!B$4:AM$6300,3,0)</f>
        <v>Shubham Pradipta Kumar Shinde</v>
      </c>
      <c r="D476" s="49">
        <f>VLOOKUP(B476,'Master '!B$4:AP$6300,28,0)</f>
        <v>30000</v>
      </c>
      <c r="E476" s="86" t="str">
        <f>VLOOKUP(B476,'Master '!B:F,5,0)</f>
        <v>M</v>
      </c>
      <c r="F476" s="86">
        <v>0</v>
      </c>
      <c r="G476" s="86">
        <v>0</v>
      </c>
      <c r="H476" s="86">
        <v>2</v>
      </c>
      <c r="I476" s="86">
        <v>0</v>
      </c>
      <c r="J476" s="86">
        <v>23</v>
      </c>
      <c r="K476" s="50">
        <f t="shared" si="126"/>
        <v>25</v>
      </c>
      <c r="L476" s="51">
        <f>VLOOKUP(B476,'Master '!B$4:AQ$13300,23,0)</f>
        <v>15000</v>
      </c>
      <c r="M476" s="51">
        <f>VLOOKUP(B476,'Master '!B$4:AS$13300,24,0)</f>
        <v>6000</v>
      </c>
      <c r="N476" s="51">
        <f>VLOOKUP(B476,'Master '!B$4:AT$13300,25,0)</f>
        <v>2083</v>
      </c>
      <c r="O476" s="51">
        <f>VLOOKUP(B476,'Master '!B$4:AV$1330,26,0)</f>
        <v>2083</v>
      </c>
      <c r="P476" s="51">
        <f>VLOOKUP(B476,'Master '!B$4:AW$1330,27,0)</f>
        <v>4834</v>
      </c>
      <c r="Q476" s="51">
        <f t="shared" si="127"/>
        <v>30000</v>
      </c>
      <c r="R476" s="52">
        <f t="shared" si="128"/>
        <v>12097</v>
      </c>
      <c r="S476" s="52">
        <f t="shared" si="129"/>
        <v>4839</v>
      </c>
      <c r="T476" s="52">
        <f t="shared" si="130"/>
        <v>1680</v>
      </c>
      <c r="U476" s="52">
        <f t="shared" si="131"/>
        <v>1680</v>
      </c>
      <c r="V476" s="52">
        <f t="shared" si="132"/>
        <v>1680</v>
      </c>
      <c r="W476" s="52">
        <f t="shared" si="133"/>
        <v>0</v>
      </c>
      <c r="X476" s="52">
        <f t="shared" si="134"/>
        <v>21976</v>
      </c>
      <c r="Y476" s="52">
        <f t="shared" si="135"/>
        <v>17137</v>
      </c>
      <c r="Z476" s="52">
        <f t="shared" si="136"/>
        <v>15000</v>
      </c>
      <c r="AA476" s="52">
        <f>ROUND(IF((VLOOKUP(B476,'Master '!B$4:W$29000,22,0))&lt;21001,X476,0),0)</f>
        <v>0</v>
      </c>
      <c r="AB476" s="52">
        <f t="shared" si="137"/>
        <v>1800</v>
      </c>
      <c r="AC476" s="52">
        <f t="shared" si="138"/>
        <v>0</v>
      </c>
      <c r="AD476" s="52">
        <v>200</v>
      </c>
      <c r="AE476" s="53"/>
      <c r="AF476" s="104"/>
      <c r="AG476" s="95">
        <f t="shared" si="139"/>
        <v>2000</v>
      </c>
      <c r="AH476" s="95">
        <f t="shared" si="140"/>
        <v>19976</v>
      </c>
      <c r="AI476" s="95">
        <f t="shared" si="141"/>
        <v>1950</v>
      </c>
      <c r="AJ476" s="95">
        <f t="shared" si="142"/>
        <v>0</v>
      </c>
      <c r="AK476" s="95">
        <f t="shared" si="143"/>
        <v>23926</v>
      </c>
    </row>
    <row r="477" spans="1:37" s="54" customFormat="1" ht="12.75" customHeight="1">
      <c r="A477" s="47">
        <v>470</v>
      </c>
      <c r="B477" s="42" t="s">
        <v>1930</v>
      </c>
      <c r="C477" s="48" t="str">
        <f>VLOOKUP(B477,'Master '!B$4:AM$6300,3,0)</f>
        <v>Rupali Sanjay Mote</v>
      </c>
      <c r="D477" s="49">
        <f>VLOOKUP(B477,'Master '!B$4:AP$6300,28,0)</f>
        <v>16000</v>
      </c>
      <c r="E477" s="86" t="str">
        <f>VLOOKUP(B477,'Master '!B:F,5,0)</f>
        <v>F</v>
      </c>
      <c r="F477" s="86">
        <v>10</v>
      </c>
      <c r="G477" s="86">
        <v>1</v>
      </c>
      <c r="H477" s="86">
        <v>3</v>
      </c>
      <c r="I477" s="86">
        <v>0</v>
      </c>
      <c r="J477" s="86">
        <v>26</v>
      </c>
      <c r="K477" s="50">
        <f t="shared" si="126"/>
        <v>30</v>
      </c>
      <c r="L477" s="51">
        <f>VLOOKUP(B477,'Master '!B$4:AQ$13300,23,0)</f>
        <v>8000</v>
      </c>
      <c r="M477" s="51">
        <f>VLOOKUP(B477,'Master '!B$4:AS$13300,24,0)</f>
        <v>3200</v>
      </c>
      <c r="N477" s="51">
        <f>VLOOKUP(B477,'Master '!B$4:AT$13300,25,0)</f>
        <v>2083</v>
      </c>
      <c r="O477" s="51">
        <f>VLOOKUP(B477,'Master '!B$4:AV$1330,26,0)</f>
        <v>2083</v>
      </c>
      <c r="P477" s="51">
        <f>VLOOKUP(B477,'Master '!B$4:AW$1330,27,0)</f>
        <v>634</v>
      </c>
      <c r="Q477" s="51">
        <f t="shared" si="127"/>
        <v>16000</v>
      </c>
      <c r="R477" s="52">
        <f t="shared" si="128"/>
        <v>7742</v>
      </c>
      <c r="S477" s="52">
        <f t="shared" si="129"/>
        <v>3097</v>
      </c>
      <c r="T477" s="52">
        <f t="shared" si="130"/>
        <v>2016</v>
      </c>
      <c r="U477" s="52">
        <f t="shared" si="131"/>
        <v>2016</v>
      </c>
      <c r="V477" s="52">
        <f t="shared" si="132"/>
        <v>2016</v>
      </c>
      <c r="W477" s="52">
        <f t="shared" si="133"/>
        <v>903.22580645161293</v>
      </c>
      <c r="X477" s="52">
        <f t="shared" si="134"/>
        <v>17791</v>
      </c>
      <c r="Y477" s="52">
        <f t="shared" si="135"/>
        <v>13790</v>
      </c>
      <c r="Z477" s="52">
        <f t="shared" si="136"/>
        <v>13790</v>
      </c>
      <c r="AA477" s="52">
        <f>ROUND(IF((VLOOKUP(B477,'Master '!B$4:W$29000,22,0))&lt;21001,X477,0),0)</f>
        <v>17791</v>
      </c>
      <c r="AB477" s="52">
        <f t="shared" si="137"/>
        <v>1654.8</v>
      </c>
      <c r="AC477" s="52">
        <f t="shared" si="138"/>
        <v>134</v>
      </c>
      <c r="AD477" s="52">
        <v>200</v>
      </c>
      <c r="AE477" s="53"/>
      <c r="AF477" s="104"/>
      <c r="AG477" s="95">
        <f t="shared" si="139"/>
        <v>1988.8</v>
      </c>
      <c r="AH477" s="95">
        <f t="shared" si="140"/>
        <v>15802.2</v>
      </c>
      <c r="AI477" s="95">
        <f t="shared" si="141"/>
        <v>1792.7</v>
      </c>
      <c r="AJ477" s="95">
        <f t="shared" si="142"/>
        <v>578.20749999999998</v>
      </c>
      <c r="AK477" s="95">
        <f t="shared" si="143"/>
        <v>20161.907500000001</v>
      </c>
    </row>
    <row r="478" spans="1:37" s="54" customFormat="1" ht="12.75" customHeight="1">
      <c r="A478" s="47">
        <v>471</v>
      </c>
      <c r="B478" s="42" t="s">
        <v>1934</v>
      </c>
      <c r="C478" s="48" t="str">
        <f>VLOOKUP(B478,'Master '!B$4:AM$6300,3,0)</f>
        <v>Rahul Rama Sarde</v>
      </c>
      <c r="D478" s="49">
        <f>VLOOKUP(B478,'Master '!B$4:AP$6300,28,0)</f>
        <v>25000</v>
      </c>
      <c r="E478" s="86" t="str">
        <f>VLOOKUP(B478,'Master '!B:F,5,0)</f>
        <v>M</v>
      </c>
      <c r="F478" s="86">
        <v>0</v>
      </c>
      <c r="G478" s="86">
        <v>1</v>
      </c>
      <c r="H478" s="86">
        <v>4</v>
      </c>
      <c r="I478" s="86">
        <v>0</v>
      </c>
      <c r="J478" s="86">
        <v>26</v>
      </c>
      <c r="K478" s="50">
        <f t="shared" si="126"/>
        <v>31</v>
      </c>
      <c r="L478" s="51">
        <f>VLOOKUP(B478,'Master '!B$4:AQ$13300,23,0)</f>
        <v>12500</v>
      </c>
      <c r="M478" s="51">
        <f>VLOOKUP(B478,'Master '!B$4:AS$13300,24,0)</f>
        <v>5000</v>
      </c>
      <c r="N478" s="51">
        <f>VLOOKUP(B478,'Master '!B$4:AT$13300,25,0)</f>
        <v>2083</v>
      </c>
      <c r="O478" s="51">
        <f>VLOOKUP(B478,'Master '!B$4:AV$1330,26,0)</f>
        <v>2083</v>
      </c>
      <c r="P478" s="51">
        <f>VLOOKUP(B478,'Master '!B$4:AW$1330,27,0)</f>
        <v>3334</v>
      </c>
      <c r="Q478" s="51">
        <f t="shared" si="127"/>
        <v>25000</v>
      </c>
      <c r="R478" s="52">
        <f t="shared" si="128"/>
        <v>12500</v>
      </c>
      <c r="S478" s="52">
        <f t="shared" si="129"/>
        <v>5000</v>
      </c>
      <c r="T478" s="52">
        <f t="shared" si="130"/>
        <v>2083</v>
      </c>
      <c r="U478" s="52">
        <f t="shared" si="131"/>
        <v>2083</v>
      </c>
      <c r="V478" s="52">
        <f t="shared" si="132"/>
        <v>2083</v>
      </c>
      <c r="W478" s="52">
        <f t="shared" si="133"/>
        <v>0</v>
      </c>
      <c r="X478" s="52">
        <f t="shared" si="134"/>
        <v>23749</v>
      </c>
      <c r="Y478" s="52">
        <f t="shared" si="135"/>
        <v>18749</v>
      </c>
      <c r="Z478" s="52">
        <f t="shared" si="136"/>
        <v>15000</v>
      </c>
      <c r="AA478" s="52">
        <f>ROUND(IF((VLOOKUP(B478,'Master '!B$4:W$29000,22,0))&lt;21001,X478,0),0)</f>
        <v>0</v>
      </c>
      <c r="AB478" s="52">
        <f t="shared" si="137"/>
        <v>1800</v>
      </c>
      <c r="AC478" s="52">
        <f t="shared" si="138"/>
        <v>0</v>
      </c>
      <c r="AD478" s="52">
        <v>200</v>
      </c>
      <c r="AE478" s="53"/>
      <c r="AF478" s="104"/>
      <c r="AG478" s="95">
        <f t="shared" si="139"/>
        <v>2000</v>
      </c>
      <c r="AH478" s="95">
        <f t="shared" si="140"/>
        <v>21749</v>
      </c>
      <c r="AI478" s="95">
        <f t="shared" si="141"/>
        <v>1950</v>
      </c>
      <c r="AJ478" s="95">
        <f t="shared" si="142"/>
        <v>0</v>
      </c>
      <c r="AK478" s="95">
        <f t="shared" si="143"/>
        <v>25699</v>
      </c>
    </row>
    <row r="479" spans="1:37" s="54" customFormat="1" ht="12.75" customHeight="1">
      <c r="A479" s="47">
        <v>472</v>
      </c>
      <c r="B479" s="42" t="s">
        <v>1939</v>
      </c>
      <c r="C479" s="48" t="str">
        <f>VLOOKUP(B479,'Master '!B$4:AM$6300,3,0)</f>
        <v>Debasish Sandesh Shivale</v>
      </c>
      <c r="D479" s="49">
        <f>VLOOKUP(B479,'Master '!B$4:AP$6300,28,0)</f>
        <v>27000</v>
      </c>
      <c r="E479" s="86" t="str">
        <f>VLOOKUP(B479,'Master '!B:F,5,0)</f>
        <v>M</v>
      </c>
      <c r="F479" s="86">
        <v>0</v>
      </c>
      <c r="G479" s="86">
        <v>1</v>
      </c>
      <c r="H479" s="86">
        <v>3</v>
      </c>
      <c r="I479" s="86">
        <v>0</v>
      </c>
      <c r="J479" s="86">
        <v>25</v>
      </c>
      <c r="K479" s="50">
        <f t="shared" si="126"/>
        <v>29</v>
      </c>
      <c r="L479" s="51">
        <f>VLOOKUP(B479,'Master '!B$4:AQ$13300,23,0)</f>
        <v>13500</v>
      </c>
      <c r="M479" s="51">
        <f>VLOOKUP(B479,'Master '!B$4:AS$13300,24,0)</f>
        <v>5400</v>
      </c>
      <c r="N479" s="51">
        <f>VLOOKUP(B479,'Master '!B$4:AT$13300,25,0)</f>
        <v>2083</v>
      </c>
      <c r="O479" s="51">
        <f>VLOOKUP(B479,'Master '!B$4:AV$1330,26,0)</f>
        <v>2083</v>
      </c>
      <c r="P479" s="51">
        <f>VLOOKUP(B479,'Master '!B$4:AW$1330,27,0)</f>
        <v>3934</v>
      </c>
      <c r="Q479" s="51">
        <f t="shared" si="127"/>
        <v>27000</v>
      </c>
      <c r="R479" s="52">
        <f t="shared" si="128"/>
        <v>12630</v>
      </c>
      <c r="S479" s="52">
        <f t="shared" si="129"/>
        <v>5052</v>
      </c>
      <c r="T479" s="52">
        <f t="shared" si="130"/>
        <v>1949</v>
      </c>
      <c r="U479" s="52">
        <f t="shared" si="131"/>
        <v>1949</v>
      </c>
      <c r="V479" s="52">
        <f t="shared" si="132"/>
        <v>1949</v>
      </c>
      <c r="W479" s="52">
        <f t="shared" si="133"/>
        <v>0</v>
      </c>
      <c r="X479" s="52">
        <f t="shared" si="134"/>
        <v>23529</v>
      </c>
      <c r="Y479" s="52">
        <f t="shared" si="135"/>
        <v>18477</v>
      </c>
      <c r="Z479" s="52">
        <f t="shared" si="136"/>
        <v>15000</v>
      </c>
      <c r="AA479" s="52">
        <f>ROUND(IF((VLOOKUP(B479,'Master '!B$4:W$29000,22,0))&lt;21001,X479,0),0)</f>
        <v>0</v>
      </c>
      <c r="AB479" s="52">
        <f t="shared" si="137"/>
        <v>1800</v>
      </c>
      <c r="AC479" s="52">
        <f t="shared" si="138"/>
        <v>0</v>
      </c>
      <c r="AD479" s="52">
        <v>200</v>
      </c>
      <c r="AE479" s="53"/>
      <c r="AF479" s="104"/>
      <c r="AG479" s="95">
        <f t="shared" si="139"/>
        <v>2000</v>
      </c>
      <c r="AH479" s="95">
        <f t="shared" si="140"/>
        <v>21529</v>
      </c>
      <c r="AI479" s="95">
        <f t="shared" si="141"/>
        <v>1950</v>
      </c>
      <c r="AJ479" s="95">
        <f t="shared" si="142"/>
        <v>0</v>
      </c>
      <c r="AK479" s="95">
        <f t="shared" si="143"/>
        <v>25479</v>
      </c>
    </row>
    <row r="480" spans="1:37" s="54" customFormat="1" ht="12.75" customHeight="1">
      <c r="A480" s="47">
        <v>473</v>
      </c>
      <c r="B480" s="42" t="s">
        <v>1943</v>
      </c>
      <c r="C480" s="48" t="str">
        <f>VLOOKUP(B480,'Master '!B$4:AM$6300,3,0)</f>
        <v>Kiran Kantilal Kamble</v>
      </c>
      <c r="D480" s="49">
        <f>VLOOKUP(B480,'Master '!B$4:AP$6300,28,0)</f>
        <v>43000</v>
      </c>
      <c r="E480" s="86" t="str">
        <f>VLOOKUP(B480,'Master '!B:F,5,0)</f>
        <v>M</v>
      </c>
      <c r="F480" s="86">
        <v>0</v>
      </c>
      <c r="G480" s="86">
        <v>0</v>
      </c>
      <c r="H480" s="86">
        <v>4</v>
      </c>
      <c r="I480" s="86">
        <v>0</v>
      </c>
      <c r="J480" s="86">
        <v>25</v>
      </c>
      <c r="K480" s="50">
        <f t="shared" si="126"/>
        <v>29</v>
      </c>
      <c r="L480" s="51">
        <f>VLOOKUP(B480,'Master '!B$4:AQ$13300,23,0)</f>
        <v>21500</v>
      </c>
      <c r="M480" s="51">
        <f>VLOOKUP(B480,'Master '!B$4:AS$13300,24,0)</f>
        <v>8600</v>
      </c>
      <c r="N480" s="51">
        <f>VLOOKUP(B480,'Master '!B$4:AT$13300,25,0)</f>
        <v>2083</v>
      </c>
      <c r="O480" s="51">
        <f>VLOOKUP(B480,'Master '!B$4:AV$1330,26,0)</f>
        <v>2083</v>
      </c>
      <c r="P480" s="51">
        <f>VLOOKUP(B480,'Master '!B$4:AW$1330,27,0)</f>
        <v>8734</v>
      </c>
      <c r="Q480" s="51">
        <f t="shared" si="127"/>
        <v>43000</v>
      </c>
      <c r="R480" s="52">
        <f t="shared" si="128"/>
        <v>20113</v>
      </c>
      <c r="S480" s="52">
        <f t="shared" si="129"/>
        <v>8046</v>
      </c>
      <c r="T480" s="52">
        <f t="shared" si="130"/>
        <v>1949</v>
      </c>
      <c r="U480" s="52">
        <f t="shared" si="131"/>
        <v>1949</v>
      </c>
      <c r="V480" s="52">
        <f t="shared" si="132"/>
        <v>1949</v>
      </c>
      <c r="W480" s="52">
        <f t="shared" si="133"/>
        <v>0</v>
      </c>
      <c r="X480" s="52">
        <f t="shared" si="134"/>
        <v>34006</v>
      </c>
      <c r="Y480" s="52">
        <f t="shared" si="135"/>
        <v>25960</v>
      </c>
      <c r="Z480" s="52">
        <f t="shared" si="136"/>
        <v>15000</v>
      </c>
      <c r="AA480" s="52">
        <f>ROUND(IF((VLOOKUP(B480,'Master '!B$4:W$29000,22,0))&lt;21001,X480,0),0)</f>
        <v>0</v>
      </c>
      <c r="AB480" s="52">
        <f t="shared" si="137"/>
        <v>1800</v>
      </c>
      <c r="AC480" s="52">
        <f t="shared" si="138"/>
        <v>0</v>
      </c>
      <c r="AD480" s="52">
        <v>200</v>
      </c>
      <c r="AE480" s="53"/>
      <c r="AF480" s="104"/>
      <c r="AG480" s="95">
        <f t="shared" si="139"/>
        <v>2000</v>
      </c>
      <c r="AH480" s="95">
        <f t="shared" si="140"/>
        <v>32006</v>
      </c>
      <c r="AI480" s="95">
        <f t="shared" si="141"/>
        <v>1950</v>
      </c>
      <c r="AJ480" s="95">
        <f t="shared" si="142"/>
        <v>0</v>
      </c>
      <c r="AK480" s="95">
        <f t="shared" si="143"/>
        <v>35956</v>
      </c>
    </row>
    <row r="481" spans="1:37" s="54" customFormat="1" ht="12.75" customHeight="1">
      <c r="A481" s="47">
        <v>474</v>
      </c>
      <c r="B481" s="42" t="s">
        <v>1947</v>
      </c>
      <c r="C481" s="48" t="str">
        <f>VLOOKUP(B481,'Master '!B$4:AM$6300,3,0)</f>
        <v>Pravin Kernath Khot</v>
      </c>
      <c r="D481" s="49">
        <f>VLOOKUP(B481,'Master '!B$4:AP$6300,28,0)</f>
        <v>32000</v>
      </c>
      <c r="E481" s="86" t="str">
        <f>VLOOKUP(B481,'Master '!B:F,5,0)</f>
        <v>M</v>
      </c>
      <c r="F481" s="86">
        <v>0</v>
      </c>
      <c r="G481" s="86">
        <v>1</v>
      </c>
      <c r="H481" s="86">
        <v>2</v>
      </c>
      <c r="I481" s="86">
        <v>0</v>
      </c>
      <c r="J481" s="86">
        <v>26</v>
      </c>
      <c r="K481" s="50">
        <f t="shared" si="126"/>
        <v>29</v>
      </c>
      <c r="L481" s="51">
        <f>VLOOKUP(B481,'Master '!B$4:AQ$13300,23,0)</f>
        <v>16000</v>
      </c>
      <c r="M481" s="51">
        <f>VLOOKUP(B481,'Master '!B$4:AS$13300,24,0)</f>
        <v>6400</v>
      </c>
      <c r="N481" s="51">
        <f>VLOOKUP(B481,'Master '!B$4:AT$13300,25,0)</f>
        <v>2083</v>
      </c>
      <c r="O481" s="51">
        <f>VLOOKUP(B481,'Master '!B$4:AV$1330,26,0)</f>
        <v>2083</v>
      </c>
      <c r="P481" s="51">
        <f>VLOOKUP(B481,'Master '!B$4:AW$1330,27,0)</f>
        <v>5434</v>
      </c>
      <c r="Q481" s="51">
        <f t="shared" si="127"/>
        <v>32000</v>
      </c>
      <c r="R481" s="52">
        <f t="shared" si="128"/>
        <v>14968</v>
      </c>
      <c r="S481" s="52">
        <f t="shared" si="129"/>
        <v>5988</v>
      </c>
      <c r="T481" s="52">
        <f t="shared" si="130"/>
        <v>1949</v>
      </c>
      <c r="U481" s="52">
        <f t="shared" si="131"/>
        <v>1949</v>
      </c>
      <c r="V481" s="52">
        <f t="shared" si="132"/>
        <v>1949</v>
      </c>
      <c r="W481" s="52">
        <f t="shared" si="133"/>
        <v>0</v>
      </c>
      <c r="X481" s="52">
        <f t="shared" si="134"/>
        <v>26803</v>
      </c>
      <c r="Y481" s="52">
        <f t="shared" si="135"/>
        <v>20815</v>
      </c>
      <c r="Z481" s="52">
        <f t="shared" si="136"/>
        <v>15000</v>
      </c>
      <c r="AA481" s="52">
        <f>ROUND(IF((VLOOKUP(B481,'Master '!B$4:W$29000,22,0))&lt;21001,X481,0),0)</f>
        <v>0</v>
      </c>
      <c r="AB481" s="52">
        <f t="shared" si="137"/>
        <v>1800</v>
      </c>
      <c r="AC481" s="52">
        <f t="shared" si="138"/>
        <v>0</v>
      </c>
      <c r="AD481" s="52">
        <v>200</v>
      </c>
      <c r="AE481" s="53"/>
      <c r="AF481" s="104"/>
      <c r="AG481" s="95">
        <f t="shared" si="139"/>
        <v>2000</v>
      </c>
      <c r="AH481" s="95">
        <f t="shared" si="140"/>
        <v>24803</v>
      </c>
      <c r="AI481" s="95">
        <f t="shared" si="141"/>
        <v>1950</v>
      </c>
      <c r="AJ481" s="95">
        <f t="shared" si="142"/>
        <v>0</v>
      </c>
      <c r="AK481" s="95">
        <f t="shared" si="143"/>
        <v>28753</v>
      </c>
    </row>
    <row r="482" spans="1:37" s="54" customFormat="1" ht="12.75" customHeight="1">
      <c r="A482" s="47">
        <v>475</v>
      </c>
      <c r="B482" s="42" t="s">
        <v>1951</v>
      </c>
      <c r="C482" s="48" t="str">
        <f>VLOOKUP(B482,'Master '!B$4:AM$6300,3,0)</f>
        <v>Snehal Nana Kumbhar</v>
      </c>
      <c r="D482" s="49">
        <f>VLOOKUP(B482,'Master '!B$4:AP$6300,28,0)</f>
        <v>16000</v>
      </c>
      <c r="E482" s="86" t="str">
        <f>VLOOKUP(B482,'Master '!B:F,5,0)</f>
        <v>M</v>
      </c>
      <c r="F482" s="86">
        <v>10</v>
      </c>
      <c r="G482" s="86">
        <v>1</v>
      </c>
      <c r="H482" s="86">
        <v>4</v>
      </c>
      <c r="I482" s="86">
        <v>0</v>
      </c>
      <c r="J482" s="86">
        <v>26</v>
      </c>
      <c r="K482" s="50">
        <f t="shared" si="126"/>
        <v>31</v>
      </c>
      <c r="L482" s="51">
        <f>VLOOKUP(B482,'Master '!B$4:AQ$13300,23,0)</f>
        <v>8000</v>
      </c>
      <c r="M482" s="51">
        <f>VLOOKUP(B482,'Master '!B$4:AS$13300,24,0)</f>
        <v>3200</v>
      </c>
      <c r="N482" s="51">
        <f>VLOOKUP(B482,'Master '!B$4:AT$13300,25,0)</f>
        <v>2083</v>
      </c>
      <c r="O482" s="51">
        <f>VLOOKUP(B482,'Master '!B$4:AV$1330,26,0)</f>
        <v>2083</v>
      </c>
      <c r="P482" s="51">
        <f>VLOOKUP(B482,'Master '!B$4:AW$1330,27,0)</f>
        <v>634</v>
      </c>
      <c r="Q482" s="51">
        <f t="shared" si="127"/>
        <v>16000</v>
      </c>
      <c r="R482" s="52">
        <f t="shared" si="128"/>
        <v>8000</v>
      </c>
      <c r="S482" s="52">
        <f t="shared" si="129"/>
        <v>3200</v>
      </c>
      <c r="T482" s="52">
        <f t="shared" si="130"/>
        <v>2083</v>
      </c>
      <c r="U482" s="52">
        <f t="shared" si="131"/>
        <v>2083</v>
      </c>
      <c r="V482" s="52">
        <f t="shared" si="132"/>
        <v>2083</v>
      </c>
      <c r="W482" s="52">
        <f t="shared" si="133"/>
        <v>903.22580645161293</v>
      </c>
      <c r="X482" s="52">
        <f t="shared" si="134"/>
        <v>18353</v>
      </c>
      <c r="Y482" s="52">
        <f t="shared" si="135"/>
        <v>14249</v>
      </c>
      <c r="Z482" s="52">
        <f t="shared" si="136"/>
        <v>14249</v>
      </c>
      <c r="AA482" s="52">
        <f>ROUND(IF((VLOOKUP(B482,'Master '!B$4:W$29000,22,0))&lt;21001,X482,0),0)</f>
        <v>18353</v>
      </c>
      <c r="AB482" s="52">
        <f t="shared" si="137"/>
        <v>1709.8799999999999</v>
      </c>
      <c r="AC482" s="52">
        <f t="shared" si="138"/>
        <v>138</v>
      </c>
      <c r="AD482" s="52">
        <v>200</v>
      </c>
      <c r="AE482" s="53"/>
      <c r="AF482" s="104"/>
      <c r="AG482" s="95">
        <f t="shared" si="139"/>
        <v>2047.8799999999999</v>
      </c>
      <c r="AH482" s="95">
        <f t="shared" si="140"/>
        <v>16305.12</v>
      </c>
      <c r="AI482" s="95">
        <f t="shared" si="141"/>
        <v>1852.3700000000001</v>
      </c>
      <c r="AJ482" s="95">
        <f t="shared" si="142"/>
        <v>596.47249999999997</v>
      </c>
      <c r="AK482" s="95">
        <f t="shared" si="143"/>
        <v>20801.842499999999</v>
      </c>
    </row>
    <row r="483" spans="1:37" s="54" customFormat="1" ht="12.75" customHeight="1">
      <c r="A483" s="47">
        <v>476</v>
      </c>
      <c r="B483" s="42" t="s">
        <v>1955</v>
      </c>
      <c r="C483" s="48" t="str">
        <f>VLOOKUP(B483,'Master '!B$4:AM$6300,3,0)</f>
        <v>Vaibhav Sanjay Kumar</v>
      </c>
      <c r="D483" s="49">
        <f>VLOOKUP(B483,'Master '!B$4:AP$6300,28,0)</f>
        <v>31000</v>
      </c>
      <c r="E483" s="86" t="str">
        <f>VLOOKUP(B483,'Master '!B:F,5,0)</f>
        <v>M</v>
      </c>
      <c r="F483" s="86">
        <v>0</v>
      </c>
      <c r="G483" s="86">
        <v>0</v>
      </c>
      <c r="H483" s="86">
        <v>3</v>
      </c>
      <c r="I483" s="86">
        <v>0</v>
      </c>
      <c r="J483" s="86">
        <v>24</v>
      </c>
      <c r="K483" s="50">
        <f t="shared" si="126"/>
        <v>27</v>
      </c>
      <c r="L483" s="51">
        <f>VLOOKUP(B483,'Master '!B$4:AQ$13300,23,0)</f>
        <v>15500</v>
      </c>
      <c r="M483" s="51">
        <f>VLOOKUP(B483,'Master '!B$4:AS$13300,24,0)</f>
        <v>6200</v>
      </c>
      <c r="N483" s="51">
        <f>VLOOKUP(B483,'Master '!B$4:AT$13300,25,0)</f>
        <v>2083</v>
      </c>
      <c r="O483" s="51">
        <f>VLOOKUP(B483,'Master '!B$4:AV$1330,26,0)</f>
        <v>2083</v>
      </c>
      <c r="P483" s="51">
        <f>VLOOKUP(B483,'Master '!B$4:AW$1330,27,0)</f>
        <v>5134</v>
      </c>
      <c r="Q483" s="51">
        <f t="shared" si="127"/>
        <v>31000</v>
      </c>
      <c r="R483" s="52">
        <f t="shared" si="128"/>
        <v>13500</v>
      </c>
      <c r="S483" s="52">
        <f t="shared" si="129"/>
        <v>5400</v>
      </c>
      <c r="T483" s="52">
        <f t="shared" si="130"/>
        <v>1815</v>
      </c>
      <c r="U483" s="52">
        <f t="shared" si="131"/>
        <v>1815</v>
      </c>
      <c r="V483" s="52">
        <f t="shared" si="132"/>
        <v>1815</v>
      </c>
      <c r="W483" s="52">
        <f t="shared" si="133"/>
        <v>0</v>
      </c>
      <c r="X483" s="52">
        <f t="shared" si="134"/>
        <v>24345</v>
      </c>
      <c r="Y483" s="52">
        <f t="shared" si="135"/>
        <v>18945</v>
      </c>
      <c r="Z483" s="52">
        <f t="shared" si="136"/>
        <v>15000</v>
      </c>
      <c r="AA483" s="52">
        <f>ROUND(IF((VLOOKUP(B483,'Master '!B$4:W$29000,22,0))&lt;21001,X483,0),0)</f>
        <v>0</v>
      </c>
      <c r="AB483" s="52">
        <f t="shared" si="137"/>
        <v>1800</v>
      </c>
      <c r="AC483" s="52">
        <f t="shared" si="138"/>
        <v>0</v>
      </c>
      <c r="AD483" s="52">
        <v>200</v>
      </c>
      <c r="AE483" s="53"/>
      <c r="AF483" s="104"/>
      <c r="AG483" s="95">
        <f t="shared" si="139"/>
        <v>2000</v>
      </c>
      <c r="AH483" s="95">
        <f t="shared" si="140"/>
        <v>22345</v>
      </c>
      <c r="AI483" s="95">
        <f t="shared" si="141"/>
        <v>1950</v>
      </c>
      <c r="AJ483" s="95">
        <f t="shared" si="142"/>
        <v>0</v>
      </c>
      <c r="AK483" s="95">
        <f t="shared" si="143"/>
        <v>26295</v>
      </c>
    </row>
    <row r="484" spans="1:37" s="54" customFormat="1" ht="12.75" customHeight="1">
      <c r="A484" s="47">
        <v>477</v>
      </c>
      <c r="B484" s="42" t="s">
        <v>1959</v>
      </c>
      <c r="C484" s="48" t="str">
        <f>VLOOKUP(B484,'Master '!B$4:AM$6300,3,0)</f>
        <v>Navnath Charan Lal Sakhare</v>
      </c>
      <c r="D484" s="49">
        <f>VLOOKUP(B484,'Master '!B$4:AP$6300,28,0)</f>
        <v>24000</v>
      </c>
      <c r="E484" s="86" t="str">
        <f>VLOOKUP(B484,'Master '!B:F,5,0)</f>
        <v>M</v>
      </c>
      <c r="F484" s="86">
        <v>0</v>
      </c>
      <c r="G484" s="86">
        <v>1</v>
      </c>
      <c r="H484" s="86">
        <v>4</v>
      </c>
      <c r="I484" s="86">
        <v>0</v>
      </c>
      <c r="J484" s="86">
        <v>26</v>
      </c>
      <c r="K484" s="50">
        <f t="shared" si="126"/>
        <v>31</v>
      </c>
      <c r="L484" s="51">
        <f>VLOOKUP(B484,'Master '!B$4:AQ$13300,23,0)</f>
        <v>12000</v>
      </c>
      <c r="M484" s="51">
        <f>VLOOKUP(B484,'Master '!B$4:AS$13300,24,0)</f>
        <v>4800</v>
      </c>
      <c r="N484" s="51">
        <f>VLOOKUP(B484,'Master '!B$4:AT$13300,25,0)</f>
        <v>2083</v>
      </c>
      <c r="O484" s="51">
        <f>VLOOKUP(B484,'Master '!B$4:AV$1330,26,0)</f>
        <v>2083</v>
      </c>
      <c r="P484" s="51">
        <f>VLOOKUP(B484,'Master '!B$4:AW$1330,27,0)</f>
        <v>3034</v>
      </c>
      <c r="Q484" s="51">
        <f t="shared" si="127"/>
        <v>24000</v>
      </c>
      <c r="R484" s="52">
        <f t="shared" si="128"/>
        <v>12000</v>
      </c>
      <c r="S484" s="52">
        <f t="shared" si="129"/>
        <v>4800</v>
      </c>
      <c r="T484" s="52">
        <f t="shared" si="130"/>
        <v>2083</v>
      </c>
      <c r="U484" s="52">
        <f t="shared" si="131"/>
        <v>2083</v>
      </c>
      <c r="V484" s="52">
        <f t="shared" si="132"/>
        <v>2083</v>
      </c>
      <c r="W484" s="52">
        <f t="shared" si="133"/>
        <v>0</v>
      </c>
      <c r="X484" s="52">
        <f t="shared" si="134"/>
        <v>23049</v>
      </c>
      <c r="Y484" s="52">
        <f t="shared" si="135"/>
        <v>18249</v>
      </c>
      <c r="Z484" s="52">
        <f t="shared" si="136"/>
        <v>15000</v>
      </c>
      <c r="AA484" s="52">
        <f>ROUND(IF((VLOOKUP(B484,'Master '!B$4:W$29000,22,0))&lt;21001,X484,0),0)</f>
        <v>0</v>
      </c>
      <c r="AB484" s="52">
        <f t="shared" si="137"/>
        <v>1800</v>
      </c>
      <c r="AC484" s="52">
        <f t="shared" si="138"/>
        <v>0</v>
      </c>
      <c r="AD484" s="52">
        <v>200</v>
      </c>
      <c r="AE484" s="53"/>
      <c r="AF484" s="104"/>
      <c r="AG484" s="95">
        <f t="shared" si="139"/>
        <v>2000</v>
      </c>
      <c r="AH484" s="95">
        <f t="shared" si="140"/>
        <v>21049</v>
      </c>
      <c r="AI484" s="95">
        <f t="shared" si="141"/>
        <v>1950</v>
      </c>
      <c r="AJ484" s="95">
        <f t="shared" si="142"/>
        <v>0</v>
      </c>
      <c r="AK484" s="95">
        <f t="shared" si="143"/>
        <v>24999</v>
      </c>
    </row>
    <row r="485" spans="1:37" s="54" customFormat="1" ht="12.75" customHeight="1">
      <c r="A485" s="47">
        <v>478</v>
      </c>
      <c r="B485" s="42" t="s">
        <v>1963</v>
      </c>
      <c r="C485" s="48" t="str">
        <f>VLOOKUP(B485,'Master '!B$4:AM$6300,3,0)</f>
        <v>Deepak Dattaram Kumar</v>
      </c>
      <c r="D485" s="49">
        <f>VLOOKUP(B485,'Master '!B$4:AP$6300,28,0)</f>
        <v>31000</v>
      </c>
      <c r="E485" s="86" t="str">
        <f>VLOOKUP(B485,'Master '!B:F,5,0)</f>
        <v>M</v>
      </c>
      <c r="F485" s="86">
        <v>0</v>
      </c>
      <c r="G485" s="86">
        <v>0</v>
      </c>
      <c r="H485" s="86">
        <v>4</v>
      </c>
      <c r="I485" s="86">
        <v>0</v>
      </c>
      <c r="J485" s="86">
        <v>25</v>
      </c>
      <c r="K485" s="50">
        <f t="shared" si="126"/>
        <v>29</v>
      </c>
      <c r="L485" s="51">
        <f>VLOOKUP(B485,'Master '!B$4:AQ$13300,23,0)</f>
        <v>15500</v>
      </c>
      <c r="M485" s="51">
        <f>VLOOKUP(B485,'Master '!B$4:AS$13300,24,0)</f>
        <v>6200</v>
      </c>
      <c r="N485" s="51">
        <f>VLOOKUP(B485,'Master '!B$4:AT$13300,25,0)</f>
        <v>2083</v>
      </c>
      <c r="O485" s="51">
        <f>VLOOKUP(B485,'Master '!B$4:AV$1330,26,0)</f>
        <v>2083</v>
      </c>
      <c r="P485" s="51">
        <f>VLOOKUP(B485,'Master '!B$4:AW$1330,27,0)</f>
        <v>5134</v>
      </c>
      <c r="Q485" s="51">
        <f t="shared" si="127"/>
        <v>31000</v>
      </c>
      <c r="R485" s="52">
        <f t="shared" si="128"/>
        <v>14500</v>
      </c>
      <c r="S485" s="52">
        <f t="shared" si="129"/>
        <v>5800</v>
      </c>
      <c r="T485" s="52">
        <f t="shared" si="130"/>
        <v>1949</v>
      </c>
      <c r="U485" s="52">
        <f t="shared" si="131"/>
        <v>1949</v>
      </c>
      <c r="V485" s="52">
        <f t="shared" si="132"/>
        <v>1949</v>
      </c>
      <c r="W485" s="52">
        <f t="shared" si="133"/>
        <v>0</v>
      </c>
      <c r="X485" s="52">
        <f t="shared" si="134"/>
        <v>26147</v>
      </c>
      <c r="Y485" s="52">
        <f t="shared" si="135"/>
        <v>20347</v>
      </c>
      <c r="Z485" s="52">
        <f t="shared" si="136"/>
        <v>15000</v>
      </c>
      <c r="AA485" s="52">
        <f>ROUND(IF((VLOOKUP(B485,'Master '!B$4:W$29000,22,0))&lt;21001,X485,0),0)</f>
        <v>0</v>
      </c>
      <c r="AB485" s="52">
        <f t="shared" si="137"/>
        <v>1800</v>
      </c>
      <c r="AC485" s="52">
        <f t="shared" si="138"/>
        <v>0</v>
      </c>
      <c r="AD485" s="52">
        <v>200</v>
      </c>
      <c r="AE485" s="53"/>
      <c r="AF485" s="104"/>
      <c r="AG485" s="95">
        <f t="shared" si="139"/>
        <v>2000</v>
      </c>
      <c r="AH485" s="95">
        <f t="shared" si="140"/>
        <v>24147</v>
      </c>
      <c r="AI485" s="95">
        <f t="shared" si="141"/>
        <v>1950</v>
      </c>
      <c r="AJ485" s="95">
        <f t="shared" si="142"/>
        <v>0</v>
      </c>
      <c r="AK485" s="95">
        <f t="shared" si="143"/>
        <v>28097</v>
      </c>
    </row>
    <row r="486" spans="1:37" s="54" customFormat="1" ht="12.75" customHeight="1">
      <c r="A486" s="47">
        <v>479</v>
      </c>
      <c r="B486" s="42" t="s">
        <v>1966</v>
      </c>
      <c r="C486" s="48" t="str">
        <f>VLOOKUP(B486,'Master '!B$4:AM$6300,3,0)</f>
        <v>Sankita  Verma</v>
      </c>
      <c r="D486" s="49">
        <f>VLOOKUP(B486,'Master '!B$4:AP$6300,28,0)</f>
        <v>16000</v>
      </c>
      <c r="E486" s="86" t="str">
        <f>VLOOKUP(B486,'Master '!B:F,5,0)</f>
        <v>F</v>
      </c>
      <c r="F486" s="86">
        <v>10</v>
      </c>
      <c r="G486" s="86">
        <v>1</v>
      </c>
      <c r="H486" s="86">
        <v>2</v>
      </c>
      <c r="I486" s="86">
        <v>0</v>
      </c>
      <c r="J486" s="86">
        <v>26</v>
      </c>
      <c r="K486" s="50">
        <f t="shared" si="126"/>
        <v>29</v>
      </c>
      <c r="L486" s="51">
        <f>VLOOKUP(B486,'Master '!B$4:AQ$13300,23,0)</f>
        <v>8000</v>
      </c>
      <c r="M486" s="51">
        <f>VLOOKUP(B486,'Master '!B$4:AS$13300,24,0)</f>
        <v>3200</v>
      </c>
      <c r="N486" s="51">
        <f>VLOOKUP(B486,'Master '!B$4:AT$13300,25,0)</f>
        <v>2083</v>
      </c>
      <c r="O486" s="51">
        <f>VLOOKUP(B486,'Master '!B$4:AV$1330,26,0)</f>
        <v>2083</v>
      </c>
      <c r="P486" s="51">
        <f>VLOOKUP(B486,'Master '!B$4:AW$1330,27,0)</f>
        <v>634</v>
      </c>
      <c r="Q486" s="51">
        <f t="shared" si="127"/>
        <v>16000</v>
      </c>
      <c r="R486" s="52">
        <f t="shared" si="128"/>
        <v>7484</v>
      </c>
      <c r="S486" s="52">
        <f t="shared" si="129"/>
        <v>2994</v>
      </c>
      <c r="T486" s="52">
        <f t="shared" si="130"/>
        <v>1949</v>
      </c>
      <c r="U486" s="52">
        <f t="shared" si="131"/>
        <v>1949</v>
      </c>
      <c r="V486" s="52">
        <f t="shared" si="132"/>
        <v>1949</v>
      </c>
      <c r="W486" s="52">
        <f t="shared" si="133"/>
        <v>903.22580645161293</v>
      </c>
      <c r="X486" s="52">
        <f t="shared" si="134"/>
        <v>17229</v>
      </c>
      <c r="Y486" s="52">
        <f t="shared" si="135"/>
        <v>13331</v>
      </c>
      <c r="Z486" s="52">
        <f t="shared" si="136"/>
        <v>13331</v>
      </c>
      <c r="AA486" s="52">
        <f>ROUND(IF((VLOOKUP(B486,'Master '!B$4:W$29000,22,0))&lt;21001,X486,0),0)</f>
        <v>17229</v>
      </c>
      <c r="AB486" s="52">
        <f t="shared" si="137"/>
        <v>1599.72</v>
      </c>
      <c r="AC486" s="52">
        <f t="shared" si="138"/>
        <v>130</v>
      </c>
      <c r="AD486" s="52">
        <v>200</v>
      </c>
      <c r="AE486" s="53"/>
      <c r="AF486" s="104"/>
      <c r="AG486" s="95">
        <f t="shared" si="139"/>
        <v>1929.72</v>
      </c>
      <c r="AH486" s="95">
        <f t="shared" si="140"/>
        <v>15299.28</v>
      </c>
      <c r="AI486" s="95">
        <f t="shared" si="141"/>
        <v>1733.03</v>
      </c>
      <c r="AJ486" s="95">
        <f t="shared" si="142"/>
        <v>559.9425</v>
      </c>
      <c r="AK486" s="95">
        <f t="shared" si="143"/>
        <v>19521.9725</v>
      </c>
    </row>
    <row r="487" spans="1:37" s="54" customFormat="1" ht="12.75" customHeight="1">
      <c r="A487" s="47">
        <v>480</v>
      </c>
      <c r="B487" s="42" t="s">
        <v>1970</v>
      </c>
      <c r="C487" s="48" t="str">
        <f>VLOOKUP(B487,'Master '!B$4:AM$6300,3,0)</f>
        <v>Nilesh Ajay Kumar Mhaske</v>
      </c>
      <c r="D487" s="49">
        <f>VLOOKUP(B487,'Master '!B$4:AP$6300,28,0)</f>
        <v>40000</v>
      </c>
      <c r="E487" s="86" t="str">
        <f>VLOOKUP(B487,'Master '!B:F,5,0)</f>
        <v>M</v>
      </c>
      <c r="F487" s="86">
        <v>0</v>
      </c>
      <c r="G487" s="86">
        <v>1</v>
      </c>
      <c r="H487" s="86">
        <v>4</v>
      </c>
      <c r="I487" s="86">
        <v>0</v>
      </c>
      <c r="J487" s="86">
        <v>26</v>
      </c>
      <c r="K487" s="50">
        <f t="shared" si="126"/>
        <v>31</v>
      </c>
      <c r="L487" s="51">
        <f>VLOOKUP(B487,'Master '!B$4:AQ$13300,23,0)</f>
        <v>20000</v>
      </c>
      <c r="M487" s="51">
        <f>VLOOKUP(B487,'Master '!B$4:AS$13300,24,0)</f>
        <v>8000</v>
      </c>
      <c r="N487" s="51">
        <f>VLOOKUP(B487,'Master '!B$4:AT$13300,25,0)</f>
        <v>2083</v>
      </c>
      <c r="O487" s="51">
        <f>VLOOKUP(B487,'Master '!B$4:AV$1330,26,0)</f>
        <v>2083</v>
      </c>
      <c r="P487" s="51">
        <f>VLOOKUP(B487,'Master '!B$4:AW$1330,27,0)</f>
        <v>7834</v>
      </c>
      <c r="Q487" s="51">
        <f t="shared" si="127"/>
        <v>40000</v>
      </c>
      <c r="R487" s="52">
        <f t="shared" si="128"/>
        <v>20000</v>
      </c>
      <c r="S487" s="52">
        <f t="shared" si="129"/>
        <v>8000</v>
      </c>
      <c r="T487" s="52">
        <f t="shared" si="130"/>
        <v>2083</v>
      </c>
      <c r="U487" s="52">
        <f t="shared" si="131"/>
        <v>2083</v>
      </c>
      <c r="V487" s="52">
        <f t="shared" si="132"/>
        <v>2083</v>
      </c>
      <c r="W487" s="52">
        <f t="shared" si="133"/>
        <v>0</v>
      </c>
      <c r="X487" s="52">
        <f t="shared" si="134"/>
        <v>34249</v>
      </c>
      <c r="Y487" s="52">
        <f t="shared" si="135"/>
        <v>26249</v>
      </c>
      <c r="Z487" s="52">
        <f t="shared" si="136"/>
        <v>15000</v>
      </c>
      <c r="AA487" s="52">
        <f>ROUND(IF((VLOOKUP(B487,'Master '!B$4:W$29000,22,0))&lt;21001,X487,0),0)</f>
        <v>0</v>
      </c>
      <c r="AB487" s="52">
        <f t="shared" si="137"/>
        <v>1800</v>
      </c>
      <c r="AC487" s="52">
        <f t="shared" si="138"/>
        <v>0</v>
      </c>
      <c r="AD487" s="52">
        <v>200</v>
      </c>
      <c r="AE487" s="53"/>
      <c r="AF487" s="104"/>
      <c r="AG487" s="95">
        <f t="shared" si="139"/>
        <v>2000</v>
      </c>
      <c r="AH487" s="95">
        <f t="shared" si="140"/>
        <v>32249</v>
      </c>
      <c r="AI487" s="95">
        <f t="shared" si="141"/>
        <v>1950</v>
      </c>
      <c r="AJ487" s="95">
        <f t="shared" si="142"/>
        <v>0</v>
      </c>
      <c r="AK487" s="95">
        <f t="shared" si="143"/>
        <v>36199</v>
      </c>
    </row>
    <row r="488" spans="1:37" s="54" customFormat="1" ht="12.75" customHeight="1">
      <c r="A488" s="47">
        <v>481</v>
      </c>
      <c r="B488" s="42" t="s">
        <v>1975</v>
      </c>
      <c r="C488" s="48" t="str">
        <f>VLOOKUP(B488,'Master '!B$4:AM$6300,3,0)</f>
        <v>Basweshwar Mohan Kashid</v>
      </c>
      <c r="D488" s="49">
        <f>VLOOKUP(B488,'Master '!B$4:AP$6300,28,0)</f>
        <v>20000</v>
      </c>
      <c r="E488" s="86" t="str">
        <f>VLOOKUP(B488,'Master '!B:F,5,0)</f>
        <v>M</v>
      </c>
      <c r="F488" s="86">
        <v>10</v>
      </c>
      <c r="G488" s="86">
        <v>0</v>
      </c>
      <c r="H488" s="86">
        <v>3</v>
      </c>
      <c r="I488" s="86">
        <v>0</v>
      </c>
      <c r="J488" s="86">
        <v>24</v>
      </c>
      <c r="K488" s="50">
        <f t="shared" si="126"/>
        <v>27</v>
      </c>
      <c r="L488" s="51">
        <f>VLOOKUP(B488,'Master '!B$4:AQ$13300,23,0)</f>
        <v>10000</v>
      </c>
      <c r="M488" s="51">
        <f>VLOOKUP(B488,'Master '!B$4:AS$13300,24,0)</f>
        <v>4000</v>
      </c>
      <c r="N488" s="51">
        <f>VLOOKUP(B488,'Master '!B$4:AT$13300,25,0)</f>
        <v>2083</v>
      </c>
      <c r="O488" s="51">
        <f>VLOOKUP(B488,'Master '!B$4:AV$1330,26,0)</f>
        <v>2083</v>
      </c>
      <c r="P488" s="51">
        <f>VLOOKUP(B488,'Master '!B$4:AW$1330,27,0)</f>
        <v>1834</v>
      </c>
      <c r="Q488" s="51">
        <f t="shared" si="127"/>
        <v>20000</v>
      </c>
      <c r="R488" s="52">
        <f t="shared" si="128"/>
        <v>8710</v>
      </c>
      <c r="S488" s="52">
        <f t="shared" si="129"/>
        <v>3484</v>
      </c>
      <c r="T488" s="52">
        <f t="shared" si="130"/>
        <v>1815</v>
      </c>
      <c r="U488" s="52">
        <f t="shared" si="131"/>
        <v>1815</v>
      </c>
      <c r="V488" s="52">
        <f t="shared" si="132"/>
        <v>1815</v>
      </c>
      <c r="W488" s="52">
        <f t="shared" si="133"/>
        <v>1129.0322580645161</v>
      </c>
      <c r="X488" s="52">
        <f t="shared" si="134"/>
        <v>18769</v>
      </c>
      <c r="Y488" s="52">
        <f t="shared" si="135"/>
        <v>14155</v>
      </c>
      <c r="Z488" s="52">
        <f t="shared" si="136"/>
        <v>14155</v>
      </c>
      <c r="AA488" s="52">
        <f>ROUND(IF((VLOOKUP(B488,'Master '!B$4:W$29000,22,0))&lt;21001,X488,0),0)</f>
        <v>18769</v>
      </c>
      <c r="AB488" s="52">
        <f t="shared" si="137"/>
        <v>1698.6</v>
      </c>
      <c r="AC488" s="52">
        <f t="shared" si="138"/>
        <v>141</v>
      </c>
      <c r="AD488" s="52">
        <v>200</v>
      </c>
      <c r="AE488" s="53"/>
      <c r="AF488" s="104"/>
      <c r="AG488" s="95">
        <f t="shared" si="139"/>
        <v>2039.6</v>
      </c>
      <c r="AH488" s="95">
        <f t="shared" si="140"/>
        <v>16729.400000000001</v>
      </c>
      <c r="AI488" s="95">
        <f t="shared" si="141"/>
        <v>1840.15</v>
      </c>
      <c r="AJ488" s="95">
        <f t="shared" si="142"/>
        <v>609.99250000000006</v>
      </c>
      <c r="AK488" s="95">
        <f t="shared" si="143"/>
        <v>21219.142500000002</v>
      </c>
    </row>
    <row r="489" spans="1:37" s="54" customFormat="1" ht="12.75" customHeight="1">
      <c r="A489" s="47">
        <v>482</v>
      </c>
      <c r="B489" s="42" t="s">
        <v>1978</v>
      </c>
      <c r="C489" s="48" t="str">
        <f>VLOOKUP(B489,'Master '!B$4:AM$6300,3,0)</f>
        <v>Dilip Arjun Hadimani</v>
      </c>
      <c r="D489" s="49">
        <f>VLOOKUP(B489,'Master '!B$4:AP$6300,28,0)</f>
        <v>50000</v>
      </c>
      <c r="E489" s="86" t="str">
        <f>VLOOKUP(B489,'Master '!B:F,5,0)</f>
        <v>M</v>
      </c>
      <c r="F489" s="86">
        <v>0</v>
      </c>
      <c r="G489" s="86">
        <v>1</v>
      </c>
      <c r="H489" s="86">
        <v>4</v>
      </c>
      <c r="I489" s="86">
        <v>0</v>
      </c>
      <c r="J489" s="86">
        <v>26</v>
      </c>
      <c r="K489" s="50">
        <f t="shared" si="126"/>
        <v>31</v>
      </c>
      <c r="L489" s="51">
        <f>VLOOKUP(B489,'Master '!B$4:AQ$13300,23,0)</f>
        <v>25000</v>
      </c>
      <c r="M489" s="51">
        <f>VLOOKUP(B489,'Master '!B$4:AS$13300,24,0)</f>
        <v>10000</v>
      </c>
      <c r="N489" s="51">
        <f>VLOOKUP(B489,'Master '!B$4:AT$13300,25,0)</f>
        <v>2083</v>
      </c>
      <c r="O489" s="51">
        <f>VLOOKUP(B489,'Master '!B$4:AV$1330,26,0)</f>
        <v>2083</v>
      </c>
      <c r="P489" s="51">
        <f>VLOOKUP(B489,'Master '!B$4:AW$1330,27,0)</f>
        <v>10834</v>
      </c>
      <c r="Q489" s="51">
        <f t="shared" si="127"/>
        <v>50000</v>
      </c>
      <c r="R489" s="52">
        <f t="shared" si="128"/>
        <v>25000</v>
      </c>
      <c r="S489" s="52">
        <f t="shared" si="129"/>
        <v>10000</v>
      </c>
      <c r="T489" s="52">
        <f t="shared" si="130"/>
        <v>2083</v>
      </c>
      <c r="U489" s="52">
        <f t="shared" si="131"/>
        <v>2083</v>
      </c>
      <c r="V489" s="52">
        <f t="shared" si="132"/>
        <v>2083</v>
      </c>
      <c r="W489" s="52">
        <f t="shared" si="133"/>
        <v>0</v>
      </c>
      <c r="X489" s="52">
        <f t="shared" si="134"/>
        <v>41249</v>
      </c>
      <c r="Y489" s="52">
        <f t="shared" si="135"/>
        <v>31249</v>
      </c>
      <c r="Z489" s="52">
        <f t="shared" si="136"/>
        <v>15000</v>
      </c>
      <c r="AA489" s="52">
        <f>ROUND(IF((VLOOKUP(B489,'Master '!B$4:W$29000,22,0))&lt;21001,X489,0),0)</f>
        <v>0</v>
      </c>
      <c r="AB489" s="52">
        <f t="shared" si="137"/>
        <v>1800</v>
      </c>
      <c r="AC489" s="52">
        <f t="shared" si="138"/>
        <v>0</v>
      </c>
      <c r="AD489" s="52">
        <v>200</v>
      </c>
      <c r="AE489" s="53"/>
      <c r="AF489" s="104"/>
      <c r="AG489" s="95">
        <f t="shared" si="139"/>
        <v>2000</v>
      </c>
      <c r="AH489" s="95">
        <f t="shared" si="140"/>
        <v>39249</v>
      </c>
      <c r="AI489" s="95">
        <f t="shared" si="141"/>
        <v>1950</v>
      </c>
      <c r="AJ489" s="95">
        <f t="shared" si="142"/>
        <v>0</v>
      </c>
      <c r="AK489" s="95">
        <f t="shared" si="143"/>
        <v>43199</v>
      </c>
    </row>
    <row r="491" spans="1:37" s="80" customFormat="1">
      <c r="A491" s="47"/>
      <c r="B491" s="78"/>
      <c r="C491" s="78"/>
      <c r="D491" s="79">
        <f t="shared" ref="D491:AK491" si="144">SUM(D8:D489)</f>
        <v>12750000</v>
      </c>
      <c r="E491" s="79">
        <f t="shared" si="144"/>
        <v>0</v>
      </c>
      <c r="F491" s="79">
        <f t="shared" si="144"/>
        <v>2210</v>
      </c>
      <c r="G491" s="79">
        <f t="shared" si="144"/>
        <v>328</v>
      </c>
      <c r="H491" s="79">
        <f t="shared" si="144"/>
        <v>1603</v>
      </c>
      <c r="I491" s="79">
        <f t="shared" si="144"/>
        <v>0</v>
      </c>
      <c r="J491" s="79">
        <f t="shared" si="144"/>
        <v>12183</v>
      </c>
      <c r="K491" s="79">
        <f t="shared" si="144"/>
        <v>14114</v>
      </c>
      <c r="L491" s="79">
        <f t="shared" si="144"/>
        <v>6375000</v>
      </c>
      <c r="M491" s="79">
        <f t="shared" si="144"/>
        <v>2550000</v>
      </c>
      <c r="N491" s="79">
        <f t="shared" si="144"/>
        <v>1004006</v>
      </c>
      <c r="O491" s="79">
        <f t="shared" si="144"/>
        <v>1004006</v>
      </c>
      <c r="P491" s="79">
        <f t="shared" si="144"/>
        <v>1816988</v>
      </c>
      <c r="Q491" s="79">
        <f t="shared" si="144"/>
        <v>12750000</v>
      </c>
      <c r="R491" s="79">
        <f t="shared" si="144"/>
        <v>6024693</v>
      </c>
      <c r="S491" s="79">
        <f t="shared" si="144"/>
        <v>2409928</v>
      </c>
      <c r="T491" s="79">
        <f t="shared" si="144"/>
        <v>948507</v>
      </c>
      <c r="U491" s="79">
        <f t="shared" si="144"/>
        <v>948507</v>
      </c>
      <c r="V491" s="79">
        <f t="shared" si="144"/>
        <v>948507</v>
      </c>
      <c r="W491" s="79">
        <f t="shared" si="144"/>
        <v>226935.4838709675</v>
      </c>
      <c r="X491" s="79">
        <f t="shared" si="144"/>
        <v>11507252</v>
      </c>
      <c r="Y491" s="79">
        <f t="shared" si="144"/>
        <v>8870214</v>
      </c>
      <c r="Z491" s="79">
        <f t="shared" si="144"/>
        <v>7043805</v>
      </c>
      <c r="AA491" s="79">
        <f t="shared" si="144"/>
        <v>4584404</v>
      </c>
      <c r="AB491" s="79">
        <f t="shared" si="144"/>
        <v>845256.6</v>
      </c>
      <c r="AC491" s="79">
        <f t="shared" si="144"/>
        <v>34481</v>
      </c>
      <c r="AD491" s="79">
        <f t="shared" si="144"/>
        <v>96400</v>
      </c>
      <c r="AE491" s="79">
        <f t="shared" si="144"/>
        <v>0</v>
      </c>
      <c r="AF491" s="79">
        <f t="shared" si="144"/>
        <v>0</v>
      </c>
      <c r="AG491" s="79">
        <f t="shared" si="144"/>
        <v>976137.6</v>
      </c>
      <c r="AH491" s="79">
        <f t="shared" si="144"/>
        <v>10531114.400000002</v>
      </c>
      <c r="AI491" s="79">
        <f t="shared" si="144"/>
        <v>915694.65</v>
      </c>
      <c r="AJ491" s="79">
        <f t="shared" si="144"/>
        <v>148993.13</v>
      </c>
      <c r="AK491" s="79">
        <f t="shared" si="144"/>
        <v>12571939.779999999</v>
      </c>
    </row>
    <row r="492" spans="1:37">
      <c r="Y492" s="81"/>
      <c r="Z492" s="81"/>
      <c r="AA492" s="81"/>
    </row>
    <row r="494" spans="1:37">
      <c r="X494" s="81"/>
      <c r="Y494" s="81"/>
      <c r="Z494" s="81"/>
      <c r="AA494" s="81"/>
    </row>
    <row r="496" spans="1:37">
      <c r="AC496" s="76" t="s">
        <v>2075</v>
      </c>
      <c r="AE496" s="81"/>
    </row>
    <row r="497" spans="11:31">
      <c r="AC497" s="76" t="s">
        <v>2076</v>
      </c>
    </row>
    <row r="498" spans="11:31">
      <c r="Y498" s="81"/>
      <c r="Z498" s="81"/>
      <c r="AA498" s="81"/>
    </row>
    <row r="500" spans="11:31">
      <c r="AE500" s="81"/>
    </row>
    <row r="501" spans="11:31">
      <c r="Y501" s="81"/>
      <c r="Z501" s="81"/>
      <c r="AA501" s="81"/>
    </row>
    <row r="505" spans="11:31">
      <c r="K505" s="76"/>
      <c r="O505" s="81"/>
    </row>
  </sheetData>
  <autoFilter ref="A7:AL7"/>
  <mergeCells count="3">
    <mergeCell ref="R6:X6"/>
    <mergeCell ref="AB6:AE6"/>
    <mergeCell ref="L6:Q6"/>
  </mergeCells>
  <pageMargins left="0.19685039370078741" right="0.19685039370078741" top="0.51181102362204722" bottom="0.51181102362204722" header="0" footer="0"/>
  <pageSetup paperSize="9" scale="4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B3:J26"/>
  <sheetViews>
    <sheetView zoomScale="115" zoomScaleNormal="115" workbookViewId="0">
      <selection activeCell="D9" sqref="D9"/>
    </sheetView>
  </sheetViews>
  <sheetFormatPr defaultColWidth="11.42578125" defaultRowHeight="12" customHeight="1"/>
  <cols>
    <col min="1" max="1" width="2.85546875" style="57" customWidth="1"/>
    <col min="2" max="2" width="21.42578125" style="57" customWidth="1"/>
    <col min="3" max="3" width="2.85546875" style="58" customWidth="1"/>
    <col min="4" max="4" width="15.42578125" style="59" customWidth="1"/>
    <col min="5" max="5" width="2" style="57" customWidth="1"/>
    <col min="6" max="6" width="18.42578125" style="57" customWidth="1"/>
    <col min="7" max="7" width="2.85546875" style="60" customWidth="1"/>
    <col min="8" max="8" width="27.140625" style="57" customWidth="1"/>
    <col min="9" max="10" width="11.42578125" style="57" customWidth="1"/>
    <col min="11" max="16384" width="11.42578125" style="57"/>
  </cols>
  <sheetData>
    <row r="3" spans="2:8" ht="12" customHeight="1">
      <c r="B3" s="61"/>
      <c r="C3" s="61"/>
      <c r="D3" s="61"/>
      <c r="E3" s="61"/>
      <c r="F3" s="61"/>
      <c r="G3" s="61"/>
      <c r="H3" s="61"/>
    </row>
    <row r="4" spans="2:8" ht="12" customHeight="1">
      <c r="B4" s="61"/>
      <c r="C4" s="61"/>
      <c r="D4" s="61"/>
      <c r="E4" s="61"/>
      <c r="F4" s="61"/>
      <c r="G4" s="61"/>
      <c r="H4" s="61"/>
    </row>
    <row r="5" spans="2:8" ht="12" customHeight="1">
      <c r="B5" s="62"/>
      <c r="C5" s="62"/>
      <c r="D5" s="62"/>
      <c r="E5" s="62"/>
      <c r="F5" s="62"/>
      <c r="G5" s="62"/>
      <c r="H5" s="62"/>
    </row>
    <row r="6" spans="2:8" ht="12" customHeight="1">
      <c r="B6" s="109"/>
      <c r="C6" s="110"/>
      <c r="D6" s="111"/>
      <c r="E6" s="102"/>
      <c r="F6" s="102"/>
      <c r="G6" s="1"/>
      <c r="H6" s="102"/>
    </row>
    <row r="7" spans="2:8" ht="12" customHeight="1">
      <c r="B7" s="102"/>
      <c r="C7" s="102"/>
      <c r="D7" s="102"/>
      <c r="E7" s="102"/>
      <c r="F7" s="102"/>
      <c r="G7" s="1"/>
      <c r="H7" s="102"/>
    </row>
    <row r="8" spans="2:8" s="68" customFormat="1" ht="12" customHeight="1" thickBot="1">
      <c r="B8" s="63" t="s">
        <v>2077</v>
      </c>
      <c r="C8" s="2"/>
      <c r="D8" s="3">
        <v>44013</v>
      </c>
      <c r="E8" s="67"/>
      <c r="F8" s="4"/>
      <c r="G8" s="4"/>
      <c r="H8" s="69"/>
    </row>
    <row r="9" spans="2:8" ht="12" customHeight="1">
      <c r="B9" s="64" t="s">
        <v>2078</v>
      </c>
      <c r="C9" s="5" t="s">
        <v>2079</v>
      </c>
      <c r="D9" s="6" t="s">
        <v>2080</v>
      </c>
      <c r="E9" s="7"/>
      <c r="F9" s="65" t="s">
        <v>2081</v>
      </c>
      <c r="G9" s="8" t="s">
        <v>2079</v>
      </c>
      <c r="H9" s="70" t="e">
        <f>VLOOKUP(D9,'Master '!B$4:BC$69,3,0)</f>
        <v>#N/A</v>
      </c>
    </row>
    <row r="10" spans="2:8" ht="12" customHeight="1">
      <c r="B10" s="65" t="s">
        <v>2082</v>
      </c>
      <c r="C10" s="8" t="s">
        <v>2079</v>
      </c>
      <c r="D10" s="70" t="e">
        <f>VLOOKUP(D9,'Master '!B$4:BC$69,11,0)</f>
        <v>#N/A</v>
      </c>
      <c r="E10" s="9"/>
      <c r="F10" s="65" t="s">
        <v>10</v>
      </c>
      <c r="G10" s="8" t="s">
        <v>2079</v>
      </c>
      <c r="H10" s="70" t="e">
        <f>VLOOKUP(D9,'Master '!B$4:BG$69,10,0)</f>
        <v>#N/A</v>
      </c>
    </row>
    <row r="11" spans="2:8" ht="12" customHeight="1">
      <c r="B11" s="65" t="s">
        <v>2083</v>
      </c>
      <c r="C11" s="8" t="s">
        <v>2079</v>
      </c>
      <c r="D11" s="73" t="e">
        <f>VLOOKUP(D9,'March 2023'!B$8:AI$560,6,0)</f>
        <v>#N/A</v>
      </c>
      <c r="E11" s="9"/>
      <c r="F11" s="65" t="s">
        <v>16</v>
      </c>
      <c r="G11" s="8" t="s">
        <v>2079</v>
      </c>
      <c r="H11" s="70" t="e">
        <f>VLOOKUP(D9,'Master '!B$4:BG$69,16,0)</f>
        <v>#N/A</v>
      </c>
    </row>
    <row r="12" spans="2:8" ht="12" customHeight="1">
      <c r="B12" s="65" t="s">
        <v>2084</v>
      </c>
      <c r="C12" s="8" t="s">
        <v>2079</v>
      </c>
      <c r="D12" s="73" t="e">
        <f>VLOOKUP(D9,'March 2023'!B$8:AI$560,5,0)</f>
        <v>#N/A</v>
      </c>
      <c r="E12" s="9"/>
      <c r="F12" s="10" t="s">
        <v>2085</v>
      </c>
      <c r="G12" s="11" t="s">
        <v>2079</v>
      </c>
      <c r="H12" s="71" t="e">
        <f>VLOOKUP(D9,'Master '!B$4:BG$69,17,0)</f>
        <v>#N/A</v>
      </c>
    </row>
    <row r="13" spans="2:8" ht="12" customHeight="1">
      <c r="B13" s="65" t="s">
        <v>2086</v>
      </c>
      <c r="C13" s="8" t="s">
        <v>2079</v>
      </c>
      <c r="D13" s="73" t="e">
        <f>VLOOKUP(D9,'March 2023'!B$8:AI$560,4,0)</f>
        <v>#N/A</v>
      </c>
      <c r="E13" s="9"/>
      <c r="F13" s="57" t="s">
        <v>20</v>
      </c>
      <c r="G13" s="8" t="s">
        <v>2079</v>
      </c>
      <c r="H13" s="70" t="e">
        <f>VLOOKUP(D9,'Master '!B$4:BG$69,20,0)</f>
        <v>#N/A</v>
      </c>
    </row>
    <row r="14" spans="2:8" ht="12" customHeight="1">
      <c r="B14" s="65" t="s">
        <v>2087</v>
      </c>
      <c r="C14" s="8" t="s">
        <v>2079</v>
      </c>
      <c r="D14" s="73" t="e">
        <f>VLOOKUP(D9,'March 2023'!B$8:AI$560,7,0)</f>
        <v>#N/A</v>
      </c>
      <c r="E14" s="9"/>
      <c r="F14" s="57" t="s">
        <v>2088</v>
      </c>
      <c r="G14" s="11" t="s">
        <v>2079</v>
      </c>
      <c r="H14" s="70"/>
    </row>
    <row r="15" spans="2:8" ht="12" customHeight="1">
      <c r="B15" s="65" t="s">
        <v>2089</v>
      </c>
      <c r="C15" s="8" t="s">
        <v>2079</v>
      </c>
      <c r="D15" s="70" t="e">
        <f>VLOOKUP(D9,'Master '!B$4:BC$69,14,0)</f>
        <v>#N/A</v>
      </c>
      <c r="E15" s="10"/>
      <c r="F15" s="10" t="s">
        <v>2090</v>
      </c>
      <c r="G15" s="8" t="s">
        <v>2079</v>
      </c>
      <c r="H15" s="71" t="e">
        <f>VLOOKUP(D9,'Master '!B$4:BG$69,21,0)</f>
        <v>#N/A</v>
      </c>
    </row>
    <row r="16" spans="2:8" ht="12" customHeight="1">
      <c r="B16" s="65" t="s">
        <v>7</v>
      </c>
      <c r="C16" s="8"/>
      <c r="D16" s="105" t="e">
        <f>VLOOKUP(D9,'Master '!B$4:BC$69,7,0)</f>
        <v>#N/A</v>
      </c>
      <c r="E16" s="10"/>
      <c r="F16" s="10" t="s">
        <v>2091</v>
      </c>
      <c r="G16" s="10"/>
      <c r="H16" s="71" t="e">
        <f>VLOOKUP(D9,'Master '!B$4:BG$69,15,0)</f>
        <v>#N/A</v>
      </c>
    </row>
    <row r="17" spans="2:10" ht="12" customHeight="1" thickBot="1">
      <c r="B17" s="65" t="s">
        <v>2092</v>
      </c>
      <c r="C17" s="8"/>
      <c r="D17" s="70" t="e">
        <f>VLOOKUP(D9,'Master '!B$4:BC$69,13,0)</f>
        <v>#N/A</v>
      </c>
      <c r="E17" s="12"/>
      <c r="F17" s="12" t="s">
        <v>2093</v>
      </c>
      <c r="G17" s="12"/>
      <c r="H17" s="73" t="e">
        <f>VLOOKUP(D9,'March 2023'!B$8:AM$560,21,0)</f>
        <v>#N/A</v>
      </c>
    </row>
    <row r="18" spans="2:10" s="68" customFormat="1" ht="12" customHeight="1" thickBot="1">
      <c r="B18" s="13" t="s">
        <v>2094</v>
      </c>
      <c r="C18" s="14"/>
      <c r="D18" s="15" t="s">
        <v>2095</v>
      </c>
      <c r="E18" s="13"/>
      <c r="F18" s="13" t="s">
        <v>2096</v>
      </c>
      <c r="G18" s="14"/>
      <c r="H18" s="13" t="s">
        <v>2095</v>
      </c>
      <c r="J18" s="67"/>
    </row>
    <row r="19" spans="2:10" ht="12" customHeight="1">
      <c r="B19" s="57" t="s">
        <v>2097</v>
      </c>
      <c r="C19" s="16" t="s">
        <v>2079</v>
      </c>
      <c r="D19" s="17" t="e">
        <f>VLOOKUP(D9,'March 2023'!B$8:AI$554,14,0)</f>
        <v>#N/A</v>
      </c>
      <c r="E19" s="18"/>
      <c r="F19" s="65" t="s">
        <v>2068</v>
      </c>
      <c r="G19" s="19" t="s">
        <v>2079</v>
      </c>
      <c r="H19" s="72" t="e">
        <f>VLOOKUP(D9,'March 2023'!B$8:AI$554,23,0)</f>
        <v>#N/A</v>
      </c>
      <c r="J19" s="65"/>
    </row>
    <row r="20" spans="2:10" ht="12" customHeight="1">
      <c r="B20" s="57" t="s">
        <v>2059</v>
      </c>
      <c r="C20" s="19" t="s">
        <v>2079</v>
      </c>
      <c r="D20" s="17" t="e">
        <f>VLOOKUP(D9,'March 2023'!B$8:AI$554,15,0)</f>
        <v>#N/A</v>
      </c>
      <c r="E20" s="18"/>
      <c r="F20" s="65" t="s">
        <v>2069</v>
      </c>
      <c r="G20" s="19" t="s">
        <v>2079</v>
      </c>
      <c r="H20" s="73">
        <v>0</v>
      </c>
      <c r="J20" s="65"/>
    </row>
    <row r="21" spans="2:10" ht="12" customHeight="1">
      <c r="B21" s="57" t="s">
        <v>25</v>
      </c>
      <c r="C21" s="19" t="s">
        <v>2079</v>
      </c>
      <c r="D21" s="17" t="e">
        <f>VLOOKUP(D9,'March 2023'!B$8:AI$554,16,0)</f>
        <v>#N/A</v>
      </c>
      <c r="E21" s="18"/>
      <c r="F21" s="65" t="s">
        <v>2070</v>
      </c>
      <c r="G21" s="19" t="s">
        <v>2079</v>
      </c>
      <c r="H21" s="73" t="e">
        <f>VLOOKUP(D9,'March 2023'!B$8:AI$554,25,0)</f>
        <v>#N/A</v>
      </c>
      <c r="J21" s="65"/>
    </row>
    <row r="22" spans="2:10" ht="12" customHeight="1">
      <c r="B22" s="57" t="s">
        <v>26</v>
      </c>
      <c r="C22" s="19" t="s">
        <v>2079</v>
      </c>
      <c r="D22" s="17" t="e">
        <f>VLOOKUP(D9,'March 2023'!B$8:AI$554,17,0)</f>
        <v>#N/A</v>
      </c>
      <c r="E22" s="18"/>
      <c r="F22" s="65" t="s">
        <v>30</v>
      </c>
      <c r="G22" s="19" t="s">
        <v>2079</v>
      </c>
      <c r="H22" s="73" t="e">
        <f>VLOOKUP(D9,'March 2023'!B$8:AI$554,26,0)</f>
        <v>#N/A</v>
      </c>
    </row>
    <row r="23" spans="2:10" ht="12" customHeight="1" thickBot="1">
      <c r="B23" s="66" t="s">
        <v>2098</v>
      </c>
      <c r="C23" s="19" t="s">
        <v>2079</v>
      </c>
      <c r="D23" s="17" t="e">
        <f>VLOOKUP(D9,'March 2023'!B$8:AI$554,18,0)</f>
        <v>#N/A</v>
      </c>
      <c r="E23" s="18"/>
      <c r="F23" s="57" t="s">
        <v>2099</v>
      </c>
      <c r="G23" s="19"/>
      <c r="H23" s="73" t="e">
        <f>VLOOKUP(D9,'March 2023'!B$8:AI$554,27,0)</f>
        <v>#N/A</v>
      </c>
    </row>
    <row r="24" spans="2:10" s="68" customFormat="1" ht="12" customHeight="1" thickBot="1">
      <c r="B24" s="13" t="s">
        <v>2100</v>
      </c>
      <c r="C24" s="14"/>
      <c r="D24" s="20" t="e">
        <f>SUM(D19:D23)</f>
        <v>#N/A</v>
      </c>
      <c r="E24" s="21"/>
      <c r="F24" s="13" t="s">
        <v>2072</v>
      </c>
      <c r="G24" s="14"/>
      <c r="H24" s="20" t="e">
        <f>SUM(H19:H23)</f>
        <v>#N/A</v>
      </c>
    </row>
    <row r="25" spans="2:10" s="68" customFormat="1" ht="12" customHeight="1">
      <c r="B25" s="67"/>
      <c r="C25" s="22"/>
      <c r="D25" s="23"/>
      <c r="E25" s="24"/>
      <c r="F25" s="112" t="s">
        <v>2101</v>
      </c>
      <c r="G25" s="113"/>
      <c r="H25" s="74" t="e">
        <f>ROUNDUP((D24-H24),0)</f>
        <v>#N/A</v>
      </c>
    </row>
    <row r="26" spans="2:10" ht="12" customHeight="1">
      <c r="B26" s="114" t="s">
        <v>2102</v>
      </c>
      <c r="C26" s="115"/>
      <c r="D26" s="115"/>
      <c r="E26" s="115"/>
      <c r="F26" s="115"/>
      <c r="G26" s="115"/>
      <c r="H26" s="115"/>
    </row>
  </sheetData>
  <mergeCells count="3">
    <mergeCell ref="B6:D6"/>
    <mergeCell ref="F25:G25"/>
    <mergeCell ref="B26:H26"/>
  </mergeCells>
  <dataValidations count="1">
    <dataValidation type="list" showInputMessage="1" showErrorMessage="1" sqref="D9">
      <formula1>EMP_NO</formula1>
    </dataValidation>
  </dataValidations>
  <pageMargins left="0.1" right="0.2" top="0.42" bottom="0.75" header="0.3" footer="0.3"/>
  <pageSetup paperSize="9" scale="10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Master </vt:lpstr>
      <vt:lpstr>March 2023</vt:lpstr>
      <vt:lpstr>Pay Slip </vt:lpstr>
      <vt:lpstr>EMP_NO</vt:lpstr>
      <vt:lpstr>'Pay Slip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</dc:creator>
  <cp:lastModifiedBy>admin</cp:lastModifiedBy>
  <cp:lastPrinted>2020-10-26T05:57:07Z</cp:lastPrinted>
  <dcterms:created xsi:type="dcterms:W3CDTF">2015-11-02T10:20:54Z</dcterms:created>
  <dcterms:modified xsi:type="dcterms:W3CDTF">2023-05-26T23:42:13Z</dcterms:modified>
</cp:coreProperties>
</file>