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800" yWindow="4740" windowWidth="15600" windowHeight="10035" activeTab="2"/>
  </bookViews>
  <sheets>
    <sheet name="Business Problem" sheetId="8" r:id="rId1"/>
    <sheet name="Model Equation" sheetId="9" r:id="rId2"/>
    <sheet name="Gains Table - Dev &amp; Val Sample" sheetId="5" r:id="rId3"/>
    <sheet name="Sheet1" sheetId="10" r:id="rId4"/>
  </sheets>
  <calcPr calcId="124519"/>
</workbook>
</file>

<file path=xl/calcChain.xml><?xml version="1.0" encoding="utf-8"?>
<calcChain xmlns="http://schemas.openxmlformats.org/spreadsheetml/2006/main">
  <c r="F29" i="10"/>
  <c r="F47"/>
  <c r="D51"/>
  <c r="D50"/>
  <c r="D49"/>
  <c r="D43"/>
  <c r="D42"/>
  <c r="D41"/>
  <c r="D34"/>
  <c r="D33"/>
  <c r="D32"/>
  <c r="I17" l="1"/>
  <c r="I22"/>
  <c r="I20"/>
  <c r="D24"/>
  <c r="D23"/>
  <c r="D22"/>
  <c r="D7"/>
  <c r="D6"/>
  <c r="D5"/>
  <c r="D4"/>
  <c r="D12" i="9" l="1"/>
  <c r="D11"/>
  <c r="D10"/>
  <c r="D9"/>
  <c r="D8"/>
  <c r="D7"/>
  <c r="D6"/>
  <c r="D5"/>
  <c r="D4"/>
  <c r="E29" i="5" l="1"/>
  <c r="J20" s="1"/>
  <c r="D29"/>
  <c r="H23" s="1"/>
  <c r="G28"/>
  <c r="G27"/>
  <c r="G26"/>
  <c r="G25"/>
  <c r="G24"/>
  <c r="G23"/>
  <c r="G22"/>
  <c r="G21"/>
  <c r="G20"/>
  <c r="G11"/>
  <c r="H8"/>
  <c r="J8"/>
  <c r="G5"/>
  <c r="G6"/>
  <c r="G7"/>
  <c r="G8"/>
  <c r="G9"/>
  <c r="G10"/>
  <c r="G12"/>
  <c r="G13"/>
  <c r="H6" l="1"/>
  <c r="H13"/>
  <c r="H5"/>
  <c r="H12"/>
  <c r="J11"/>
  <c r="H9"/>
  <c r="J7"/>
  <c r="J4"/>
  <c r="K4" s="1"/>
  <c r="J10"/>
  <c r="H11"/>
  <c r="H7"/>
  <c r="J13"/>
  <c r="J9"/>
  <c r="J5"/>
  <c r="J6"/>
  <c r="G14"/>
  <c r="H4"/>
  <c r="I4" s="1"/>
  <c r="H10"/>
  <c r="J12"/>
  <c r="H25"/>
  <c r="F29"/>
  <c r="H26"/>
  <c r="J27"/>
  <c r="J26"/>
  <c r="J19"/>
  <c r="K19" s="1"/>
  <c r="K20" s="1"/>
  <c r="H22"/>
  <c r="J23"/>
  <c r="H19"/>
  <c r="I19" s="1"/>
  <c r="H21"/>
  <c r="J22"/>
  <c r="H28"/>
  <c r="H24"/>
  <c r="H20"/>
  <c r="J25"/>
  <c r="J21"/>
  <c r="G19"/>
  <c r="H27"/>
  <c r="J28"/>
  <c r="J24"/>
  <c r="G4"/>
  <c r="I20" l="1"/>
  <c r="L20" s="1"/>
  <c r="L4"/>
  <c r="R4"/>
  <c r="I5"/>
  <c r="R5" s="1"/>
  <c r="K5"/>
  <c r="K6" s="1"/>
  <c r="K7" s="1"/>
  <c r="K8" s="1"/>
  <c r="K9" s="1"/>
  <c r="K10" s="1"/>
  <c r="K11" s="1"/>
  <c r="K12" s="1"/>
  <c r="K13" s="1"/>
  <c r="L19"/>
  <c r="R19"/>
  <c r="K21"/>
  <c r="K22" s="1"/>
  <c r="K23" s="1"/>
  <c r="K24" s="1"/>
  <c r="K25" s="1"/>
  <c r="K26" s="1"/>
  <c r="K27" s="1"/>
  <c r="K28" s="1"/>
  <c r="I21"/>
  <c r="R20"/>
  <c r="I6" l="1"/>
  <c r="R6" s="1"/>
  <c r="L5"/>
  <c r="I22"/>
  <c r="L21"/>
  <c r="R21"/>
  <c r="I7" l="1"/>
  <c r="L6"/>
  <c r="I23"/>
  <c r="L22"/>
  <c r="R22"/>
  <c r="L7" l="1"/>
  <c r="I8"/>
  <c r="R7"/>
  <c r="R23"/>
  <c r="I24"/>
  <c r="L23"/>
  <c r="L8" l="1"/>
  <c r="R8"/>
  <c r="I9"/>
  <c r="I25"/>
  <c r="L24"/>
  <c r="R24"/>
  <c r="L9" l="1"/>
  <c r="R9"/>
  <c r="I10"/>
  <c r="I26"/>
  <c r="L25"/>
  <c r="R25"/>
  <c r="L10" l="1"/>
  <c r="I11"/>
  <c r="R10"/>
  <c r="I27"/>
  <c r="L26"/>
  <c r="R26"/>
  <c r="L11" l="1"/>
  <c r="I12"/>
  <c r="R11"/>
  <c r="R27"/>
  <c r="I28"/>
  <c r="L27"/>
  <c r="L12" l="1"/>
  <c r="I13"/>
  <c r="R12"/>
  <c r="L28"/>
  <c r="L29" s="1"/>
  <c r="R28"/>
  <c r="R13" l="1"/>
  <c r="L13"/>
  <c r="L14" s="1"/>
</calcChain>
</file>

<file path=xl/sharedStrings.xml><?xml version="1.0" encoding="utf-8"?>
<sst xmlns="http://schemas.openxmlformats.org/spreadsheetml/2006/main" count="88" uniqueCount="61">
  <si>
    <t>DebtRatio</t>
  </si>
  <si>
    <t>MonthlyIncome</t>
  </si>
  <si>
    <t>NumberOfTimes90DaysLate</t>
  </si>
  <si>
    <t>NumberRealEstateLoansOrLines</t>
  </si>
  <si>
    <t>age</t>
  </si>
  <si>
    <t>NumberOfDependents</t>
  </si>
  <si>
    <t>Decile</t>
  </si>
  <si>
    <t>MIN SCORE</t>
  </si>
  <si>
    <t>MAX SCORE</t>
  </si>
  <si>
    <t>Random Model</t>
  </si>
  <si>
    <t>Lift</t>
  </si>
  <si>
    <t>Baseline</t>
  </si>
  <si>
    <t>Val Sample</t>
  </si>
  <si>
    <t>Bad#</t>
  </si>
  <si>
    <t>Good#</t>
  </si>
  <si>
    <t>Total</t>
  </si>
  <si>
    <t>BAD RATE</t>
  </si>
  <si>
    <t>BAD PERCENT</t>
  </si>
  <si>
    <t>CUMU. BAD PERCENT</t>
  </si>
  <si>
    <t>GOOD PERCENT</t>
  </si>
  <si>
    <t>CUMU. GOOD PERCENT</t>
  </si>
  <si>
    <t>KS</t>
  </si>
  <si>
    <t>Business Problem</t>
  </si>
  <si>
    <t>Banks play a crucial role in market economies. They decide who can get finance and on what terms and can make or break investment decisions.</t>
  </si>
  <si>
    <t xml:space="preserve">Credit scoring algorithms, which make a guess at the probability of default, are the method banks use to determine whether or not a loan should be granted. </t>
  </si>
  <si>
    <t>This excercise requires to improve on the state of the art in credit scoring, by predicting the probability that somebody will experience financial distress in the next two years.</t>
  </si>
  <si>
    <t xml:space="preserve">For markets and society to function, individuals and companies need access to credit. </t>
  </si>
  <si>
    <t>The goal of this excercise is to build a model that borrowers can use to help make the best financial decisions.</t>
  </si>
  <si>
    <t>Historical data are provided on 150,000 borrowers</t>
  </si>
  <si>
    <t>Both Training &amp; Testing models should have similar pecentages of bads</t>
  </si>
  <si>
    <t>Both of them should follow rank ordering(at least 5 or 6 deciels)</t>
  </si>
  <si>
    <t>Model Equation</t>
  </si>
  <si>
    <t>x</t>
  </si>
  <si>
    <t>(Intercept)</t>
  </si>
  <si>
    <t>NumberOfTime30.59DaysPastDueNotWorse</t>
  </si>
  <si>
    <t>NumberOfTime60.89DaysPastDueNotWorse</t>
  </si>
  <si>
    <t>Log(p/1-p) = linear eqn</t>
  </si>
  <si>
    <t>p/1-p = exp(linear eqn)</t>
  </si>
  <si>
    <t>odds</t>
  </si>
  <si>
    <t>p= odds/1+odds</t>
  </si>
  <si>
    <t>the cut-off will be decided based on KS-statistic &amp; lift value(business)</t>
  </si>
  <si>
    <t>Few Checks</t>
  </si>
  <si>
    <t>First two deciles should give &gt;2 lift</t>
  </si>
  <si>
    <t>KS Should come in first 5 deciles</t>
  </si>
  <si>
    <t>if p&gt;0.06 then predicted_bad = 1 elase 0;</t>
  </si>
  <si>
    <t>Kolmogorov–Smirnov test</t>
  </si>
  <si>
    <t>Train Sample</t>
  </si>
  <si>
    <t>[[ 981,  161],</t>
  </si>
  <si>
    <t xml:space="preserve">       [  25, 1050]</t>
  </si>
  <si>
    <t>Predicted</t>
  </si>
  <si>
    <t>Actual</t>
  </si>
  <si>
    <t>Accuracy</t>
  </si>
  <si>
    <t>Recall</t>
  </si>
  <si>
    <t>Precision</t>
  </si>
  <si>
    <t>model</t>
  </si>
  <si>
    <t>F</t>
  </si>
  <si>
    <t>Non F</t>
  </si>
  <si>
    <t>P=0.058</t>
  </si>
  <si>
    <t>P=0.308</t>
  </si>
  <si>
    <t>P=0.54</t>
  </si>
  <si>
    <t>p=0.5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</si>
</sst>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9" tint="-0.249977111117893"/>
      <name val="Calibri"/>
      <family val="2"/>
      <scheme val="minor"/>
    </font>
    <font>
      <sz val="11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34">
    <xf numFmtId="0" fontId="0" fillId="0" borderId="0" xfId="0"/>
    <xf numFmtId="11" fontId="0" fillId="0" borderId="0" xfId="0" applyNumberFormat="1"/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0" fillId="0" borderId="1" xfId="0" applyBorder="1"/>
    <xf numFmtId="0" fontId="4" fillId="0" borderId="1" xfId="0" applyFont="1" applyBorder="1" applyAlignment="1">
      <alignment vertical="top" wrapText="1"/>
    </xf>
    <xf numFmtId="10" fontId="4" fillId="0" borderId="1" xfId="0" applyNumberFormat="1" applyFont="1" applyBorder="1" applyAlignment="1">
      <alignment vertical="top" wrapText="1"/>
    </xf>
    <xf numFmtId="9" fontId="0" fillId="0" borderId="1" xfId="1" applyFont="1" applyBorder="1"/>
    <xf numFmtId="2" fontId="0" fillId="4" borderId="1" xfId="0" applyNumberFormat="1" applyFill="1" applyBorder="1"/>
    <xf numFmtId="2" fontId="0" fillId="0" borderId="1" xfId="0" applyNumberFormat="1" applyBorder="1"/>
    <xf numFmtId="0" fontId="0" fillId="0" borderId="1" xfId="0" applyFill="1" applyBorder="1"/>
    <xf numFmtId="0" fontId="5" fillId="0" borderId="1" xfId="0" applyFont="1" applyBorder="1" applyAlignment="1">
      <alignment vertical="top" wrapText="1"/>
    </xf>
    <xf numFmtId="3" fontId="5" fillId="0" borderId="1" xfId="0" applyNumberFormat="1" applyFont="1" applyBorder="1" applyAlignment="1">
      <alignment vertical="top" wrapText="1"/>
    </xf>
    <xf numFmtId="0" fontId="3" fillId="3" borderId="0" xfId="0" applyFont="1" applyFill="1" applyBorder="1" applyAlignment="1">
      <alignment horizontal="center" vertical="top" wrapText="1"/>
    </xf>
    <xf numFmtId="0" fontId="3" fillId="4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 wrapText="1"/>
    </xf>
    <xf numFmtId="10" fontId="4" fillId="2" borderId="0" xfId="0" applyNumberFormat="1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0" fontId="0" fillId="5" borderId="0" xfId="0" applyFill="1"/>
    <xf numFmtId="0" fontId="6" fillId="5" borderId="0" xfId="2" applyFill="1"/>
    <xf numFmtId="0" fontId="7" fillId="2" borderId="0" xfId="2" applyFont="1" applyFill="1"/>
    <xf numFmtId="0" fontId="6" fillId="2" borderId="0" xfId="2" applyFill="1"/>
    <xf numFmtId="0" fontId="6" fillId="5" borderId="0" xfId="2" applyNumberFormat="1" applyFill="1"/>
    <xf numFmtId="9" fontId="4" fillId="0" borderId="1" xfId="1" applyFont="1" applyBorder="1" applyAlignment="1">
      <alignment vertical="top" wrapText="1"/>
    </xf>
    <xf numFmtId="10" fontId="4" fillId="0" borderId="1" xfId="0" applyNumberFormat="1" applyFont="1" applyFill="1" applyBorder="1" applyAlignment="1">
      <alignment vertical="top" wrapText="1"/>
    </xf>
    <xf numFmtId="0" fontId="8" fillId="0" borderId="0" xfId="0" applyFont="1"/>
    <xf numFmtId="0" fontId="9" fillId="0" borderId="0" xfId="0" applyFont="1" applyAlignment="1">
      <alignment horizontal="left" vertical="center"/>
    </xf>
    <xf numFmtId="164" fontId="0" fillId="0" borderId="0" xfId="1" applyNumberFormat="1" applyFont="1"/>
    <xf numFmtId="0" fontId="0" fillId="0" borderId="0" xfId="0" applyNumberFormat="1"/>
    <xf numFmtId="0" fontId="3" fillId="3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10" fontId="4" fillId="2" borderId="1" xfId="0" applyNumberFormat="1" applyFont="1" applyFill="1" applyBorder="1" applyAlignment="1">
      <alignment vertical="top" wrapText="1"/>
    </xf>
  </cellXfs>
  <cellStyles count="3">
    <cellStyle name="Normal" xfId="0" builtinId="0"/>
    <cellStyle name="Normal_Business Problem" xfId="2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 sz="1100" b="0" u="sng"/>
            </a:pPr>
            <a:r>
              <a:rPr lang="en-US" sz="1100" b="0" u="sng"/>
              <a:t>Gains</a:t>
            </a:r>
            <a:r>
              <a:rPr lang="en-US" sz="1100" b="0" u="sng" baseline="0"/>
              <a:t> Chart</a:t>
            </a:r>
            <a:endParaRPr lang="en-US" sz="1100" b="0" u="sng"/>
          </a:p>
        </c:rich>
      </c:tx>
      <c:layout/>
    </c:title>
    <c:plotArea>
      <c:layout>
        <c:manualLayout>
          <c:layoutTarget val="inner"/>
          <c:xMode val="edge"/>
          <c:yMode val="edge"/>
          <c:x val="0.21243590005794735"/>
          <c:y val="0.14171167570729723"/>
          <c:w val="0.75639526877322161"/>
          <c:h val="0.56102633590415341"/>
        </c:manualLayout>
      </c:layout>
      <c:lineChart>
        <c:grouping val="standard"/>
        <c:ser>
          <c:idx val="1"/>
          <c:order val="0"/>
          <c:tx>
            <c:v>Dev Sample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'Gains Table - Dev &amp; Val Sample'!$A$3:$A$13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'Gains Table - Dev &amp; Val Sample'!$I$3:$I$13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0.19955044955044954</c:v>
                </c:pt>
                <c:pt idx="2">
                  <c:v>0.39897602397602394</c:v>
                </c:pt>
                <c:pt idx="3">
                  <c:v>0.59852647352647348</c:v>
                </c:pt>
                <c:pt idx="4">
                  <c:v>0.79795204795204788</c:v>
                </c:pt>
                <c:pt idx="5">
                  <c:v>0.99188311688311681</c:v>
                </c:pt>
                <c:pt idx="6">
                  <c:v>0.99999999999999989</c:v>
                </c:pt>
                <c:pt idx="7">
                  <c:v>0.99999999999999989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0.99999999999999989</c:v>
                </c:pt>
              </c:numCache>
            </c:numRef>
          </c:val>
        </c:ser>
        <c:ser>
          <c:idx val="0"/>
          <c:order val="1"/>
          <c:tx>
            <c:v>Val Sample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'Gains Table - Dev &amp; Val Sample'!$I$18:$I$28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0.20232675771370764</c:v>
                </c:pt>
                <c:pt idx="2">
                  <c:v>0.40414769853313104</c:v>
                </c:pt>
                <c:pt idx="3">
                  <c:v>0.60596863935255441</c:v>
                </c:pt>
                <c:pt idx="4">
                  <c:v>0.80829539706626208</c:v>
                </c:pt>
                <c:pt idx="5">
                  <c:v>0.98988366211431467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'Gains Table - Dev &amp; Val Sample'!$Q$2</c:f>
              <c:strCache>
                <c:ptCount val="1"/>
                <c:pt idx="0">
                  <c:v>Random Model</c:v>
                </c:pt>
              </c:strCache>
            </c:strRef>
          </c:tx>
          <c:spPr>
            <a:ln w="6350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'Gains Table - Dev &amp; Val Sample'!$A$3:$A$13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'Gains Table - Dev &amp; Val Sample'!$Q$3:$Q$13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</c:ser>
        <c:dLbls/>
        <c:marker val="1"/>
        <c:axId val="134763264"/>
        <c:axId val="134765184"/>
      </c:lineChart>
      <c:catAx>
        <c:axId val="134763264"/>
        <c:scaling>
          <c:orientation val="minMax"/>
        </c:scaling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lang="en-IN"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34765184"/>
        <c:crosses val="autoZero"/>
        <c:auto val="1"/>
        <c:lblAlgn val="ctr"/>
        <c:lblOffset val="100"/>
      </c:catAx>
      <c:valAx>
        <c:axId val="134765184"/>
        <c:scaling>
          <c:orientation val="minMax"/>
        </c:scaling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lang="en-IN"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Proportion</a:t>
                </a:r>
                <a:r>
                  <a:rPr lang="en-US" b="0" baseline="0">
                    <a:solidFill>
                      <a:srgbClr val="0070C0"/>
                    </a:solidFill>
                  </a:rPr>
                  <a:t> of Churners</a:t>
                </a:r>
                <a:endParaRPr lang="en-US" b="0">
                  <a:solidFill>
                    <a:srgbClr val="0070C0"/>
                  </a:solidFill>
                </a:endParaRP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34763264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</c:chart>
  <c:spPr>
    <a:solidFill>
      <a:schemeClr val="lt1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Lift Chart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723168808174517"/>
          <c:y val="0.13209499854184897"/>
          <c:w val="0.80793062387391601"/>
          <c:h val="0.54225867599883359"/>
        </c:manualLayout>
      </c:layout>
      <c:lineChart>
        <c:grouping val="standard"/>
        <c:ser>
          <c:idx val="0"/>
          <c:order val="0"/>
          <c:tx>
            <c:v>Dev Sample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'Gains Table - Dev &amp; Val Sample'!$A$19:$A$28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'Gains Table - Dev &amp; Val Sample'!$R$4:$R$13</c:f>
              <c:numCache>
                <c:formatCode>0.00</c:formatCode>
                <c:ptCount val="10"/>
                <c:pt idx="0">
                  <c:v>1.9955044955044954</c:v>
                </c:pt>
                <c:pt idx="1">
                  <c:v>1.9948801198801196</c:v>
                </c:pt>
                <c:pt idx="2">
                  <c:v>1.995088245088245</c:v>
                </c:pt>
                <c:pt idx="3">
                  <c:v>1.9948801198801196</c:v>
                </c:pt>
                <c:pt idx="4">
                  <c:v>1.9837662337662336</c:v>
                </c:pt>
                <c:pt idx="5">
                  <c:v>1.6666666666666665</c:v>
                </c:pt>
                <c:pt idx="6">
                  <c:v>1.4285714285714286</c:v>
                </c:pt>
                <c:pt idx="7">
                  <c:v>1.2499999999999998</c:v>
                </c:pt>
                <c:pt idx="8">
                  <c:v>1.1111111111111109</c:v>
                </c:pt>
                <c:pt idx="9">
                  <c:v>0.99999999999999989</c:v>
                </c:pt>
              </c:numCache>
            </c:numRef>
          </c:val>
        </c:ser>
        <c:ser>
          <c:idx val="2"/>
          <c:order val="1"/>
          <c:tx>
            <c:v>Val Sample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'Gains Table - Dev &amp; Val Sample'!$R$19:$R$28</c:f>
              <c:numCache>
                <c:formatCode>0.00</c:formatCode>
                <c:ptCount val="10"/>
                <c:pt idx="0">
                  <c:v>2.0232675771370765</c:v>
                </c:pt>
                <c:pt idx="1">
                  <c:v>2.0207384926656551</c:v>
                </c:pt>
                <c:pt idx="2">
                  <c:v>2.0198954645085148</c:v>
                </c:pt>
                <c:pt idx="3">
                  <c:v>2.0207384926656551</c:v>
                </c:pt>
                <c:pt idx="4">
                  <c:v>1.9797673242286293</c:v>
                </c:pt>
                <c:pt idx="5">
                  <c:v>1.6666666666666667</c:v>
                </c:pt>
                <c:pt idx="6">
                  <c:v>1.4285714285714286</c:v>
                </c:pt>
                <c:pt idx="7">
                  <c:v>1.25</c:v>
                </c:pt>
                <c:pt idx="8">
                  <c:v>1.1111111111111112</c:v>
                </c:pt>
                <c:pt idx="9">
                  <c:v>1</c:v>
                </c:pt>
              </c:numCache>
            </c:numRef>
          </c:val>
        </c:ser>
        <c:ser>
          <c:idx val="1"/>
          <c:order val="2"/>
          <c:tx>
            <c:v>Baseline</c:v>
          </c:tx>
          <c:spPr>
            <a:ln w="9525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'Gains Table - Dev &amp; Val Sample'!$A$19:$A$28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'Gains Table - Dev &amp; Val Sample'!$S$4:$S$13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/>
        <c:marker val="1"/>
        <c:axId val="134796800"/>
        <c:axId val="134798720"/>
      </c:lineChart>
      <c:catAx>
        <c:axId val="134796800"/>
        <c:scaling>
          <c:orientation val="minMax"/>
        </c:scaling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lang="en-IN"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34798720"/>
        <c:crosses val="autoZero"/>
        <c:auto val="1"/>
        <c:lblAlgn val="ctr"/>
        <c:lblOffset val="100"/>
      </c:catAx>
      <c:valAx>
        <c:axId val="134798720"/>
        <c:scaling>
          <c:orientation val="minMax"/>
        </c:scaling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lang="en-IN"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Lift</a:t>
                </a:r>
              </a:p>
            </c:rich>
          </c:tx>
          <c:layout/>
        </c:title>
        <c:numFmt formatCode="0.0" sourceLinked="0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txPr>
          <a:bodyPr/>
          <a:lstStyle/>
          <a:p>
            <a:pPr>
              <a:defRPr lang="en-IN"/>
            </a:pPr>
            <a:endParaRPr lang="en-US"/>
          </a:p>
        </c:txPr>
        <c:crossAx val="134796800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Bad Rate- Dev and Val Comparison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Dev Sample</c:v>
          </c:tx>
          <c:spPr>
            <a:solidFill>
              <a:schemeClr val="tx2"/>
            </a:solidFill>
            <a:ln>
              <a:solidFill>
                <a:schemeClr val="bg1">
                  <a:lumMod val="95000"/>
                </a:schemeClr>
              </a:solidFill>
            </a:ln>
          </c:spPr>
          <c:cat>
            <c:numRef>
              <c:f>'Gains Table - Dev &amp; Val Sample'!$P$19:$P$28</c:f>
              <c:numCache>
                <c:formatCode>0%</c:formatCode>
                <c:ptCount val="10"/>
              </c:numCache>
            </c:numRef>
          </c:cat>
          <c:val>
            <c:numRef>
              <c:f>'Gains Table - Dev &amp; Val Sample'!$G$4:$G$13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0.97183979974968715</c:v>
                </c:pt>
                <c:pt idx="5">
                  <c:v>4.0701314965560426E-2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Val Sample</c:v>
          </c:tx>
          <c:spPr>
            <a:solidFill>
              <a:srgbClr val="FFFF00"/>
            </a:solidFill>
            <a:ln>
              <a:solidFill>
                <a:schemeClr val="bg1"/>
              </a:solidFill>
            </a:ln>
          </c:spPr>
          <c:cat>
            <c:numRef>
              <c:f>'Gains Table - Dev &amp; Val Sample'!$P$19:$P$28</c:f>
              <c:numCache>
                <c:formatCode>0%</c:formatCode>
                <c:ptCount val="10"/>
              </c:numCache>
            </c:numRef>
          </c:cat>
          <c:val>
            <c:numRef>
              <c:f>'Gains Table - Dev &amp; Val Sample'!$G$19:$G$28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0.89974937343358397</c:v>
                </c:pt>
                <c:pt idx="5">
                  <c:v>5.0125313283208017E-2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/>
        <c:axId val="165986304"/>
        <c:axId val="165988224"/>
      </c:barChart>
      <c:lineChart>
        <c:grouping val="standard"/>
        <c:ser>
          <c:idx val="2"/>
          <c:order val="2"/>
          <c:tx>
            <c:v>Avg. Std Portfolio Churn Rate</c:v>
          </c:tx>
          <c:spPr>
            <a:ln w="6350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strLit>
              <c:ptCount val="1"/>
              <c:pt idx="0">
                <c:v>Std Portfolio Churn Rate</c:v>
              </c:pt>
            </c:strLit>
          </c:cat>
          <c:val>
            <c:numRef>
              <c:f>'Gains Table - Dev &amp; Val Sample'!$P$19:$P$28</c:f>
              <c:numCache>
                <c:formatCode>0%</c:formatCode>
                <c:ptCount val="10"/>
              </c:numCache>
            </c:numRef>
          </c:val>
        </c:ser>
        <c:dLbls/>
        <c:marker val="1"/>
        <c:axId val="165986304"/>
        <c:axId val="165988224"/>
      </c:lineChart>
      <c:catAx>
        <c:axId val="165986304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Decile</a:t>
                </a:r>
              </a:p>
            </c:rich>
          </c:tx>
          <c:layout/>
        </c:title>
        <c:numFmt formatCode="0%" sourceLinked="1"/>
        <c:tickLblPos val="nextTo"/>
        <c:crossAx val="165988224"/>
        <c:crosses val="autoZero"/>
        <c:auto val="1"/>
        <c:lblAlgn val="ctr"/>
        <c:lblOffset val="100"/>
      </c:catAx>
      <c:valAx>
        <c:axId val="165988224"/>
        <c:scaling>
          <c:orientation val="minMax"/>
        </c:scaling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Churn Rate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65986304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legendEntry>
        <c:idx val="2"/>
        <c:delete val="1"/>
      </c:legendEntry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34</xdr:row>
      <xdr:rowOff>47625</xdr:rowOff>
    </xdr:from>
    <xdr:to>
      <xdr:col>6</xdr:col>
      <xdr:colOff>0</xdr:colOff>
      <xdr:row>50</xdr:row>
      <xdr:rowOff>4762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267890</xdr:colOff>
      <xdr:row>34</xdr:row>
      <xdr:rowOff>143269</xdr:rowOff>
    </xdr:from>
    <xdr:to>
      <xdr:col>21</xdr:col>
      <xdr:colOff>565547</xdr:colOff>
      <xdr:row>49</xdr:row>
      <xdr:rowOff>167083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138905</xdr:colOff>
      <xdr:row>30</xdr:row>
      <xdr:rowOff>167083</xdr:rowOff>
    </xdr:from>
    <xdr:to>
      <xdr:col>20</xdr:col>
      <xdr:colOff>317500</xdr:colOff>
      <xdr:row>34</xdr:row>
      <xdr:rowOff>26192</xdr:rowOff>
    </xdr:to>
    <xdr:sp macro="" textlink="">
      <xdr:nvSpPr>
        <xdr:cNvPr id="10" name="Rounded Rectangle 9"/>
        <xdr:cNvSpPr/>
      </xdr:nvSpPr>
      <xdr:spPr>
        <a:xfrm>
          <a:off x="9257108" y="6020989"/>
          <a:ext cx="4127501" cy="613172"/>
        </a:xfrm>
        <a:prstGeom prst="roundRect">
          <a:avLst/>
        </a:prstGeom>
        <a:ln w="12700">
          <a:prstDash val="dash"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model yields a lift of </a:t>
          </a:r>
          <a:r>
            <a:rPr lang="en-US" sz="1100" b="1" baseline="0"/>
            <a:t>4.2 </a:t>
          </a:r>
          <a:r>
            <a:rPr lang="en-US" sz="1100" b="0" baseline="0"/>
            <a:t>on both the development and validation samples</a:t>
          </a:r>
          <a:endParaRPr lang="en-US" sz="1100" b="0"/>
        </a:p>
      </xdr:txBody>
    </xdr:sp>
    <xdr:clientData/>
  </xdr:twoCellAnchor>
  <xdr:twoCellAnchor>
    <xdr:from>
      <xdr:col>6</xdr:col>
      <xdr:colOff>631031</xdr:colOff>
      <xdr:row>32</xdr:row>
      <xdr:rowOff>101797</xdr:rowOff>
    </xdr:from>
    <xdr:to>
      <xdr:col>10</xdr:col>
      <xdr:colOff>148829</xdr:colOff>
      <xdr:row>48</xdr:row>
      <xdr:rowOff>29764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H27" sqref="H27"/>
    </sheetView>
  </sheetViews>
  <sheetFormatPr defaultColWidth="9.140625" defaultRowHeight="15"/>
  <cols>
    <col min="1" max="16384" width="9.140625" style="18"/>
  </cols>
  <sheetData>
    <row r="1" spans="1:2">
      <c r="A1" s="19"/>
      <c r="B1" s="19"/>
    </row>
    <row r="2" spans="1:2">
      <c r="A2" s="20" t="s">
        <v>22</v>
      </c>
      <c r="B2" s="21"/>
    </row>
    <row r="3" spans="1:2">
      <c r="A3" s="19"/>
      <c r="B3" s="19"/>
    </row>
    <row r="4" spans="1:2">
      <c r="A4" s="19" t="s">
        <v>23</v>
      </c>
      <c r="B4" s="19"/>
    </row>
    <row r="5" spans="1:2">
      <c r="A5" s="19"/>
      <c r="B5" s="19"/>
    </row>
    <row r="6" spans="1:2">
      <c r="A6" s="22" t="s">
        <v>24</v>
      </c>
      <c r="B6" s="19"/>
    </row>
    <row r="7" spans="1:2">
      <c r="A7" s="22" t="s">
        <v>25</v>
      </c>
      <c r="B7" s="19"/>
    </row>
    <row r="8" spans="1:2">
      <c r="A8" s="22"/>
      <c r="B8" s="19"/>
    </row>
    <row r="9" spans="1:2">
      <c r="A9" s="19" t="s">
        <v>26</v>
      </c>
      <c r="B9" s="19"/>
    </row>
    <row r="10" spans="1:2">
      <c r="A10" s="19"/>
      <c r="B10" s="19"/>
    </row>
    <row r="11" spans="1:2">
      <c r="A11" s="19" t="s">
        <v>27</v>
      </c>
      <c r="B11" s="19"/>
    </row>
    <row r="12" spans="1:2">
      <c r="A12" s="19"/>
      <c r="B12" s="19"/>
    </row>
    <row r="13" spans="1:2">
      <c r="A13" s="19" t="s">
        <v>28</v>
      </c>
      <c r="B1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B20" sqref="B20"/>
    </sheetView>
  </sheetViews>
  <sheetFormatPr defaultRowHeight="15"/>
  <sheetData>
    <row r="1" spans="1:4">
      <c r="A1" t="s">
        <v>31</v>
      </c>
    </row>
    <row r="3" spans="1:4">
      <c r="C3" t="s">
        <v>32</v>
      </c>
    </row>
    <row r="4" spans="1:4">
      <c r="B4" t="s">
        <v>33</v>
      </c>
      <c r="C4">
        <v>-1.55086172203897</v>
      </c>
      <c r="D4">
        <f>C4</f>
        <v>-1.55086172203897</v>
      </c>
    </row>
    <row r="5" spans="1:4">
      <c r="B5" t="s">
        <v>34</v>
      </c>
      <c r="C5">
        <v>0.51749932486011496</v>
      </c>
      <c r="D5" t="str">
        <f>B5&amp;"*"&amp;C5</f>
        <v>NumberOfTime30.59DaysPastDueNotWorse*0.517499324860115</v>
      </c>
    </row>
    <row r="6" spans="1:4">
      <c r="B6" t="s">
        <v>1</v>
      </c>
      <c r="C6" s="1">
        <v>-3.6780212918339803E-5</v>
      </c>
      <c r="D6" t="str">
        <f t="shared" ref="D6:D12" si="0">B6&amp;"*"&amp;C6</f>
        <v>MonthlyIncome*-3.67802129183398E-05</v>
      </c>
    </row>
    <row r="7" spans="1:4">
      <c r="B7" t="s">
        <v>2</v>
      </c>
      <c r="C7">
        <v>0.59442391091796698</v>
      </c>
      <c r="D7" t="str">
        <f t="shared" si="0"/>
        <v>NumberOfTimes90DaysLate*0.594423910917967</v>
      </c>
    </row>
    <row r="8" spans="1:4">
      <c r="B8" t="s">
        <v>35</v>
      </c>
      <c r="C8">
        <v>0.140030284580349</v>
      </c>
      <c r="D8" t="str">
        <f t="shared" si="0"/>
        <v>NumberOfTime60.89DaysPastDueNotWorse*0.140030284580349</v>
      </c>
    </row>
    <row r="9" spans="1:4">
      <c r="B9" t="s">
        <v>4</v>
      </c>
      <c r="C9">
        <v>-2.7316203785303899E-2</v>
      </c>
      <c r="D9" t="str">
        <f t="shared" si="0"/>
        <v>age*-0.0273162037853039</v>
      </c>
    </row>
    <row r="10" spans="1:4">
      <c r="B10" t="s">
        <v>0</v>
      </c>
      <c r="C10" s="1">
        <v>-3.5632726156683802E-5</v>
      </c>
      <c r="D10" t="str">
        <f t="shared" si="0"/>
        <v>DebtRatio*-3.56327261566838E-05</v>
      </c>
    </row>
    <row r="11" spans="1:4">
      <c r="B11" t="s">
        <v>3</v>
      </c>
      <c r="C11">
        <v>5.4979942010352501E-2</v>
      </c>
      <c r="D11" t="str">
        <f t="shared" si="0"/>
        <v>NumberRealEstateLoansOrLines*0.0549799420103525</v>
      </c>
    </row>
    <row r="12" spans="1:4">
      <c r="B12" t="s">
        <v>5</v>
      </c>
      <c r="C12">
        <v>8.8805762429876103E-2</v>
      </c>
      <c r="D12" t="str">
        <f t="shared" si="0"/>
        <v>NumberOfDependents*0.0888057624298761</v>
      </c>
    </row>
    <row r="15" spans="1:4">
      <c r="B15" t="s">
        <v>36</v>
      </c>
    </row>
    <row r="16" spans="1:4">
      <c r="B16" t="s">
        <v>37</v>
      </c>
      <c r="C16" t="s">
        <v>38</v>
      </c>
    </row>
    <row r="17" spans="2:7">
      <c r="B17" t="s">
        <v>39</v>
      </c>
    </row>
    <row r="19" spans="2:7">
      <c r="B19" t="s">
        <v>44</v>
      </c>
      <c r="G1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U29"/>
  <sheetViews>
    <sheetView showGridLines="0" tabSelected="1" topLeftCell="G1" workbookViewId="0">
      <selection activeCell="Q9" sqref="Q9"/>
    </sheetView>
  </sheetViews>
  <sheetFormatPr defaultRowHeight="15"/>
  <cols>
    <col min="1" max="1" width="7.42578125" customWidth="1"/>
    <col min="2" max="2" width="7" customWidth="1"/>
    <col min="3" max="3" width="7.42578125" bestFit="1" customWidth="1"/>
    <col min="4" max="4" width="9.85546875" bestFit="1" customWidth="1"/>
    <col min="5" max="5" width="8.28515625" bestFit="1" customWidth="1"/>
    <col min="6" max="6" width="9.85546875" bestFit="1" customWidth="1"/>
    <col min="7" max="7" width="13.85546875" customWidth="1"/>
    <col min="8" max="8" width="12.85546875" customWidth="1"/>
    <col min="9" max="12" width="10.5703125" customWidth="1"/>
    <col min="17" max="17" width="14.7109375" bestFit="1" customWidth="1"/>
    <col min="18" max="19" width="8.5703125" bestFit="1" customWidth="1"/>
  </cols>
  <sheetData>
    <row r="1" spans="1:21">
      <c r="A1" s="29" t="s">
        <v>46</v>
      </c>
      <c r="B1" s="29"/>
      <c r="C1" s="29"/>
      <c r="D1" s="29"/>
      <c r="E1" s="29"/>
      <c r="F1" s="29"/>
      <c r="G1" s="29"/>
      <c r="H1" s="29"/>
      <c r="I1" s="29"/>
      <c r="J1" s="13"/>
      <c r="K1" s="13"/>
      <c r="L1" s="13"/>
    </row>
    <row r="2" spans="1:21" ht="36">
      <c r="A2" s="2" t="s">
        <v>6</v>
      </c>
      <c r="B2" s="2" t="s">
        <v>7</v>
      </c>
      <c r="C2" s="2" t="s">
        <v>8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Q2" s="3" t="s">
        <v>9</v>
      </c>
      <c r="R2" s="3" t="s">
        <v>10</v>
      </c>
      <c r="S2" s="3" t="s">
        <v>11</v>
      </c>
    </row>
    <row r="3" spans="1:21" ht="1.5" customHeight="1">
      <c r="A3" s="2">
        <v>0</v>
      </c>
      <c r="B3" s="2"/>
      <c r="C3" s="2"/>
      <c r="D3" s="2"/>
      <c r="E3" s="2"/>
      <c r="F3" s="2"/>
      <c r="G3" s="2"/>
      <c r="H3" s="2"/>
      <c r="I3" s="2">
        <v>0</v>
      </c>
      <c r="J3" s="14"/>
      <c r="K3" s="14"/>
      <c r="L3" s="14"/>
      <c r="Q3" s="4">
        <v>0</v>
      </c>
      <c r="R3" s="4">
        <v>0</v>
      </c>
      <c r="S3" s="4">
        <v>1</v>
      </c>
    </row>
    <row r="4" spans="1:21">
      <c r="A4">
        <v>1</v>
      </c>
      <c r="B4">
        <v>0.99942135799999998</v>
      </c>
      <c r="C4">
        <v>0.99984884299999999</v>
      </c>
      <c r="D4">
        <v>1598</v>
      </c>
      <c r="E4">
        <v>0</v>
      </c>
      <c r="F4">
        <v>1598</v>
      </c>
      <c r="G4" s="6">
        <f>D4/F4</f>
        <v>1</v>
      </c>
      <c r="H4" s="6">
        <f>D4/$D$14</f>
        <v>0.19955044955044954</v>
      </c>
      <c r="I4" s="6">
        <f>H4</f>
        <v>0.19955044955044954</v>
      </c>
      <c r="J4" s="6">
        <f>E4/$E$14</f>
        <v>0</v>
      </c>
      <c r="K4" s="6">
        <f>J4</f>
        <v>0</v>
      </c>
      <c r="L4" s="6">
        <f>ABS(I4-K4)</f>
        <v>0.19955044955044954</v>
      </c>
      <c r="Q4" s="7">
        <v>0.1</v>
      </c>
      <c r="R4" s="8">
        <f t="shared" ref="R4:R13" si="0">I4/Q4</f>
        <v>1.9955044955044954</v>
      </c>
      <c r="S4" s="4">
        <v>1</v>
      </c>
      <c r="U4" t="s">
        <v>41</v>
      </c>
    </row>
    <row r="5" spans="1:21">
      <c r="A5">
        <v>2</v>
      </c>
      <c r="B5">
        <v>0.99894505700000003</v>
      </c>
      <c r="C5">
        <v>0.99942112000000005</v>
      </c>
      <c r="D5">
        <v>1597</v>
      </c>
      <c r="E5">
        <v>0</v>
      </c>
      <c r="F5">
        <v>1597</v>
      </c>
      <c r="G5" s="6">
        <f t="shared" ref="G5:G13" si="1">D5/F5</f>
        <v>1</v>
      </c>
      <c r="H5" s="6">
        <f t="shared" ref="H5:H13" si="2">D5/$D$14</f>
        <v>0.19942557442557443</v>
      </c>
      <c r="I5" s="6">
        <f>I4+H5</f>
        <v>0.39897602397602394</v>
      </c>
      <c r="J5" s="6">
        <f t="shared" ref="J5:J13" si="3">E5/$E$14</f>
        <v>0</v>
      </c>
      <c r="K5" s="6">
        <f>K4+J5</f>
        <v>0</v>
      </c>
      <c r="L5" s="6">
        <f t="shared" ref="L5:L13" si="4">ABS(I5-K5)</f>
        <v>0.39897602397602394</v>
      </c>
      <c r="Q5" s="7">
        <v>0.2</v>
      </c>
      <c r="R5" s="9">
        <f>I5/Q5</f>
        <v>1.9948801198801196</v>
      </c>
      <c r="S5" s="4">
        <v>1</v>
      </c>
      <c r="U5" t="s">
        <v>29</v>
      </c>
    </row>
    <row r="6" spans="1:21">
      <c r="A6">
        <v>3</v>
      </c>
      <c r="B6">
        <v>0.99789917500000003</v>
      </c>
      <c r="C6">
        <v>0.99894493799999995</v>
      </c>
      <c r="D6">
        <v>1598</v>
      </c>
      <c r="E6">
        <v>0</v>
      </c>
      <c r="F6">
        <v>1598</v>
      </c>
      <c r="G6" s="24">
        <f t="shared" si="1"/>
        <v>1</v>
      </c>
      <c r="H6" s="24">
        <f t="shared" si="2"/>
        <v>0.19955044955044954</v>
      </c>
      <c r="I6" s="24">
        <f t="shared" ref="I6:I13" si="5">I5+H6</f>
        <v>0.59852647352647348</v>
      </c>
      <c r="J6" s="24">
        <f t="shared" si="3"/>
        <v>0</v>
      </c>
      <c r="K6" s="24">
        <f t="shared" ref="K6:K13" si="6">K5+J6</f>
        <v>0</v>
      </c>
      <c r="L6" s="24">
        <f t="shared" si="4"/>
        <v>0.59852647352647348</v>
      </c>
      <c r="Q6" s="7">
        <v>0.3</v>
      </c>
      <c r="R6" s="9">
        <f>I6/Q6</f>
        <v>1.995088245088245</v>
      </c>
      <c r="S6" s="4">
        <v>1</v>
      </c>
      <c r="U6" t="s">
        <v>30</v>
      </c>
    </row>
    <row r="7" spans="1:21">
      <c r="A7">
        <v>4</v>
      </c>
      <c r="B7">
        <v>0.99357527499999998</v>
      </c>
      <c r="C7">
        <v>0.99789738699999997</v>
      </c>
      <c r="D7">
        <v>1597</v>
      </c>
      <c r="E7">
        <v>0</v>
      </c>
      <c r="F7">
        <v>1597</v>
      </c>
      <c r="G7" s="6">
        <f t="shared" si="1"/>
        <v>1</v>
      </c>
      <c r="H7" s="6">
        <f t="shared" si="2"/>
        <v>0.19942557442557443</v>
      </c>
      <c r="I7" s="6">
        <f t="shared" si="5"/>
        <v>0.79795204795204788</v>
      </c>
      <c r="J7" s="6">
        <f t="shared" si="3"/>
        <v>0</v>
      </c>
      <c r="K7" s="6">
        <f t="shared" si="6"/>
        <v>0</v>
      </c>
      <c r="L7" s="6">
        <f t="shared" si="4"/>
        <v>0.79795204795204788</v>
      </c>
      <c r="Q7" s="7">
        <v>0.4</v>
      </c>
      <c r="R7" s="9">
        <f t="shared" si="0"/>
        <v>1.9948801198801196</v>
      </c>
      <c r="S7" s="4">
        <v>1</v>
      </c>
      <c r="U7" t="s">
        <v>42</v>
      </c>
    </row>
    <row r="8" spans="1:21">
      <c r="A8">
        <v>5</v>
      </c>
      <c r="B8">
        <v>0.52966833099999999</v>
      </c>
      <c r="C8">
        <v>0.99357235399999999</v>
      </c>
      <c r="D8">
        <v>1553</v>
      </c>
      <c r="E8">
        <v>45</v>
      </c>
      <c r="F8">
        <v>1598</v>
      </c>
      <c r="G8" s="6">
        <f t="shared" si="1"/>
        <v>0.97183979974968715</v>
      </c>
      <c r="H8" s="6">
        <f t="shared" si="2"/>
        <v>0.19393106893106893</v>
      </c>
      <c r="I8" s="6">
        <f t="shared" si="5"/>
        <v>0.99188311688311681</v>
      </c>
      <c r="J8" s="6">
        <f t="shared" si="3"/>
        <v>5.6475903614457831E-3</v>
      </c>
      <c r="K8" s="6">
        <f t="shared" si="6"/>
        <v>5.6475903614457831E-3</v>
      </c>
      <c r="L8" s="33">
        <f t="shared" si="4"/>
        <v>0.98623552652167101</v>
      </c>
      <c r="Q8" s="7">
        <v>0.5</v>
      </c>
      <c r="R8" s="9">
        <f t="shared" si="0"/>
        <v>1.9837662337662336</v>
      </c>
      <c r="S8" s="4">
        <v>1</v>
      </c>
      <c r="U8" t="s">
        <v>43</v>
      </c>
    </row>
    <row r="9" spans="1:21">
      <c r="A9">
        <v>6</v>
      </c>
      <c r="B9">
        <v>1.173508E-2</v>
      </c>
      <c r="C9">
        <v>0.52952116699999996</v>
      </c>
      <c r="D9">
        <v>65</v>
      </c>
      <c r="E9">
        <v>1532</v>
      </c>
      <c r="F9">
        <v>1597</v>
      </c>
      <c r="G9" s="6">
        <f t="shared" si="1"/>
        <v>4.0701314965560426E-2</v>
      </c>
      <c r="H9" s="6">
        <f t="shared" si="2"/>
        <v>8.1168831168831161E-3</v>
      </c>
      <c r="I9" s="6">
        <f t="shared" si="5"/>
        <v>0.99999999999999989</v>
      </c>
      <c r="J9" s="6">
        <f t="shared" si="3"/>
        <v>0.19226907630522089</v>
      </c>
      <c r="K9" s="6">
        <f t="shared" si="6"/>
        <v>0.19791666666666666</v>
      </c>
      <c r="L9" s="6">
        <f t="shared" si="4"/>
        <v>0.80208333333333326</v>
      </c>
      <c r="Q9" s="7">
        <v>0.6</v>
      </c>
      <c r="R9" s="9">
        <f t="shared" si="0"/>
        <v>1.6666666666666665</v>
      </c>
      <c r="S9" s="4">
        <v>1</v>
      </c>
    </row>
    <row r="10" spans="1:21">
      <c r="A10">
        <v>7</v>
      </c>
      <c r="B10">
        <v>3.1708130000000002E-3</v>
      </c>
      <c r="C10">
        <v>1.1676367999999999E-2</v>
      </c>
      <c r="D10">
        <v>0</v>
      </c>
      <c r="E10">
        <v>1598</v>
      </c>
      <c r="F10">
        <v>1598</v>
      </c>
      <c r="G10" s="6">
        <f t="shared" si="1"/>
        <v>0</v>
      </c>
      <c r="H10" s="6">
        <f t="shared" si="2"/>
        <v>0</v>
      </c>
      <c r="I10" s="6">
        <f t="shared" si="5"/>
        <v>0.99999999999999989</v>
      </c>
      <c r="J10" s="6">
        <f t="shared" si="3"/>
        <v>0.20055220883534136</v>
      </c>
      <c r="K10" s="6">
        <f t="shared" si="6"/>
        <v>0.39846887550200805</v>
      </c>
      <c r="L10" s="6">
        <f t="shared" si="4"/>
        <v>0.60153112449799184</v>
      </c>
      <c r="Q10" s="7">
        <v>0.7</v>
      </c>
      <c r="R10" s="9">
        <f t="shared" si="0"/>
        <v>1.4285714285714286</v>
      </c>
      <c r="S10" s="4">
        <v>1</v>
      </c>
    </row>
    <row r="11" spans="1:21">
      <c r="A11">
        <v>8</v>
      </c>
      <c r="B11">
        <v>1.2539370000000001E-3</v>
      </c>
      <c r="C11">
        <v>3.1671609999999999E-3</v>
      </c>
      <c r="D11">
        <v>0</v>
      </c>
      <c r="E11">
        <v>1597</v>
      </c>
      <c r="F11">
        <v>1597</v>
      </c>
      <c r="G11" s="6">
        <f t="shared" si="1"/>
        <v>0</v>
      </c>
      <c r="H11" s="6">
        <f t="shared" si="2"/>
        <v>0</v>
      </c>
      <c r="I11" s="6">
        <f t="shared" si="5"/>
        <v>0.99999999999999989</v>
      </c>
      <c r="J11" s="6">
        <f t="shared" si="3"/>
        <v>0.20042670682730923</v>
      </c>
      <c r="K11" s="6">
        <f t="shared" si="6"/>
        <v>0.59889558232931728</v>
      </c>
      <c r="L11" s="6">
        <f t="shared" si="4"/>
        <v>0.40110441767068261</v>
      </c>
      <c r="Q11" s="7">
        <v>0.8</v>
      </c>
      <c r="R11" s="9">
        <f t="shared" si="0"/>
        <v>1.2499999999999998</v>
      </c>
      <c r="S11" s="4">
        <v>1</v>
      </c>
    </row>
    <row r="12" spans="1:21">
      <c r="A12">
        <v>9</v>
      </c>
      <c r="B12">
        <v>5.5612000000000001E-4</v>
      </c>
      <c r="C12">
        <v>1.2537869999999999E-3</v>
      </c>
      <c r="D12">
        <v>0</v>
      </c>
      <c r="E12">
        <v>1598</v>
      </c>
      <c r="F12">
        <v>1598</v>
      </c>
      <c r="G12" s="6">
        <f t="shared" si="1"/>
        <v>0</v>
      </c>
      <c r="H12" s="6">
        <f t="shared" si="2"/>
        <v>0</v>
      </c>
      <c r="I12" s="6">
        <f t="shared" si="5"/>
        <v>0.99999999999999989</v>
      </c>
      <c r="J12" s="6">
        <f t="shared" si="3"/>
        <v>0.20055220883534136</v>
      </c>
      <c r="K12" s="6">
        <f t="shared" si="6"/>
        <v>0.79944779116465869</v>
      </c>
      <c r="L12" s="6">
        <f t="shared" si="4"/>
        <v>0.20055220883534119</v>
      </c>
      <c r="Q12" s="7">
        <v>0.9</v>
      </c>
      <c r="R12" s="9">
        <f t="shared" si="0"/>
        <v>1.1111111111111109</v>
      </c>
      <c r="S12" s="4">
        <v>1</v>
      </c>
    </row>
    <row r="13" spans="1:21">
      <c r="A13">
        <v>10</v>
      </c>
      <c r="B13">
        <v>1.21348E-4</v>
      </c>
      <c r="C13">
        <v>5.5602699999999995E-4</v>
      </c>
      <c r="D13">
        <v>0</v>
      </c>
      <c r="E13">
        <v>1598</v>
      </c>
      <c r="F13">
        <v>1598</v>
      </c>
      <c r="G13" s="6">
        <f t="shared" si="1"/>
        <v>0</v>
      </c>
      <c r="H13" s="6">
        <f t="shared" si="2"/>
        <v>0</v>
      </c>
      <c r="I13" s="6">
        <f t="shared" si="5"/>
        <v>0.99999999999999989</v>
      </c>
      <c r="J13" s="6">
        <f t="shared" si="3"/>
        <v>0.20055220883534136</v>
      </c>
      <c r="K13" s="6">
        <f t="shared" si="6"/>
        <v>1</v>
      </c>
      <c r="L13" s="6">
        <f t="shared" si="4"/>
        <v>1.1102230246251565E-16</v>
      </c>
      <c r="Q13" s="7">
        <v>1</v>
      </c>
      <c r="R13" s="9">
        <f t="shared" si="0"/>
        <v>0.99999999999999989</v>
      </c>
      <c r="S13" s="10">
        <v>1</v>
      </c>
    </row>
    <row r="14" spans="1:21">
      <c r="D14" s="32">
        <v>8008</v>
      </c>
      <c r="E14" s="32">
        <v>7968</v>
      </c>
      <c r="F14" s="32">
        <v>15976</v>
      </c>
      <c r="G14" s="23">
        <f>D14/F14</f>
        <v>0.50125187781672509</v>
      </c>
      <c r="H14" s="5"/>
      <c r="I14" s="5"/>
      <c r="J14" s="15"/>
      <c r="K14" s="17" t="s">
        <v>21</v>
      </c>
      <c r="L14" s="16">
        <f>MAX(L4:L13)</f>
        <v>0.98623552652167101</v>
      </c>
    </row>
    <row r="15" spans="1:21">
      <c r="J15" s="25" t="s">
        <v>45</v>
      </c>
      <c r="K15" s="25"/>
      <c r="L15" s="25"/>
    </row>
    <row r="16" spans="1:21" ht="15" customHeight="1">
      <c r="A16" s="29" t="s">
        <v>12</v>
      </c>
      <c r="B16" s="29"/>
      <c r="C16" s="29"/>
      <c r="D16" s="29"/>
      <c r="E16" s="29"/>
      <c r="F16" s="29"/>
      <c r="G16" s="29"/>
      <c r="H16" s="29"/>
      <c r="I16" s="29"/>
      <c r="J16" s="13"/>
      <c r="K16" s="13"/>
      <c r="L16" s="13"/>
    </row>
    <row r="17" spans="1:19" ht="36">
      <c r="A17" s="2" t="s">
        <v>6</v>
      </c>
      <c r="B17" s="2" t="s">
        <v>7</v>
      </c>
      <c r="C17" s="2" t="s">
        <v>8</v>
      </c>
      <c r="D17" s="2" t="s">
        <v>13</v>
      </c>
      <c r="E17" s="2" t="s">
        <v>14</v>
      </c>
      <c r="F17" s="2" t="s">
        <v>15</v>
      </c>
      <c r="G17" s="2" t="s">
        <v>16</v>
      </c>
      <c r="H17" s="2" t="s">
        <v>17</v>
      </c>
      <c r="I17" s="2" t="s">
        <v>18</v>
      </c>
      <c r="J17" s="2" t="s">
        <v>19</v>
      </c>
      <c r="K17" s="2" t="s">
        <v>20</v>
      </c>
      <c r="L17" s="2" t="s">
        <v>21</v>
      </c>
      <c r="Q17" s="3" t="s">
        <v>9</v>
      </c>
      <c r="R17" s="3" t="s">
        <v>10</v>
      </c>
      <c r="S17" s="3" t="s">
        <v>11</v>
      </c>
    </row>
    <row r="18" spans="1:19" ht="1.5" customHeight="1">
      <c r="A18" s="2">
        <v>0</v>
      </c>
      <c r="B18" s="2"/>
      <c r="C18" s="2"/>
      <c r="D18" s="2"/>
      <c r="E18" s="2"/>
      <c r="F18" s="2"/>
      <c r="G18" s="2"/>
      <c r="H18" s="2"/>
      <c r="I18" s="2">
        <v>0</v>
      </c>
      <c r="J18" s="14"/>
      <c r="K18" s="14"/>
      <c r="L18" s="14"/>
      <c r="Q18" s="4">
        <v>0</v>
      </c>
      <c r="R18" s="4"/>
      <c r="S18" s="4">
        <v>1</v>
      </c>
    </row>
    <row r="19" spans="1:19">
      <c r="A19">
        <v>1</v>
      </c>
      <c r="B19">
        <v>0.99939644299999997</v>
      </c>
      <c r="C19">
        <v>0.99981242400000003</v>
      </c>
      <c r="D19">
        <v>400</v>
      </c>
      <c r="E19">
        <v>0</v>
      </c>
      <c r="F19">
        <v>400</v>
      </c>
      <c r="G19" s="6">
        <f>D19/F19</f>
        <v>1</v>
      </c>
      <c r="H19" s="6">
        <f>D19/$D$29</f>
        <v>0.20232675771370764</v>
      </c>
      <c r="I19" s="6">
        <f>H19</f>
        <v>0.20232675771370764</v>
      </c>
      <c r="J19" s="6">
        <f>E19/$E$29</f>
        <v>0</v>
      </c>
      <c r="K19" s="6">
        <f>J19</f>
        <v>0</v>
      </c>
      <c r="L19" s="6">
        <f>ABS(I19-K19)</f>
        <v>0.20232675771370764</v>
      </c>
      <c r="P19" s="7"/>
      <c r="Q19" s="7">
        <v>0.1</v>
      </c>
      <c r="R19" s="8">
        <f t="shared" ref="R19:R28" si="7">I19/Q19</f>
        <v>2.0232675771370765</v>
      </c>
      <c r="S19" s="4">
        <v>1</v>
      </c>
    </row>
    <row r="20" spans="1:19">
      <c r="A20">
        <v>2</v>
      </c>
      <c r="B20">
        <v>0.99886167000000003</v>
      </c>
      <c r="C20">
        <v>0.999392748</v>
      </c>
      <c r="D20">
        <v>399</v>
      </c>
      <c r="E20">
        <v>0</v>
      </c>
      <c r="F20">
        <v>399</v>
      </c>
      <c r="G20" s="6">
        <f t="shared" ref="G20:G28" si="8">D20/F20</f>
        <v>1</v>
      </c>
      <c r="H20" s="6">
        <f t="shared" ref="H20:H28" si="9">D20/$D$29</f>
        <v>0.20182094081942337</v>
      </c>
      <c r="I20" s="6">
        <f>I19+H20</f>
        <v>0.40414769853313104</v>
      </c>
      <c r="J20" s="6">
        <f t="shared" ref="J20:J28" si="10">E20/$E$29</f>
        <v>0</v>
      </c>
      <c r="K20" s="6">
        <f>K19+J20</f>
        <v>0</v>
      </c>
      <c r="L20" s="6">
        <f t="shared" ref="L20:L28" si="11">ABS(I20-K20)</f>
        <v>0.40414769853313104</v>
      </c>
      <c r="P20" s="7"/>
      <c r="Q20" s="7">
        <v>0.2</v>
      </c>
      <c r="R20" s="9">
        <f t="shared" si="7"/>
        <v>2.0207384926656551</v>
      </c>
      <c r="S20" s="4">
        <v>1</v>
      </c>
    </row>
    <row r="21" spans="1:19">
      <c r="A21">
        <v>3</v>
      </c>
      <c r="B21">
        <v>0.99769872400000004</v>
      </c>
      <c r="C21">
        <v>0.99886131300000003</v>
      </c>
      <c r="D21">
        <v>399</v>
      </c>
      <c r="E21">
        <v>0</v>
      </c>
      <c r="F21">
        <v>399</v>
      </c>
      <c r="G21" s="24">
        <f t="shared" si="8"/>
        <v>1</v>
      </c>
      <c r="H21" s="24">
        <f t="shared" si="9"/>
        <v>0.20182094081942337</v>
      </c>
      <c r="I21" s="24">
        <f t="shared" ref="I21:I28" si="12">I20+H21</f>
        <v>0.60596863935255441</v>
      </c>
      <c r="J21" s="24">
        <f t="shared" si="10"/>
        <v>0</v>
      </c>
      <c r="K21" s="24">
        <f t="shared" ref="K21:K28" si="13">K20+J21</f>
        <v>0</v>
      </c>
      <c r="L21" s="24">
        <f t="shared" si="11"/>
        <v>0.60596863935255441</v>
      </c>
      <c r="P21" s="7"/>
      <c r="Q21" s="7">
        <v>0.3</v>
      </c>
      <c r="R21" s="9">
        <f t="shared" si="7"/>
        <v>2.0198954645085148</v>
      </c>
      <c r="S21" s="4">
        <v>1</v>
      </c>
    </row>
    <row r="22" spans="1:19">
      <c r="A22">
        <v>4</v>
      </c>
      <c r="B22">
        <v>0.992035687</v>
      </c>
      <c r="C22">
        <v>0.99769788999999998</v>
      </c>
      <c r="D22">
        <v>400</v>
      </c>
      <c r="E22">
        <v>0</v>
      </c>
      <c r="F22">
        <v>400</v>
      </c>
      <c r="G22" s="6">
        <f t="shared" si="8"/>
        <v>1</v>
      </c>
      <c r="H22" s="6">
        <f t="shared" si="9"/>
        <v>0.20232675771370764</v>
      </c>
      <c r="I22" s="6">
        <f t="shared" si="12"/>
        <v>0.80829539706626208</v>
      </c>
      <c r="J22" s="6">
        <f t="shared" si="10"/>
        <v>0</v>
      </c>
      <c r="K22" s="6">
        <f t="shared" si="13"/>
        <v>0</v>
      </c>
      <c r="L22" s="6">
        <f t="shared" si="11"/>
        <v>0.80829539706626208</v>
      </c>
      <c r="P22" s="7"/>
      <c r="Q22" s="7">
        <v>0.4</v>
      </c>
      <c r="R22" s="9">
        <f t="shared" si="7"/>
        <v>2.0207384926656551</v>
      </c>
      <c r="S22" s="4">
        <v>1</v>
      </c>
    </row>
    <row r="23" spans="1:19">
      <c r="A23">
        <v>5</v>
      </c>
      <c r="B23">
        <v>0.398791432</v>
      </c>
      <c r="C23">
        <v>0.99199885099999996</v>
      </c>
      <c r="D23">
        <v>359</v>
      </c>
      <c r="E23">
        <v>40</v>
      </c>
      <c r="F23">
        <v>399</v>
      </c>
      <c r="G23" s="6">
        <f t="shared" si="8"/>
        <v>0.89974937343358397</v>
      </c>
      <c r="H23" s="6">
        <f t="shared" si="9"/>
        <v>0.18158826504805262</v>
      </c>
      <c r="I23" s="6">
        <f t="shared" si="12"/>
        <v>0.98988366211431467</v>
      </c>
      <c r="J23" s="6">
        <f t="shared" si="10"/>
        <v>1.983143282102132E-2</v>
      </c>
      <c r="K23" s="6">
        <f t="shared" si="13"/>
        <v>1.983143282102132E-2</v>
      </c>
      <c r="L23" s="33">
        <f t="shared" si="11"/>
        <v>0.97005222929329338</v>
      </c>
      <c r="P23" s="7"/>
      <c r="Q23" s="7">
        <v>0.5</v>
      </c>
      <c r="R23" s="9">
        <f t="shared" si="7"/>
        <v>1.9797673242286293</v>
      </c>
      <c r="S23" s="4">
        <v>1</v>
      </c>
    </row>
    <row r="24" spans="1:19">
      <c r="A24">
        <v>6</v>
      </c>
      <c r="B24">
        <v>1.4634004000000001E-2</v>
      </c>
      <c r="C24">
        <v>0.39867499499999998</v>
      </c>
      <c r="D24">
        <v>20</v>
      </c>
      <c r="E24">
        <v>379</v>
      </c>
      <c r="F24">
        <v>399</v>
      </c>
      <c r="G24" s="6">
        <f t="shared" si="8"/>
        <v>5.0125313283208017E-2</v>
      </c>
      <c r="H24" s="6">
        <f t="shared" si="9"/>
        <v>1.0116337885685382E-2</v>
      </c>
      <c r="I24" s="6">
        <f t="shared" si="12"/>
        <v>1</v>
      </c>
      <c r="J24" s="6">
        <f t="shared" si="10"/>
        <v>0.18790282597917699</v>
      </c>
      <c r="K24" s="6">
        <f t="shared" si="13"/>
        <v>0.2077342588001983</v>
      </c>
      <c r="L24" s="6">
        <f t="shared" si="11"/>
        <v>0.79226574119980175</v>
      </c>
      <c r="P24" s="7"/>
      <c r="Q24" s="7">
        <v>0.6</v>
      </c>
      <c r="R24" s="9">
        <f t="shared" si="7"/>
        <v>1.6666666666666667</v>
      </c>
      <c r="S24" s="4">
        <v>1</v>
      </c>
    </row>
    <row r="25" spans="1:19">
      <c r="A25">
        <v>7</v>
      </c>
      <c r="B25">
        <v>3.0804249999999999E-3</v>
      </c>
      <c r="C25">
        <v>1.4604124E-2</v>
      </c>
      <c r="D25">
        <v>0</v>
      </c>
      <c r="E25">
        <v>400</v>
      </c>
      <c r="F25">
        <v>400</v>
      </c>
      <c r="G25" s="6">
        <f t="shared" si="8"/>
        <v>0</v>
      </c>
      <c r="H25" s="6">
        <f t="shared" si="9"/>
        <v>0</v>
      </c>
      <c r="I25" s="6">
        <f t="shared" si="12"/>
        <v>1</v>
      </c>
      <c r="J25" s="6">
        <f t="shared" si="10"/>
        <v>0.19831432821021319</v>
      </c>
      <c r="K25" s="6">
        <f t="shared" si="13"/>
        <v>0.40604858701041147</v>
      </c>
      <c r="L25" s="6">
        <f t="shared" si="11"/>
        <v>0.59395141298958853</v>
      </c>
      <c r="P25" s="7"/>
      <c r="Q25" s="7">
        <v>0.7</v>
      </c>
      <c r="R25" s="9">
        <f t="shared" si="7"/>
        <v>1.4285714285714286</v>
      </c>
      <c r="S25" s="4">
        <v>1</v>
      </c>
    </row>
    <row r="26" spans="1:19">
      <c r="A26">
        <v>8</v>
      </c>
      <c r="B26">
        <v>1.2346530000000001E-3</v>
      </c>
      <c r="C26">
        <v>3.075478E-3</v>
      </c>
      <c r="D26">
        <v>0</v>
      </c>
      <c r="E26">
        <v>399</v>
      </c>
      <c r="F26">
        <v>399</v>
      </c>
      <c r="G26" s="6">
        <f t="shared" si="8"/>
        <v>0</v>
      </c>
      <c r="H26" s="6">
        <f t="shared" si="9"/>
        <v>0</v>
      </c>
      <c r="I26" s="6">
        <f t="shared" si="12"/>
        <v>1</v>
      </c>
      <c r="J26" s="6">
        <f t="shared" si="10"/>
        <v>0.19781854238968766</v>
      </c>
      <c r="K26" s="6">
        <f t="shared" si="13"/>
        <v>0.60386712940009912</v>
      </c>
      <c r="L26" s="6">
        <f t="shared" si="11"/>
        <v>0.39613287059990088</v>
      </c>
      <c r="P26" s="7"/>
      <c r="Q26" s="7">
        <v>0.8</v>
      </c>
      <c r="R26" s="9">
        <f t="shared" si="7"/>
        <v>1.25</v>
      </c>
      <c r="S26" s="4">
        <v>1</v>
      </c>
    </row>
    <row r="27" spans="1:19">
      <c r="A27">
        <v>9</v>
      </c>
      <c r="B27">
        <v>5.6716799999999995E-4</v>
      </c>
      <c r="C27">
        <v>1.2280119999999999E-3</v>
      </c>
      <c r="D27">
        <v>0</v>
      </c>
      <c r="E27">
        <v>399</v>
      </c>
      <c r="F27">
        <v>399</v>
      </c>
      <c r="G27" s="6">
        <f t="shared" si="8"/>
        <v>0</v>
      </c>
      <c r="H27" s="6">
        <f t="shared" si="9"/>
        <v>0</v>
      </c>
      <c r="I27" s="6">
        <f t="shared" si="12"/>
        <v>1</v>
      </c>
      <c r="J27" s="6">
        <f t="shared" si="10"/>
        <v>0.19781854238968766</v>
      </c>
      <c r="K27" s="6">
        <f t="shared" si="13"/>
        <v>0.80168567178978678</v>
      </c>
      <c r="L27" s="6">
        <f t="shared" si="11"/>
        <v>0.19831432821021322</v>
      </c>
      <c r="P27" s="7"/>
      <c r="Q27" s="7">
        <v>0.9</v>
      </c>
      <c r="R27" s="9">
        <f t="shared" si="7"/>
        <v>1.1111111111111112</v>
      </c>
      <c r="S27" s="4">
        <v>1</v>
      </c>
    </row>
    <row r="28" spans="1:19">
      <c r="A28">
        <v>10</v>
      </c>
      <c r="B28">
        <v>1.37427E-4</v>
      </c>
      <c r="C28">
        <v>5.6685999999999998E-4</v>
      </c>
      <c r="D28">
        <v>0</v>
      </c>
      <c r="E28">
        <v>400</v>
      </c>
      <c r="F28">
        <v>400</v>
      </c>
      <c r="G28" s="6">
        <f t="shared" si="8"/>
        <v>0</v>
      </c>
      <c r="H28" s="6">
        <f t="shared" si="9"/>
        <v>0</v>
      </c>
      <c r="I28" s="6">
        <f t="shared" si="12"/>
        <v>1</v>
      </c>
      <c r="J28" s="6">
        <f t="shared" si="10"/>
        <v>0.19831432821021319</v>
      </c>
      <c r="K28" s="6">
        <f t="shared" si="13"/>
        <v>1</v>
      </c>
      <c r="L28" s="6">
        <f t="shared" si="11"/>
        <v>0</v>
      </c>
      <c r="P28" s="7"/>
      <c r="Q28" s="7">
        <v>1</v>
      </c>
      <c r="R28" s="9">
        <f t="shared" si="7"/>
        <v>1</v>
      </c>
      <c r="S28" s="10">
        <v>1</v>
      </c>
    </row>
    <row r="29" spans="1:19">
      <c r="A29" s="5"/>
      <c r="B29" s="11"/>
      <c r="C29" s="11"/>
      <c r="D29" s="12">
        <f>SUM(D19:D28)</f>
        <v>1977</v>
      </c>
      <c r="E29" s="12">
        <f>SUM(E19:E28)</f>
        <v>2017</v>
      </c>
      <c r="F29" s="12">
        <f>SUM(F19:F28)</f>
        <v>3994</v>
      </c>
      <c r="G29" s="5"/>
      <c r="H29" s="5"/>
      <c r="I29" s="5"/>
      <c r="J29" s="15"/>
      <c r="K29" s="17" t="s">
        <v>21</v>
      </c>
      <c r="L29" s="16">
        <f>MAX(L19:L28)</f>
        <v>0.97005222929329338</v>
      </c>
    </row>
  </sheetData>
  <mergeCells count="2">
    <mergeCell ref="A1:I1"/>
    <mergeCell ref="A16:I16"/>
  </mergeCells>
  <conditionalFormatting sqref="G6:G13 G4">
    <cfRule type="dataBar" priority="6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{3DA850F6-A252-4C7B-9350-16C0827991E4}</x14:id>
        </ext>
      </extLst>
    </cfRule>
  </conditionalFormatting>
  <conditionalFormatting sqref="G21:G28 G19">
    <cfRule type="dataBar" priority="3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{B9F84589-2807-4776-A1CB-5FD5148A4B04}</x14:id>
        </ext>
      </extLst>
    </cfRule>
  </conditionalFormatting>
  <conditionalFormatting sqref="G5">
    <cfRule type="dataBar" priority="2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{792EB30D-D181-40E0-8C37-FDC8889E7CB8}</x14:id>
        </ext>
      </extLst>
    </cfRule>
  </conditionalFormatting>
  <conditionalFormatting sqref="G20">
    <cfRule type="dataBar" priority="1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{0503F98B-7444-4F6A-8231-543CAA57F5A1}</x14:id>
        </ext>
      </extLst>
    </cfRule>
  </conditionalFormatting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A850F6-A252-4C7B-9350-16C0827991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G6:G13 G4</xm:sqref>
        </x14:conditionalFormatting>
        <x14:conditionalFormatting xmlns:xm="http://schemas.microsoft.com/office/excel/2006/main">
          <x14:cfRule type="dataBar" id="{B9F84589-2807-4776-A1CB-5FD5148A4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G21:G28 G19</xm:sqref>
        </x14:conditionalFormatting>
        <x14:conditionalFormatting xmlns:xm="http://schemas.microsoft.com/office/excel/2006/main">
          <x14:cfRule type="dataBar" id="{792EB30D-D181-40E0-8C37-FDC8889E7C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</xm:sqref>
        </x14:conditionalFormatting>
        <x14:conditionalFormatting xmlns:xm="http://schemas.microsoft.com/office/excel/2006/main">
          <x14:cfRule type="dataBar" id="{0503F98B-7444-4F6A-8231-543CAA57F5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4:I51"/>
  <sheetViews>
    <sheetView topLeftCell="A30" workbookViewId="0">
      <selection activeCell="F47" sqref="F47"/>
    </sheetView>
  </sheetViews>
  <sheetFormatPr defaultRowHeight="15"/>
  <sheetData>
    <row r="4" spans="3:4">
      <c r="C4">
        <v>2</v>
      </c>
      <c r="D4">
        <f>C4</f>
        <v>2</v>
      </c>
    </row>
    <row r="5" spans="3:4">
      <c r="C5">
        <v>4</v>
      </c>
      <c r="D5">
        <f>C5+D4</f>
        <v>6</v>
      </c>
    </row>
    <row r="6" spans="3:4">
      <c r="C6">
        <v>5</v>
      </c>
      <c r="D6">
        <f>C6+D5</f>
        <v>11</v>
      </c>
    </row>
    <row r="7" spans="3:4">
      <c r="C7">
        <v>7</v>
      </c>
      <c r="D7">
        <f>C7+D6</f>
        <v>18</v>
      </c>
    </row>
    <row r="13" spans="3:4">
      <c r="C13" s="26" t="s">
        <v>47</v>
      </c>
    </row>
    <row r="14" spans="3:4">
      <c r="C14" s="26" t="s">
        <v>48</v>
      </c>
    </row>
    <row r="16" spans="3:4">
      <c r="C16" s="30" t="s">
        <v>49</v>
      </c>
      <c r="D16" s="30"/>
    </row>
    <row r="17" spans="1:9">
      <c r="C17">
        <v>0</v>
      </c>
      <c r="D17">
        <v>1</v>
      </c>
      <c r="G17" t="s">
        <v>15</v>
      </c>
      <c r="H17">
        <v>1000</v>
      </c>
      <c r="I17">
        <f>H17/25</f>
        <v>40</v>
      </c>
    </row>
    <row r="18" spans="1:9">
      <c r="A18" s="31" t="s">
        <v>50</v>
      </c>
      <c r="B18">
        <v>0</v>
      </c>
      <c r="C18">
        <v>981</v>
      </c>
      <c r="D18">
        <v>161</v>
      </c>
      <c r="G18" t="s">
        <v>55</v>
      </c>
      <c r="H18">
        <v>800</v>
      </c>
    </row>
    <row r="19" spans="1:9">
      <c r="A19" s="31"/>
      <c r="B19">
        <v>1</v>
      </c>
      <c r="C19">
        <v>25</v>
      </c>
      <c r="D19">
        <v>1050</v>
      </c>
      <c r="G19" t="s">
        <v>56</v>
      </c>
      <c r="H19">
        <v>200</v>
      </c>
    </row>
    <row r="20" spans="1:9">
      <c r="A20" t="s">
        <v>60</v>
      </c>
      <c r="C20">
        <v>0.5</v>
      </c>
      <c r="H20" t="s">
        <v>54</v>
      </c>
      <c r="I20">
        <f>D19+D18</f>
        <v>1211</v>
      </c>
    </row>
    <row r="21" spans="1:9">
      <c r="I21">
        <v>1050</v>
      </c>
    </row>
    <row r="22" spans="1:9">
      <c r="C22" t="s">
        <v>51</v>
      </c>
      <c r="D22" s="27">
        <f>SUM(D19,C18)/SUM(C18:D19)</f>
        <v>0.9161028416779432</v>
      </c>
      <c r="I22">
        <f>I21/I20</f>
        <v>0.86705202312138729</v>
      </c>
    </row>
    <row r="23" spans="1:9">
      <c r="C23" t="s">
        <v>52</v>
      </c>
      <c r="D23" s="27">
        <f>D19/SUM(D19,C19)</f>
        <v>0.97674418604651159</v>
      </c>
    </row>
    <row r="24" spans="1:9">
      <c r="C24" t="s">
        <v>53</v>
      </c>
      <c r="D24" s="27">
        <f>D19/SUM(D19,D18)</f>
        <v>0.86705202312138729</v>
      </c>
    </row>
    <row r="27" spans="1:9">
      <c r="C27">
        <v>0</v>
      </c>
      <c r="D27">
        <v>1</v>
      </c>
    </row>
    <row r="28" spans="1:9">
      <c r="A28" t="s">
        <v>59</v>
      </c>
      <c r="B28">
        <v>0</v>
      </c>
      <c r="C28">
        <v>1053</v>
      </c>
      <c r="D28">
        <v>89</v>
      </c>
    </row>
    <row r="29" spans="1:9">
      <c r="B29">
        <v>1</v>
      </c>
      <c r="C29">
        <v>56</v>
      </c>
      <c r="D29">
        <v>1019</v>
      </c>
      <c r="F29">
        <f>D29+D28</f>
        <v>1108</v>
      </c>
    </row>
    <row r="32" spans="1:9">
      <c r="C32" t="s">
        <v>51</v>
      </c>
      <c r="D32" s="27">
        <f>SUM(D29,C28)/SUM(C28:D29)</f>
        <v>0.93459630130807403</v>
      </c>
    </row>
    <row r="33" spans="1:6">
      <c r="C33" t="s">
        <v>52</v>
      </c>
      <c r="D33" s="27">
        <f>D29/SUM(D29,C29)</f>
        <v>0.947906976744186</v>
      </c>
    </row>
    <row r="34" spans="1:6">
      <c r="C34" t="s">
        <v>53</v>
      </c>
      <c r="D34" s="27">
        <f>D29/SUM(D29,D28)</f>
        <v>0.91967509025270755</v>
      </c>
    </row>
    <row r="37" spans="1:6">
      <c r="C37" s="28">
        <v>998</v>
      </c>
      <c r="D37" s="28">
        <v>144</v>
      </c>
    </row>
    <row r="38" spans="1:6">
      <c r="A38" t="s">
        <v>58</v>
      </c>
      <c r="C38" s="28">
        <v>27</v>
      </c>
      <c r="D38" s="28">
        <v>1048</v>
      </c>
    </row>
    <row r="41" spans="1:6">
      <c r="C41" t="s">
        <v>51</v>
      </c>
      <c r="D41" s="27">
        <f>SUM(D38,C37)/SUM(C37:D38)</f>
        <v>0.92286874154262521</v>
      </c>
    </row>
    <row r="42" spans="1:6">
      <c r="C42" t="s">
        <v>52</v>
      </c>
      <c r="D42" s="27">
        <f>D38/SUM(D38,C38)</f>
        <v>0.97488372093023257</v>
      </c>
    </row>
    <row r="43" spans="1:6">
      <c r="C43" t="s">
        <v>53</v>
      </c>
      <c r="D43" s="27">
        <f>D38/SUM(D38,D37)</f>
        <v>0.87919463087248317</v>
      </c>
    </row>
    <row r="45" spans="1:6">
      <c r="C45" s="28">
        <v>875</v>
      </c>
      <c r="D45" s="28">
        <v>267</v>
      </c>
    </row>
    <row r="46" spans="1:6">
      <c r="A46" t="s">
        <v>57</v>
      </c>
      <c r="C46" s="28">
        <v>13</v>
      </c>
      <c r="D46" s="28">
        <v>1062</v>
      </c>
    </row>
    <row r="47" spans="1:6">
      <c r="F47">
        <f>D46+D45</f>
        <v>1329</v>
      </c>
    </row>
    <row r="49" spans="3:4">
      <c r="C49" t="s">
        <v>51</v>
      </c>
      <c r="D49" s="27">
        <f>SUM(D46,C45)/SUM(C45:D46)</f>
        <v>0.87370320252593592</v>
      </c>
    </row>
    <row r="50" spans="3:4">
      <c r="C50" t="s">
        <v>52</v>
      </c>
      <c r="D50" s="27">
        <f>D46/SUM(D46,C46)</f>
        <v>0.98790697674418604</v>
      </c>
    </row>
    <row r="51" spans="3:4">
      <c r="C51" t="s">
        <v>53</v>
      </c>
      <c r="D51" s="27">
        <f>D46/SUM(D46,D45)</f>
        <v>0.79909706546275394</v>
      </c>
    </row>
  </sheetData>
  <mergeCells count="2">
    <mergeCell ref="C16:D16"/>
    <mergeCell ref="A18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Business Problem</vt:lpstr>
      <vt:lpstr>Model Equation</vt:lpstr>
      <vt:lpstr>Gains Table - Dev &amp; Val Sample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Mouli Kotta</dc:creator>
  <cp:lastModifiedBy>Windows User</cp:lastModifiedBy>
  <dcterms:created xsi:type="dcterms:W3CDTF">2014-11-01T15:25:33Z</dcterms:created>
  <dcterms:modified xsi:type="dcterms:W3CDTF">2020-09-07T07:43:38Z</dcterms:modified>
</cp:coreProperties>
</file>