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10" yWindow="-110" windowWidth="19420" windowHeight="10300" activeTab="6"/>
  </bookViews>
  <sheets>
    <sheet name="Sheet1" sheetId="1" r:id="rId1"/>
    <sheet name="Sheet2" sheetId="5" r:id="rId2"/>
    <sheet name="Sheet3" sheetId="4" r:id="rId3"/>
    <sheet name="Sheet4" sheetId="6" r:id="rId4"/>
    <sheet name="Sheet5" sheetId="7" r:id="rId5"/>
    <sheet name="Sheet6" sheetId="8" r:id="rId6"/>
    <sheet name="Sheet7" sheetId="9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C6" i="9" l="1"/>
  <c r="C5" i="9"/>
  <c r="C4" i="9"/>
  <c r="C3" i="9"/>
  <c r="C2" i="9"/>
  <c r="G5" i="8" l="1"/>
  <c r="G4" i="8"/>
  <c r="G6" i="8"/>
  <c r="G7" i="8"/>
  <c r="G8" i="8"/>
  <c r="G9" i="8"/>
  <c r="C15" i="8"/>
  <c r="C14" i="8"/>
  <c r="C12" i="8"/>
  <c r="E3" i="8"/>
  <c r="E4" i="8"/>
  <c r="E5" i="8"/>
  <c r="E6" i="8"/>
  <c r="E7" i="8"/>
  <c r="E8" i="8"/>
  <c r="E9" i="8"/>
  <c r="E2" i="8"/>
  <c r="F4" i="8"/>
  <c r="F5" i="8"/>
  <c r="F6" i="8"/>
  <c r="F7" i="8"/>
  <c r="F8" i="8"/>
  <c r="F9" i="8"/>
  <c r="D3" i="8"/>
  <c r="D4" i="8"/>
  <c r="D5" i="8"/>
  <c r="D6" i="8"/>
  <c r="D7" i="8"/>
  <c r="D8" i="8"/>
  <c r="D9" i="8"/>
  <c r="D2" i="8"/>
  <c r="F2" i="8" s="1"/>
  <c r="G2" i="8" s="1"/>
  <c r="F3" i="8" l="1"/>
  <c r="G3" i="8" s="1"/>
  <c r="D10" i="8"/>
  <c r="C13" i="8" s="1"/>
  <c r="J5" i="7"/>
  <c r="J3" i="7"/>
  <c r="F3" i="7"/>
  <c r="F4" i="7"/>
  <c r="J4" i="7" s="1"/>
  <c r="F5" i="7"/>
  <c r="F6" i="7"/>
  <c r="J6" i="7" s="1"/>
  <c r="F7" i="7"/>
  <c r="J7" i="7" s="1"/>
  <c r="F8" i="7"/>
  <c r="J8" i="7" s="1"/>
  <c r="F9" i="7"/>
  <c r="J9" i="7" s="1"/>
  <c r="H5" i="5"/>
  <c r="H6" i="5"/>
  <c r="H7" i="5"/>
  <c r="H8" i="5"/>
  <c r="H4" i="5"/>
  <c r="G5" i="5"/>
  <c r="G6" i="5"/>
  <c r="G7" i="5"/>
  <c r="G8" i="5"/>
  <c r="G4" i="5"/>
  <c r="E20" i="5"/>
  <c r="F20" i="5"/>
  <c r="D20" i="5"/>
  <c r="E18" i="5"/>
  <c r="F18" i="5"/>
  <c r="D18" i="5"/>
  <c r="E10" i="5"/>
  <c r="F10" i="5"/>
  <c r="D10" i="5"/>
  <c r="L3" i="7" l="1"/>
  <c r="K3" i="7"/>
  <c r="L8" i="7"/>
  <c r="K8" i="7"/>
  <c r="L4" i="7"/>
  <c r="K4" i="7"/>
  <c r="L7" i="7"/>
  <c r="K7" i="7"/>
  <c r="L5" i="7"/>
  <c r="K5" i="7"/>
  <c r="K6" i="7"/>
  <c r="L6" i="7"/>
  <c r="L9" i="7"/>
  <c r="K9" i="7"/>
  <c r="H14" i="6"/>
  <c r="J5" i="6"/>
  <c r="J6" i="6"/>
  <c r="J7" i="6"/>
  <c r="J8" i="6"/>
  <c r="J9" i="6"/>
  <c r="J10" i="6"/>
  <c r="J11" i="6"/>
  <c r="J4" i="6"/>
  <c r="I5" i="6"/>
  <c r="I6" i="6"/>
  <c r="I7" i="6"/>
  <c r="I8" i="6"/>
  <c r="I9" i="6"/>
  <c r="I10" i="6"/>
  <c r="I11" i="6"/>
  <c r="I4" i="6"/>
  <c r="H5" i="6"/>
  <c r="H6" i="6"/>
  <c r="H7" i="6"/>
  <c r="H8" i="6"/>
  <c r="H9" i="6"/>
  <c r="H10" i="6"/>
  <c r="H11" i="6"/>
  <c r="H4" i="6"/>
  <c r="G5" i="6"/>
  <c r="G6" i="6"/>
  <c r="G7" i="6"/>
  <c r="G8" i="6"/>
  <c r="G9" i="6"/>
  <c r="G10" i="6"/>
  <c r="G11" i="6"/>
  <c r="G4" i="6"/>
  <c r="F5" i="6"/>
  <c r="F6" i="6"/>
  <c r="F7" i="6"/>
  <c r="F8" i="6"/>
  <c r="F9" i="6"/>
  <c r="F10" i="6"/>
  <c r="F11" i="6"/>
  <c r="F4" i="6"/>
  <c r="E5" i="6"/>
  <c r="E6" i="6"/>
  <c r="E7" i="6"/>
  <c r="E8" i="6"/>
  <c r="E9" i="6"/>
  <c r="E10" i="6"/>
  <c r="E11" i="6"/>
  <c r="E4" i="6"/>
  <c r="F14" i="5" l="1"/>
  <c r="F16" i="5" s="1"/>
  <c r="E14" i="5"/>
  <c r="E16" i="5" s="1"/>
  <c r="D14" i="5"/>
  <c r="D16" i="5" s="1"/>
  <c r="L7" i="1"/>
  <c r="I8" i="1"/>
  <c r="H8" i="1"/>
  <c r="G8" i="1"/>
  <c r="F8" i="1"/>
  <c r="E8" i="1"/>
  <c r="I7" i="1"/>
  <c r="H7" i="1"/>
  <c r="J7" i="1" s="1"/>
  <c r="G7" i="1"/>
  <c r="F7" i="1"/>
  <c r="E7" i="1"/>
  <c r="I6" i="1"/>
  <c r="H6" i="1"/>
  <c r="G6" i="1"/>
  <c r="F6" i="1"/>
  <c r="E6" i="1"/>
  <c r="K6" i="1" s="1"/>
  <c r="I5" i="1"/>
  <c r="H5" i="1"/>
  <c r="J5" i="1" s="1"/>
  <c r="G5" i="1"/>
  <c r="F5" i="1"/>
  <c r="E5" i="1"/>
  <c r="I4" i="1"/>
  <c r="H4" i="1"/>
  <c r="G4" i="1"/>
  <c r="F4" i="1"/>
  <c r="E4" i="1"/>
  <c r="K4" i="1" l="1"/>
  <c r="K8" i="1"/>
  <c r="K5" i="1"/>
  <c r="L5" i="1" s="1"/>
  <c r="J6" i="1"/>
  <c r="J4" i="1"/>
  <c r="K7" i="1"/>
  <c r="J8" i="1"/>
  <c r="L8" i="1" s="1"/>
  <c r="L6" i="1"/>
  <c r="L4" i="1"/>
  <c r="C30" i="4"/>
  <c r="D30" i="4"/>
  <c r="D20" i="4" l="1"/>
  <c r="E20" i="4" s="1"/>
  <c r="F20" i="4" s="1"/>
  <c r="G20" i="4" s="1"/>
  <c r="H20" i="4" s="1"/>
  <c r="C15" i="4"/>
  <c r="C16" i="4" s="1"/>
  <c r="C17" i="4" s="1"/>
  <c r="C18" i="4"/>
  <c r="E14" i="4"/>
  <c r="F14" i="4" s="1"/>
  <c r="G14" i="4" s="1"/>
  <c r="H14" i="4" s="1"/>
  <c r="D14" i="4"/>
  <c r="D10" i="4"/>
  <c r="E10" i="4" s="1"/>
  <c r="F10" i="4" s="1"/>
  <c r="G10" i="4" s="1"/>
  <c r="H10" i="4" s="1"/>
  <c r="C9" i="4"/>
  <c r="D8" i="4"/>
  <c r="C8" i="4"/>
  <c r="D5" i="4"/>
  <c r="D9" i="4" s="1"/>
  <c r="C7" i="4"/>
  <c r="E5" i="4"/>
  <c r="F5" i="4" s="1"/>
  <c r="F15" i="4" s="1"/>
  <c r="F18" i="4" l="1"/>
  <c r="D15" i="4"/>
  <c r="D16" i="4" s="1"/>
  <c r="D17" i="4" s="1"/>
  <c r="F16" i="4"/>
  <c r="F17" i="4" s="1"/>
  <c r="E18" i="4"/>
  <c r="C22" i="4"/>
  <c r="C12" i="4"/>
  <c r="D18" i="4"/>
  <c r="E8" i="4"/>
  <c r="E15" i="4"/>
  <c r="E16" i="4" s="1"/>
  <c r="E17" i="4" s="1"/>
  <c r="D7" i="4"/>
  <c r="D12" i="4" s="1"/>
  <c r="F8" i="4"/>
  <c r="G5" i="4"/>
  <c r="F9" i="4"/>
  <c r="F7" i="4"/>
  <c r="E9" i="4"/>
  <c r="E7" i="4"/>
  <c r="F22" i="4" l="1"/>
  <c r="E22" i="4"/>
  <c r="C24" i="4"/>
  <c r="C28" i="4" s="1"/>
  <c r="D22" i="4"/>
  <c r="D24" i="4" s="1"/>
  <c r="D28" i="4" s="1"/>
  <c r="G15" i="4"/>
  <c r="G18" i="4"/>
  <c r="F12" i="4"/>
  <c r="F24" i="4" s="1"/>
  <c r="F28" i="4" s="1"/>
  <c r="E12" i="4"/>
  <c r="E24" i="4" s="1"/>
  <c r="E28" i="4" s="1"/>
  <c r="G7" i="4"/>
  <c r="G8" i="4"/>
  <c r="G9" i="4"/>
  <c r="H5" i="4"/>
  <c r="D32" i="4" l="1"/>
  <c r="F30" i="4"/>
  <c r="F32" i="4" s="1"/>
  <c r="G16" i="4"/>
  <c r="G17" i="4" s="1"/>
  <c r="C32" i="4"/>
  <c r="H15" i="4"/>
  <c r="H18" i="4"/>
  <c r="E30" i="4"/>
  <c r="E32" i="4" s="1"/>
  <c r="G12" i="4"/>
  <c r="H9" i="4"/>
  <c r="H7" i="4"/>
  <c r="H8" i="4"/>
  <c r="G22" i="4" l="1"/>
  <c r="G24" i="4" s="1"/>
  <c r="G28" i="4" s="1"/>
  <c r="G30" i="4" s="1"/>
  <c r="H16" i="4"/>
  <c r="H17" i="4" s="1"/>
  <c r="H12" i="4"/>
  <c r="G32" i="4" l="1"/>
  <c r="H22" i="4"/>
  <c r="H24" i="4" s="1"/>
  <c r="H28" i="4" s="1"/>
  <c r="H30" i="4" l="1"/>
  <c r="H32" i="4" s="1"/>
</calcChain>
</file>

<file path=xl/sharedStrings.xml><?xml version="1.0" encoding="utf-8"?>
<sst xmlns="http://schemas.openxmlformats.org/spreadsheetml/2006/main" count="114" uniqueCount="105">
  <si>
    <t>City</t>
  </si>
  <si>
    <t>Thoothukudi</t>
  </si>
  <si>
    <t>Tirunelveli</t>
  </si>
  <si>
    <t>Chennai</t>
  </si>
  <si>
    <t>Coimbatore</t>
  </si>
  <si>
    <t>Cost</t>
  </si>
  <si>
    <t>Profit</t>
  </si>
  <si>
    <t>Bonus</t>
  </si>
  <si>
    <t>Total</t>
  </si>
  <si>
    <t>INCOME AND EXPENSES PROJECTIONS</t>
  </si>
  <si>
    <t>Materials</t>
  </si>
  <si>
    <t>Sales</t>
  </si>
  <si>
    <t>Wages</t>
  </si>
  <si>
    <t>Other Benefits</t>
  </si>
  <si>
    <t>Others</t>
  </si>
  <si>
    <t>%Growth over the previous year</t>
  </si>
  <si>
    <t>Total General &amp; Admin. Expenses</t>
  </si>
  <si>
    <t>Total Cost of Goods Sold</t>
  </si>
  <si>
    <t>Salary: Office</t>
  </si>
  <si>
    <t>Salary: Sales</t>
  </si>
  <si>
    <t>Total Salary</t>
  </si>
  <si>
    <t>Advertising &amp; Promotions</t>
  </si>
  <si>
    <t>Depreciation</t>
  </si>
  <si>
    <t>Miscellaneous</t>
  </si>
  <si>
    <t>Total Operating Costs</t>
  </si>
  <si>
    <t>Interest on Loans</t>
  </si>
  <si>
    <t>Pre-tax Income</t>
  </si>
  <si>
    <t>Tax</t>
  </si>
  <si>
    <t>Year</t>
  </si>
  <si>
    <t>Empno</t>
  </si>
  <si>
    <t>Ename</t>
  </si>
  <si>
    <t>BP</t>
  </si>
  <si>
    <t>TA</t>
  </si>
  <si>
    <t>DA</t>
  </si>
  <si>
    <t>HRA</t>
  </si>
  <si>
    <t>IT</t>
  </si>
  <si>
    <t>PF</t>
  </si>
  <si>
    <t>Deductions</t>
  </si>
  <si>
    <t>GROSS SALARY</t>
  </si>
  <si>
    <t>NET PAY</t>
  </si>
  <si>
    <t>Abishesh</t>
  </si>
  <si>
    <t>Arun</t>
  </si>
  <si>
    <t>Bharath</t>
  </si>
  <si>
    <t>Chandru</t>
  </si>
  <si>
    <t>Kali</t>
  </si>
  <si>
    <t>No</t>
  </si>
  <si>
    <t>Jan</t>
  </si>
  <si>
    <t>Feb</t>
  </si>
  <si>
    <t>Mar</t>
  </si>
  <si>
    <t>Average</t>
  </si>
  <si>
    <t>Maximum</t>
  </si>
  <si>
    <t>Kovilpatti</t>
  </si>
  <si>
    <t>Emp.No</t>
  </si>
  <si>
    <t>Name</t>
  </si>
  <si>
    <t>Basic Salary</t>
  </si>
  <si>
    <t>House Rent</t>
  </si>
  <si>
    <t>Conv. Allowance</t>
  </si>
  <si>
    <t>Medical Allowance</t>
  </si>
  <si>
    <t>Gross</t>
  </si>
  <si>
    <t>Net</t>
  </si>
  <si>
    <t>Abi</t>
  </si>
  <si>
    <t>Bala</t>
  </si>
  <si>
    <t>Dharshini</t>
  </si>
  <si>
    <t>Karthi</t>
  </si>
  <si>
    <t>Mari</t>
  </si>
  <si>
    <t>Prakash</t>
  </si>
  <si>
    <t>Count Number of Employees who are not giving Tax :</t>
  </si>
  <si>
    <t>Total Sales greater than 30,000</t>
  </si>
  <si>
    <t>No Sales greater than 30,000</t>
  </si>
  <si>
    <t>REG NO</t>
  </si>
  <si>
    <t>NAME</t>
  </si>
  <si>
    <t>QUIZES (10)</t>
  </si>
  <si>
    <t>MID TERM</t>
  </si>
  <si>
    <t>MID TOTAL   (30)</t>
  </si>
  <si>
    <t>ASSIGNMENT (10)</t>
  </si>
  <si>
    <t>PROJECT( 10)</t>
  </si>
  <si>
    <t>FINAL (40)</t>
  </si>
  <si>
    <t>TOTAL (100)</t>
  </si>
  <si>
    <t>GRADE</t>
  </si>
  <si>
    <t>REMARK</t>
  </si>
  <si>
    <t>M1</t>
  </si>
  <si>
    <t>M2</t>
  </si>
  <si>
    <t>Aravind</t>
  </si>
  <si>
    <t>Cheran</t>
  </si>
  <si>
    <t>Dhinesh</t>
  </si>
  <si>
    <t>Elan</t>
  </si>
  <si>
    <t>Fahad</t>
  </si>
  <si>
    <t>Gopi</t>
  </si>
  <si>
    <t>ITEM NO</t>
  </si>
  <si>
    <t>NO.OF ITEMS</t>
  </si>
  <si>
    <t>ITEM PRICE</t>
  </si>
  <si>
    <t>TAX</t>
  </si>
  <si>
    <t xml:space="preserve"> TOTAL PRICE BEFORE TAX</t>
  </si>
  <si>
    <t>TOTAL PRICE AFTER TAX</t>
  </si>
  <si>
    <t>RATE</t>
  </si>
  <si>
    <t>Total:</t>
  </si>
  <si>
    <t>COUNT OF ITEMS</t>
  </si>
  <si>
    <t>AVERAGE OF TAX</t>
  </si>
  <si>
    <t>MIN ITEM PRICE</t>
  </si>
  <si>
    <t>MAX ITEM PRICE</t>
  </si>
  <si>
    <t>Score</t>
  </si>
  <si>
    <t>Rank</t>
  </si>
  <si>
    <t>Aarthi</t>
  </si>
  <si>
    <t>Mano</t>
  </si>
  <si>
    <t>Ramesh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</si>
</sst>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9" fontId="0" fillId="5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7" borderId="0" xfId="0" applyFill="1"/>
    <xf numFmtId="0" fontId="0" fillId="0" borderId="0" xfId="0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8" borderId="1" xfId="0" applyFill="1" applyBorder="1" applyAlignment="1">
      <alignment horizontal="right"/>
    </xf>
    <xf numFmtId="0" fontId="0" fillId="8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/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0" borderId="1" xfId="0" applyFont="1" applyBorder="1"/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1" fillId="11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0" borderId="0" xfId="0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13" borderId="1" xfId="0" applyFill="1" applyBorder="1"/>
    <xf numFmtId="0" fontId="1" fillId="13" borderId="1" xfId="0" applyFont="1" applyFill="1" applyBorder="1"/>
    <xf numFmtId="0" fontId="0" fillId="0" borderId="0" xfId="0" applyBorder="1"/>
    <xf numFmtId="0" fontId="1" fillId="5" borderId="1" xfId="0" applyFont="1" applyFill="1" applyBorder="1"/>
    <xf numFmtId="0" fontId="0" fillId="14" borderId="1" xfId="0" applyFont="1" applyFill="1" applyBorder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7D6-4AE9-9E62-E92CD19A9437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7D6-4AE9-9E62-E92CD19A943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7D6-4AE9-9E62-E92CD19A9437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7D6-4AE9-9E62-E92CD19A9437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7D6-4AE9-9E62-E92CD19A9437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Aarthi</a:t>
                    </a:r>
                    <a:r>
                      <a:rPr lang="en-US" baseline="0"/>
                      <a:t>
</a:t>
                    </a:r>
                    <a:fld id="{521C5DD7-8DF0-449C-AABF-0628529BEBFD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5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7D6-4AE9-9E62-E92CD19A9437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Arun</a:t>
                    </a:r>
                    <a:r>
                      <a:rPr lang="en-US" baseline="0"/>
                      <a:t>
</a:t>
                    </a:r>
                    <a:fld id="{0E3911B0-A12A-4837-85A5-30C0F68A9318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7D6-4AE9-9E62-E92CD19A9437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Karthi</a:t>
                    </a:r>
                    <a:r>
                      <a:rPr lang="en-US" baseline="0"/>
                      <a:t>
</a:t>
                    </a:r>
                    <a:fld id="{C6E54971-3524-4ED1-A209-B38025114F02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7D6-4AE9-9E62-E92CD19A9437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Mano
</a:t>
                    </a:r>
                    <a:fld id="{E081C4DE-58CC-4B00-AD14-BF9743AABCA9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7D6-4AE9-9E62-E92CD19A9437}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Ramesh</a:t>
                    </a:r>
                    <a:r>
                      <a:rPr lang="en-US" baseline="0"/>
                      <a:t>
</a:t>
                    </a:r>
                    <a:fld id="{BFE6DB1F-376E-4C1C-B736-5651C23D7512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5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7D6-4AE9-9E62-E92CD19A9437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[1]Sheet1!$A$2:$A$6</c:f>
              <c:strCache>
                <c:ptCount val="5"/>
                <c:pt idx="0">
                  <c:v>Femi</c:v>
                </c:pt>
                <c:pt idx="1">
                  <c:v>Madhu</c:v>
                </c:pt>
                <c:pt idx="2">
                  <c:v>Febin</c:v>
                </c:pt>
                <c:pt idx="3">
                  <c:v>Jeyazz</c:v>
                </c:pt>
                <c:pt idx="4">
                  <c:v>Raj</c:v>
                </c:pt>
              </c:strCache>
            </c:str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98</c:v>
                </c:pt>
                <c:pt idx="1">
                  <c:v>88</c:v>
                </c:pt>
                <c:pt idx="2">
                  <c:v>78</c:v>
                </c:pt>
                <c:pt idx="3">
                  <c:v>68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D6-4AE9-9E62-E92CD19A943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28575</xdr:rowOff>
    </xdr:from>
    <xdr:to>
      <xdr:col>14</xdr:col>
      <xdr:colOff>28575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AB8C5-3C31-2FCC-8B9C-04C54D5F6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EXERCISE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Femi</v>
          </cell>
          <cell r="B2">
            <v>98</v>
          </cell>
        </row>
        <row r="3">
          <cell r="A3" t="str">
            <v>Madhu</v>
          </cell>
          <cell r="B3">
            <v>88</v>
          </cell>
        </row>
        <row r="4">
          <cell r="A4" t="str">
            <v>Febin</v>
          </cell>
          <cell r="B4">
            <v>78</v>
          </cell>
        </row>
        <row r="5">
          <cell r="A5" t="str">
            <v>Jeyazz</v>
          </cell>
          <cell r="B5">
            <v>68</v>
          </cell>
        </row>
        <row r="6">
          <cell r="A6" t="str">
            <v>Raj</v>
          </cell>
          <cell r="B6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8"/>
  <sheetViews>
    <sheetView workbookViewId="0">
      <selection activeCell="E15" sqref="E15"/>
    </sheetView>
  </sheetViews>
  <sheetFormatPr defaultRowHeight="14.5" x14ac:dyDescent="0.35"/>
  <cols>
    <col min="2" max="2" width="6.7265625" customWidth="1"/>
    <col min="3" max="3" width="8.36328125" customWidth="1"/>
    <col min="4" max="4" width="5.81640625" customWidth="1"/>
    <col min="5" max="5" width="4.81640625" customWidth="1"/>
    <col min="6" max="6" width="5.81640625" customWidth="1"/>
    <col min="7" max="9" width="4.81640625" customWidth="1"/>
    <col min="10" max="10" width="10.26953125" bestFit="1" customWidth="1"/>
    <col min="11" max="11" width="13.08984375" bestFit="1" customWidth="1"/>
    <col min="12" max="12" width="7.81640625" customWidth="1"/>
  </cols>
  <sheetData>
    <row r="3" spans="2:13" x14ac:dyDescent="0.35">
      <c r="B3" s="10" t="s">
        <v>29</v>
      </c>
      <c r="C3" s="10" t="s">
        <v>30</v>
      </c>
      <c r="D3" s="10" t="s">
        <v>31</v>
      </c>
      <c r="E3" s="10" t="s">
        <v>32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</row>
    <row r="4" spans="2:13" x14ac:dyDescent="0.35">
      <c r="B4" s="13">
        <v>1</v>
      </c>
      <c r="C4" s="14" t="s">
        <v>40</v>
      </c>
      <c r="D4" s="13">
        <v>35000</v>
      </c>
      <c r="E4" s="13">
        <f>17.5%*D4</f>
        <v>6125</v>
      </c>
      <c r="F4" s="13">
        <f>30%*D4</f>
        <v>10500</v>
      </c>
      <c r="G4" s="13">
        <f>20%*D4</f>
        <v>7000</v>
      </c>
      <c r="H4" s="13">
        <f>15%*D4</f>
        <v>5250</v>
      </c>
      <c r="I4" s="13">
        <f>12.5%*D4</f>
        <v>4375</v>
      </c>
      <c r="J4" s="13">
        <f>H4+I4</f>
        <v>9625</v>
      </c>
      <c r="K4" s="13">
        <f>D4+E4+F4+G4</f>
        <v>58625</v>
      </c>
      <c r="L4" s="13">
        <f>K4-J4</f>
        <v>49000</v>
      </c>
    </row>
    <row r="5" spans="2:13" x14ac:dyDescent="0.35">
      <c r="B5" s="11">
        <v>2</v>
      </c>
      <c r="C5" s="12" t="s">
        <v>41</v>
      </c>
      <c r="D5" s="11">
        <v>37000</v>
      </c>
      <c r="E5" s="11">
        <f t="shared" ref="E5:E8" si="0">17.5%*D5</f>
        <v>6475</v>
      </c>
      <c r="F5" s="11">
        <f t="shared" ref="F5:F8" si="1">30%*D5</f>
        <v>11100</v>
      </c>
      <c r="G5" s="11">
        <f t="shared" ref="G5:G8" si="2">20%*D5</f>
        <v>7400</v>
      </c>
      <c r="H5" s="11">
        <f t="shared" ref="H5:H8" si="3">15%*D5</f>
        <v>5550</v>
      </c>
      <c r="I5" s="11">
        <f t="shared" ref="I5:I8" si="4">12.5%*D5</f>
        <v>4625</v>
      </c>
      <c r="J5" s="11">
        <f t="shared" ref="J5:J8" si="5">H5+I5</f>
        <v>10175</v>
      </c>
      <c r="K5" s="11">
        <f t="shared" ref="K5:K8" si="6">D5+E5+F5+G5</f>
        <v>61975</v>
      </c>
      <c r="L5" s="11">
        <f t="shared" ref="L5:L8" si="7">K5-J5</f>
        <v>51800</v>
      </c>
    </row>
    <row r="6" spans="2:13" x14ac:dyDescent="0.35">
      <c r="B6" s="13">
        <v>3</v>
      </c>
      <c r="C6" s="14" t="s">
        <v>42</v>
      </c>
      <c r="D6" s="13">
        <v>34000</v>
      </c>
      <c r="E6" s="13">
        <f t="shared" si="0"/>
        <v>5950</v>
      </c>
      <c r="F6" s="13">
        <f t="shared" si="1"/>
        <v>10200</v>
      </c>
      <c r="G6" s="13">
        <f t="shared" si="2"/>
        <v>6800</v>
      </c>
      <c r="H6" s="13">
        <f t="shared" si="3"/>
        <v>5100</v>
      </c>
      <c r="I6" s="13">
        <f t="shared" si="4"/>
        <v>4250</v>
      </c>
      <c r="J6" s="13">
        <f t="shared" si="5"/>
        <v>9350</v>
      </c>
      <c r="K6" s="13">
        <f t="shared" si="6"/>
        <v>56950</v>
      </c>
      <c r="L6" s="13">
        <f t="shared" si="7"/>
        <v>47600</v>
      </c>
    </row>
    <row r="7" spans="2:13" x14ac:dyDescent="0.35">
      <c r="B7" s="11">
        <v>4</v>
      </c>
      <c r="C7" s="12" t="s">
        <v>43</v>
      </c>
      <c r="D7" s="11">
        <v>40000</v>
      </c>
      <c r="E7" s="11">
        <f t="shared" si="0"/>
        <v>7000</v>
      </c>
      <c r="F7" s="11">
        <f t="shared" si="1"/>
        <v>12000</v>
      </c>
      <c r="G7" s="11">
        <f t="shared" si="2"/>
        <v>8000</v>
      </c>
      <c r="H7" s="11">
        <f t="shared" si="3"/>
        <v>6000</v>
      </c>
      <c r="I7" s="11">
        <f t="shared" si="4"/>
        <v>5000</v>
      </c>
      <c r="J7" s="11">
        <f t="shared" si="5"/>
        <v>11000</v>
      </c>
      <c r="K7" s="11">
        <f t="shared" si="6"/>
        <v>67000</v>
      </c>
      <c r="L7" s="11">
        <f t="shared" si="7"/>
        <v>56000</v>
      </c>
    </row>
    <row r="8" spans="2:13" x14ac:dyDescent="0.35">
      <c r="B8" s="13">
        <v>5</v>
      </c>
      <c r="C8" s="14" t="s">
        <v>44</v>
      </c>
      <c r="D8" s="13">
        <v>39000</v>
      </c>
      <c r="E8" s="13">
        <f t="shared" si="0"/>
        <v>6825</v>
      </c>
      <c r="F8" s="13">
        <f t="shared" si="1"/>
        <v>11700</v>
      </c>
      <c r="G8" s="13">
        <f t="shared" si="2"/>
        <v>7800</v>
      </c>
      <c r="H8" s="13">
        <f t="shared" si="3"/>
        <v>5850</v>
      </c>
      <c r="I8" s="13">
        <f t="shared" si="4"/>
        <v>4875</v>
      </c>
      <c r="J8" s="13">
        <f t="shared" si="5"/>
        <v>10725</v>
      </c>
      <c r="K8" s="13">
        <f t="shared" si="6"/>
        <v>65325</v>
      </c>
      <c r="L8" s="13">
        <f t="shared" si="7"/>
        <v>54600</v>
      </c>
      <c r="M8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workbookViewId="0">
      <selection activeCell="H10" sqref="H10"/>
    </sheetView>
  </sheetViews>
  <sheetFormatPr defaultRowHeight="14.5" x14ac:dyDescent="0.35"/>
  <cols>
    <col min="2" max="2" width="3.1796875" customWidth="1"/>
    <col min="3" max="3" width="26.6328125" bestFit="1" customWidth="1"/>
    <col min="4" max="4" width="7.90625" customWidth="1"/>
    <col min="5" max="6" width="6.81640625" customWidth="1"/>
    <col min="7" max="7" width="7.54296875" customWidth="1"/>
    <col min="8" max="8" width="11.81640625" bestFit="1" customWidth="1"/>
  </cols>
  <sheetData>
    <row r="3" spans="2:8" x14ac:dyDescent="0.35">
      <c r="B3" s="26" t="s">
        <v>45</v>
      </c>
      <c r="C3" s="26" t="s">
        <v>0</v>
      </c>
      <c r="D3" s="26" t="s">
        <v>46</v>
      </c>
      <c r="E3" s="26" t="s">
        <v>47</v>
      </c>
      <c r="F3" s="26" t="s">
        <v>48</v>
      </c>
      <c r="G3" s="26" t="s">
        <v>49</v>
      </c>
      <c r="H3" s="26" t="s">
        <v>50</v>
      </c>
    </row>
    <row r="4" spans="2:8" x14ac:dyDescent="0.35">
      <c r="B4" s="1">
        <v>1</v>
      </c>
      <c r="C4" s="1" t="s">
        <v>51</v>
      </c>
      <c r="D4" s="1">
        <v>19000</v>
      </c>
      <c r="E4" s="1">
        <v>20000</v>
      </c>
      <c r="F4" s="1">
        <v>25000</v>
      </c>
      <c r="G4" s="1">
        <f>AVERAGE(D4:F4)</f>
        <v>21333.333333333332</v>
      </c>
      <c r="H4" s="1">
        <f>MAX(D4:F4)</f>
        <v>25000</v>
      </c>
    </row>
    <row r="5" spans="2:8" x14ac:dyDescent="0.35">
      <c r="B5" s="1">
        <v>2</v>
      </c>
      <c r="C5" s="1" t="s">
        <v>2</v>
      </c>
      <c r="D5" s="1">
        <v>15000</v>
      </c>
      <c r="E5" s="1">
        <v>21000</v>
      </c>
      <c r="F5" s="1">
        <v>44500</v>
      </c>
      <c r="G5" s="1">
        <f t="shared" ref="G5:G8" si="0">AVERAGE(D5:F5)</f>
        <v>26833.333333333332</v>
      </c>
      <c r="H5" s="1">
        <f t="shared" ref="H5:H8" si="1">MAX(D5:F5)</f>
        <v>44500</v>
      </c>
    </row>
    <row r="6" spans="2:8" x14ac:dyDescent="0.35">
      <c r="B6" s="1">
        <v>3</v>
      </c>
      <c r="C6" s="1" t="s">
        <v>1</v>
      </c>
      <c r="D6" s="1">
        <v>48900</v>
      </c>
      <c r="E6" s="1">
        <v>40000</v>
      </c>
      <c r="F6" s="1">
        <v>24500</v>
      </c>
      <c r="G6" s="1">
        <f t="shared" si="0"/>
        <v>37800</v>
      </c>
      <c r="H6" s="1">
        <f t="shared" si="1"/>
        <v>48900</v>
      </c>
    </row>
    <row r="7" spans="2:8" x14ac:dyDescent="0.35">
      <c r="B7" s="1">
        <v>4</v>
      </c>
      <c r="C7" s="1" t="s">
        <v>3</v>
      </c>
      <c r="D7" s="1">
        <v>27000</v>
      </c>
      <c r="E7" s="1">
        <v>34000</v>
      </c>
      <c r="F7" s="1">
        <v>33500</v>
      </c>
      <c r="G7" s="1">
        <f t="shared" si="0"/>
        <v>31500</v>
      </c>
      <c r="H7" s="1">
        <f t="shared" si="1"/>
        <v>34000</v>
      </c>
    </row>
    <row r="8" spans="2:8" x14ac:dyDescent="0.35">
      <c r="B8" s="1">
        <v>5</v>
      </c>
      <c r="C8" s="1" t="s">
        <v>4</v>
      </c>
      <c r="D8" s="1">
        <v>33000</v>
      </c>
      <c r="E8" s="1">
        <v>35000</v>
      </c>
      <c r="F8" s="1">
        <v>29650</v>
      </c>
      <c r="G8" s="1">
        <f t="shared" si="0"/>
        <v>32550</v>
      </c>
      <c r="H8" s="1">
        <f t="shared" si="1"/>
        <v>35000</v>
      </c>
    </row>
    <row r="10" spans="2:8" x14ac:dyDescent="0.35">
      <c r="C10" s="27" t="s">
        <v>8</v>
      </c>
      <c r="D10" s="1">
        <f>SUM(D4:D8)</f>
        <v>142900</v>
      </c>
      <c r="E10" s="1">
        <f t="shared" ref="E10:F10" si="2">SUM(E4:E8)</f>
        <v>150000</v>
      </c>
      <c r="F10" s="1">
        <f t="shared" si="2"/>
        <v>157150</v>
      </c>
    </row>
    <row r="11" spans="2:8" x14ac:dyDescent="0.35">
      <c r="C11" s="28"/>
      <c r="D11" s="1"/>
      <c r="E11" s="1"/>
      <c r="F11" s="1"/>
    </row>
    <row r="12" spans="2:8" x14ac:dyDescent="0.35">
      <c r="C12" s="27" t="s">
        <v>5</v>
      </c>
      <c r="D12" s="1">
        <v>105600</v>
      </c>
      <c r="E12" s="1">
        <v>117500</v>
      </c>
      <c r="F12" s="1">
        <v>123600</v>
      </c>
    </row>
    <row r="13" spans="2:8" x14ac:dyDescent="0.35">
      <c r="C13" s="28"/>
      <c r="D13" s="1"/>
      <c r="E13" s="1"/>
      <c r="F13" s="1"/>
    </row>
    <row r="14" spans="2:8" x14ac:dyDescent="0.35">
      <c r="C14" s="27" t="s">
        <v>6</v>
      </c>
      <c r="D14" s="1">
        <f>D10-D12</f>
        <v>37300</v>
      </c>
      <c r="E14" s="1">
        <f t="shared" ref="E14:F14" si="3">E10-E12</f>
        <v>32500</v>
      </c>
      <c r="F14" s="1">
        <f t="shared" si="3"/>
        <v>33550</v>
      </c>
    </row>
    <row r="15" spans="2:8" x14ac:dyDescent="0.35">
      <c r="C15" s="28"/>
      <c r="D15" s="1"/>
      <c r="E15" s="1"/>
      <c r="F15" s="1"/>
    </row>
    <row r="16" spans="2:8" x14ac:dyDescent="0.35">
      <c r="C16" s="27" t="s">
        <v>7</v>
      </c>
      <c r="D16" s="1">
        <f>D14*10%</f>
        <v>3730</v>
      </c>
      <c r="E16" s="1">
        <f t="shared" ref="E16:F16" si="4">E14*10%</f>
        <v>3250</v>
      </c>
      <c r="F16" s="1">
        <f t="shared" si="4"/>
        <v>3355</v>
      </c>
    </row>
    <row r="17" spans="3:6" x14ac:dyDescent="0.35">
      <c r="C17" s="28"/>
      <c r="D17" s="1"/>
      <c r="E17" s="1"/>
      <c r="F17" s="1"/>
    </row>
    <row r="18" spans="3:6" x14ac:dyDescent="0.35">
      <c r="C18" s="27" t="s">
        <v>67</v>
      </c>
      <c r="D18" s="1">
        <f>SUMIF(D4:D8,"&gt;30000")</f>
        <v>81900</v>
      </c>
      <c r="E18" s="1">
        <f t="shared" ref="E18:F18" si="5">SUMIF(E4:E8,"&gt;30000")</f>
        <v>109000</v>
      </c>
      <c r="F18" s="1">
        <f t="shared" si="5"/>
        <v>78000</v>
      </c>
    </row>
    <row r="19" spans="3:6" x14ac:dyDescent="0.35">
      <c r="C19" s="28"/>
      <c r="D19" s="1"/>
      <c r="E19" s="1"/>
      <c r="F19" s="1"/>
    </row>
    <row r="20" spans="3:6" x14ac:dyDescent="0.35">
      <c r="C20" s="27" t="s">
        <v>68</v>
      </c>
      <c r="D20" s="1">
        <f>COUNTIF(D4:D8,"&gt;30000")</f>
        <v>2</v>
      </c>
      <c r="E20" s="1">
        <f t="shared" ref="E20:F20" si="6">COUNTIF(E4:E8,"&gt;30000")</f>
        <v>3</v>
      </c>
      <c r="F20" s="1">
        <f t="shared" si="6"/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B20" sqref="B20"/>
    </sheetView>
  </sheetViews>
  <sheetFormatPr defaultRowHeight="16.5" x14ac:dyDescent="0.35"/>
  <cols>
    <col min="2" max="2" width="36" style="5" bestFit="1" customWidth="1"/>
  </cols>
  <sheetData>
    <row r="2" spans="2:11" ht="14.5" x14ac:dyDescent="0.35">
      <c r="B2" s="22" t="s">
        <v>9</v>
      </c>
      <c r="C2" s="23"/>
      <c r="D2" s="23"/>
      <c r="E2" s="23"/>
      <c r="F2" s="23"/>
      <c r="G2" s="23"/>
      <c r="H2" s="23"/>
    </row>
    <row r="3" spans="2:11" ht="14.5" x14ac:dyDescent="0.35">
      <c r="B3" s="23"/>
      <c r="C3" s="23"/>
      <c r="D3" s="23"/>
      <c r="E3" s="23"/>
      <c r="F3" s="23"/>
      <c r="G3" s="23"/>
      <c r="H3" s="23"/>
    </row>
    <row r="4" spans="2:11" x14ac:dyDescent="0.35">
      <c r="B4" s="7" t="s">
        <v>28</v>
      </c>
      <c r="C4" s="3">
        <v>1999</v>
      </c>
      <c r="D4" s="3">
        <v>2000</v>
      </c>
      <c r="E4" s="3">
        <v>2001</v>
      </c>
      <c r="F4" s="3">
        <v>2002</v>
      </c>
      <c r="G4" s="3">
        <v>2003</v>
      </c>
      <c r="H4" s="3">
        <v>2004</v>
      </c>
    </row>
    <row r="5" spans="2:11" x14ac:dyDescent="0.35">
      <c r="B5" s="7" t="s">
        <v>11</v>
      </c>
      <c r="C5" s="3">
        <v>10000</v>
      </c>
      <c r="D5" s="3">
        <f>C5*20/100+C5</f>
        <v>12000</v>
      </c>
      <c r="E5" s="3">
        <f>D5*30/100+D5</f>
        <v>15600</v>
      </c>
      <c r="F5" s="3">
        <f>E5*20%+E5</f>
        <v>18720</v>
      </c>
      <c r="G5" s="3">
        <f>F5*10%+F5</f>
        <v>20592</v>
      </c>
      <c r="H5" s="3">
        <f>G5*10%+G5</f>
        <v>22651.200000000001</v>
      </c>
    </row>
    <row r="6" spans="2:11" x14ac:dyDescent="0.35">
      <c r="B6" s="7" t="s">
        <v>15</v>
      </c>
      <c r="C6" s="3"/>
      <c r="D6" s="4">
        <v>0.2</v>
      </c>
      <c r="E6" s="4">
        <v>0.3</v>
      </c>
      <c r="F6" s="4">
        <v>0.2</v>
      </c>
      <c r="G6" s="4">
        <v>0.1</v>
      </c>
      <c r="H6" s="4">
        <v>0.1</v>
      </c>
    </row>
    <row r="7" spans="2:11" x14ac:dyDescent="0.35">
      <c r="B7" s="7" t="s">
        <v>10</v>
      </c>
      <c r="C7" s="3">
        <f t="shared" ref="C7:H7" si="0">C5*17%</f>
        <v>1700.0000000000002</v>
      </c>
      <c r="D7" s="3">
        <f t="shared" si="0"/>
        <v>2040.0000000000002</v>
      </c>
      <c r="E7" s="3">
        <f t="shared" si="0"/>
        <v>2652</v>
      </c>
      <c r="F7" s="3">
        <f t="shared" si="0"/>
        <v>3182.4</v>
      </c>
      <c r="G7" s="3">
        <f t="shared" si="0"/>
        <v>3500.6400000000003</v>
      </c>
      <c r="H7" s="3">
        <f t="shared" si="0"/>
        <v>3850.7040000000002</v>
      </c>
    </row>
    <row r="8" spans="2:11" x14ac:dyDescent="0.35">
      <c r="B8" s="7" t="s">
        <v>12</v>
      </c>
      <c r="C8" s="3">
        <f>C5*14%</f>
        <v>1400.0000000000002</v>
      </c>
      <c r="D8" s="3">
        <f t="shared" ref="D8:H8" si="1">D5*14%</f>
        <v>1680.0000000000002</v>
      </c>
      <c r="E8" s="3">
        <f t="shared" si="1"/>
        <v>2184</v>
      </c>
      <c r="F8" s="3">
        <f t="shared" si="1"/>
        <v>2620.8000000000002</v>
      </c>
      <c r="G8" s="3">
        <f t="shared" si="1"/>
        <v>2882.88</v>
      </c>
      <c r="H8" s="3">
        <f t="shared" si="1"/>
        <v>3171.1680000000006</v>
      </c>
    </row>
    <row r="9" spans="2:11" x14ac:dyDescent="0.35">
      <c r="B9" s="7" t="s">
        <v>13</v>
      </c>
      <c r="C9" s="3">
        <f>C5*2.1%</f>
        <v>210</v>
      </c>
      <c r="D9" s="3">
        <f t="shared" ref="D9:H9" si="2">D5*2.1%</f>
        <v>252.00000000000003</v>
      </c>
      <c r="E9" s="3">
        <f t="shared" si="2"/>
        <v>327.60000000000002</v>
      </c>
      <c r="F9" s="3">
        <f t="shared" si="2"/>
        <v>393.12</v>
      </c>
      <c r="G9" s="3">
        <f t="shared" si="2"/>
        <v>432.43200000000002</v>
      </c>
      <c r="H9" s="3">
        <f t="shared" si="2"/>
        <v>475.67520000000002</v>
      </c>
      <c r="K9" s="1"/>
    </row>
    <row r="10" spans="2:11" x14ac:dyDescent="0.35">
      <c r="B10" s="7" t="s">
        <v>14</v>
      </c>
      <c r="C10" s="3">
        <v>100</v>
      </c>
      <c r="D10" s="3">
        <f>C10*8%+C10</f>
        <v>108</v>
      </c>
      <c r="E10" s="3">
        <f t="shared" ref="E10:H10" si="3">D10*8%+D10</f>
        <v>116.64</v>
      </c>
      <c r="F10" s="3">
        <f t="shared" si="3"/>
        <v>125.9712</v>
      </c>
      <c r="G10" s="3">
        <f t="shared" si="3"/>
        <v>136.04889599999998</v>
      </c>
      <c r="H10" s="3">
        <f t="shared" si="3"/>
        <v>146.93280768</v>
      </c>
    </row>
    <row r="11" spans="2:11" x14ac:dyDescent="0.35">
      <c r="B11" s="8"/>
      <c r="C11" s="2"/>
      <c r="D11" s="2"/>
      <c r="E11" s="2"/>
      <c r="F11" s="2"/>
      <c r="G11" s="2"/>
      <c r="H11" s="2"/>
    </row>
    <row r="12" spans="2:11" x14ac:dyDescent="0.35">
      <c r="B12" s="9" t="s">
        <v>17</v>
      </c>
      <c r="C12" s="3">
        <f>C7+C8+C9+C10</f>
        <v>3410.0000000000005</v>
      </c>
      <c r="D12" s="3">
        <f t="shared" ref="D12:H12" si="4">D7+D8+D9+D10</f>
        <v>4080.0000000000005</v>
      </c>
      <c r="E12" s="3">
        <f t="shared" si="4"/>
        <v>5280.2400000000007</v>
      </c>
      <c r="F12" s="3">
        <f t="shared" si="4"/>
        <v>6322.2912000000006</v>
      </c>
      <c r="G12" s="3">
        <f t="shared" si="4"/>
        <v>6952.0008960000005</v>
      </c>
      <c r="H12" s="3">
        <f t="shared" si="4"/>
        <v>7644.4800076800011</v>
      </c>
    </row>
    <row r="13" spans="2:11" x14ac:dyDescent="0.35">
      <c r="B13" s="8"/>
      <c r="C13" s="2"/>
      <c r="D13" s="2"/>
      <c r="E13" s="2"/>
      <c r="F13" s="2"/>
      <c r="G13" s="2"/>
      <c r="H13" s="2"/>
    </row>
    <row r="14" spans="2:11" x14ac:dyDescent="0.35">
      <c r="B14" s="7" t="s">
        <v>18</v>
      </c>
      <c r="C14" s="3">
        <v>1000</v>
      </c>
      <c r="D14" s="3">
        <f>C14*10%+C14</f>
        <v>1100</v>
      </c>
      <c r="E14" s="3">
        <f t="shared" ref="E14:H14" si="5">D14*10%+D14</f>
        <v>1210</v>
      </c>
      <c r="F14" s="3">
        <f t="shared" si="5"/>
        <v>1331</v>
      </c>
      <c r="G14" s="3">
        <f t="shared" si="5"/>
        <v>1464.1</v>
      </c>
      <c r="H14" s="3">
        <f t="shared" si="5"/>
        <v>1610.51</v>
      </c>
    </row>
    <row r="15" spans="2:11" x14ac:dyDescent="0.35">
      <c r="B15" s="7" t="s">
        <v>19</v>
      </c>
      <c r="C15" s="3">
        <f>C5*8%</f>
        <v>800</v>
      </c>
      <c r="D15" s="3">
        <f t="shared" ref="D15:H15" si="6">D5*8%</f>
        <v>960</v>
      </c>
      <c r="E15" s="3">
        <f t="shared" si="6"/>
        <v>1248</v>
      </c>
      <c r="F15" s="3">
        <f t="shared" si="6"/>
        <v>1497.6000000000001</v>
      </c>
      <c r="G15" s="3">
        <f t="shared" si="6"/>
        <v>1647.3600000000001</v>
      </c>
      <c r="H15" s="3">
        <f t="shared" si="6"/>
        <v>1812.096</v>
      </c>
    </row>
    <row r="16" spans="2:11" x14ac:dyDescent="0.35">
      <c r="B16" s="7" t="s">
        <v>20</v>
      </c>
      <c r="C16" s="3">
        <f>C14+C15</f>
        <v>1800</v>
      </c>
      <c r="D16" s="3">
        <f t="shared" ref="D16:H16" si="7">D14+D15</f>
        <v>2060</v>
      </c>
      <c r="E16" s="3">
        <f t="shared" si="7"/>
        <v>2458</v>
      </c>
      <c r="F16" s="3">
        <f t="shared" si="7"/>
        <v>2828.6000000000004</v>
      </c>
      <c r="G16" s="3">
        <f t="shared" si="7"/>
        <v>3111.46</v>
      </c>
      <c r="H16" s="3">
        <f t="shared" si="7"/>
        <v>3422.6059999999998</v>
      </c>
    </row>
    <row r="17" spans="2:8" x14ac:dyDescent="0.35">
      <c r="B17" s="7" t="s">
        <v>13</v>
      </c>
      <c r="C17" s="3">
        <f>C16*17%</f>
        <v>306</v>
      </c>
      <c r="D17" s="3">
        <f t="shared" ref="D17:H17" si="8">D16*17%</f>
        <v>350.20000000000005</v>
      </c>
      <c r="E17" s="3">
        <f t="shared" si="8"/>
        <v>417.86</v>
      </c>
      <c r="F17" s="3">
        <f t="shared" si="8"/>
        <v>480.86200000000008</v>
      </c>
      <c r="G17" s="3">
        <f t="shared" si="8"/>
        <v>528.94820000000004</v>
      </c>
      <c r="H17" s="3">
        <f t="shared" si="8"/>
        <v>581.84302000000002</v>
      </c>
    </row>
    <row r="18" spans="2:8" x14ac:dyDescent="0.35">
      <c r="B18" s="7" t="s">
        <v>21</v>
      </c>
      <c r="C18" s="3">
        <f t="shared" ref="C18:H18" si="9">2.5%*C5</f>
        <v>250</v>
      </c>
      <c r="D18" s="3">
        <f t="shared" si="9"/>
        <v>300</v>
      </c>
      <c r="E18" s="3">
        <f t="shared" si="9"/>
        <v>390</v>
      </c>
      <c r="F18" s="3">
        <f t="shared" si="9"/>
        <v>468</v>
      </c>
      <c r="G18" s="3">
        <f t="shared" si="9"/>
        <v>514.80000000000007</v>
      </c>
      <c r="H18" s="3">
        <f t="shared" si="9"/>
        <v>566.28000000000009</v>
      </c>
    </row>
    <row r="19" spans="2:8" x14ac:dyDescent="0.35">
      <c r="B19" s="7" t="s">
        <v>22</v>
      </c>
      <c r="C19" s="3">
        <v>20</v>
      </c>
      <c r="D19" s="3">
        <v>20</v>
      </c>
      <c r="E19" s="3">
        <v>20</v>
      </c>
      <c r="F19" s="3">
        <v>20</v>
      </c>
      <c r="G19" s="3">
        <v>20</v>
      </c>
      <c r="H19" s="3">
        <v>20</v>
      </c>
    </row>
    <row r="20" spans="2:8" x14ac:dyDescent="0.35">
      <c r="B20" s="7" t="s">
        <v>23</v>
      </c>
      <c r="C20" s="3">
        <v>10</v>
      </c>
      <c r="D20" s="3">
        <f>C20+C20</f>
        <v>20</v>
      </c>
      <c r="E20" s="3">
        <f>C20+D20</f>
        <v>30</v>
      </c>
      <c r="F20" s="3">
        <f>C20+E20</f>
        <v>40</v>
      </c>
      <c r="G20" s="3">
        <f>C20+F20</f>
        <v>50</v>
      </c>
      <c r="H20" s="3">
        <f>C20+G20</f>
        <v>60</v>
      </c>
    </row>
    <row r="21" spans="2:8" x14ac:dyDescent="0.35">
      <c r="B21" s="8"/>
      <c r="C21" s="2"/>
      <c r="D21" s="2"/>
      <c r="E21" s="2"/>
      <c r="F21" s="2"/>
      <c r="G21" s="2"/>
      <c r="H21" s="2"/>
    </row>
    <row r="22" spans="2:8" x14ac:dyDescent="0.35">
      <c r="B22" s="9" t="s">
        <v>16</v>
      </c>
      <c r="C22" s="3">
        <f>SUM(C14:C20)</f>
        <v>4186</v>
      </c>
      <c r="D22" s="3">
        <f t="shared" ref="D22:G22" si="10">SUM(D14:D20)</f>
        <v>4810.2</v>
      </c>
      <c r="E22" s="3">
        <f t="shared" si="10"/>
        <v>5773.86</v>
      </c>
      <c r="F22" s="3">
        <f t="shared" si="10"/>
        <v>6666.0620000000008</v>
      </c>
      <c r="G22" s="3">
        <f t="shared" si="10"/>
        <v>7336.6682000000001</v>
      </c>
      <c r="H22" s="3">
        <f>SUM(H14:H20)</f>
        <v>8073.3350199999995</v>
      </c>
    </row>
    <row r="23" spans="2:8" x14ac:dyDescent="0.35">
      <c r="B23" s="8"/>
      <c r="C23" s="2"/>
      <c r="D23" s="2"/>
      <c r="E23" s="2"/>
      <c r="F23" s="2"/>
      <c r="G23" s="2"/>
      <c r="H23" s="2"/>
    </row>
    <row r="24" spans="2:8" x14ac:dyDescent="0.35">
      <c r="B24" s="9" t="s">
        <v>24</v>
      </c>
      <c r="C24" s="3">
        <f>C12+C22</f>
        <v>7596</v>
      </c>
      <c r="D24" s="3">
        <f t="shared" ref="D24:H24" si="11">D12+D22</f>
        <v>8890.2000000000007</v>
      </c>
      <c r="E24" s="3">
        <f t="shared" si="11"/>
        <v>11054.1</v>
      </c>
      <c r="F24" s="3">
        <f t="shared" si="11"/>
        <v>12988.353200000001</v>
      </c>
      <c r="G24" s="3">
        <f t="shared" si="11"/>
        <v>14288.669096000001</v>
      </c>
      <c r="H24" s="3">
        <f t="shared" si="11"/>
        <v>15717.815027680001</v>
      </c>
    </row>
    <row r="25" spans="2:8" x14ac:dyDescent="0.35">
      <c r="B25" s="8"/>
      <c r="C25" s="2"/>
      <c r="D25" s="2"/>
      <c r="E25" s="2"/>
      <c r="F25" s="2"/>
      <c r="G25" s="2"/>
      <c r="H25" s="2"/>
    </row>
    <row r="26" spans="2:8" x14ac:dyDescent="0.35">
      <c r="B26" s="7" t="s">
        <v>25</v>
      </c>
      <c r="C26" s="3">
        <v>10</v>
      </c>
      <c r="D26" s="3">
        <v>10</v>
      </c>
      <c r="E26" s="3">
        <v>10</v>
      </c>
      <c r="F26" s="3">
        <v>10</v>
      </c>
      <c r="G26" s="3">
        <v>10</v>
      </c>
      <c r="H26" s="3">
        <v>10</v>
      </c>
    </row>
    <row r="27" spans="2:8" x14ac:dyDescent="0.35">
      <c r="B27" s="8"/>
      <c r="C27" s="2"/>
      <c r="D27" s="2"/>
      <c r="E27" s="2"/>
      <c r="F27" s="2"/>
      <c r="G27" s="2"/>
      <c r="H27" s="2"/>
    </row>
    <row r="28" spans="2:8" x14ac:dyDescent="0.35">
      <c r="B28" s="7" t="s">
        <v>26</v>
      </c>
      <c r="C28" s="3">
        <f>C5-C24-C26</f>
        <v>2394</v>
      </c>
      <c r="D28" s="3">
        <f t="shared" ref="D28:H28" si="12">D5-D24-D26</f>
        <v>3099.7999999999993</v>
      </c>
      <c r="E28" s="3">
        <f t="shared" si="12"/>
        <v>4535.8999999999996</v>
      </c>
      <c r="F28" s="3">
        <f t="shared" si="12"/>
        <v>5721.6467999999986</v>
      </c>
      <c r="G28" s="3">
        <f t="shared" si="12"/>
        <v>6293.3309039999986</v>
      </c>
      <c r="H28" s="3">
        <f t="shared" si="12"/>
        <v>6923.3849723200001</v>
      </c>
    </row>
    <row r="29" spans="2:8" x14ac:dyDescent="0.35">
      <c r="B29" s="8"/>
      <c r="C29" s="2"/>
      <c r="D29" s="2"/>
      <c r="E29" s="2"/>
      <c r="F29" s="2"/>
      <c r="G29" s="2"/>
      <c r="H29" s="2"/>
    </row>
    <row r="30" spans="2:8" x14ac:dyDescent="0.35">
      <c r="B30" s="9" t="s">
        <v>27</v>
      </c>
      <c r="C30" s="3">
        <f t="shared" ref="C30:H30" si="13">C28*52%</f>
        <v>1244.8800000000001</v>
      </c>
      <c r="D30" s="3">
        <f t="shared" si="13"/>
        <v>1611.8959999999997</v>
      </c>
      <c r="E30" s="3">
        <f t="shared" si="13"/>
        <v>2358.6679999999997</v>
      </c>
      <c r="F30" s="3">
        <f t="shared" si="13"/>
        <v>2975.2563359999995</v>
      </c>
      <c r="G30" s="3">
        <f t="shared" si="13"/>
        <v>3272.5320700799994</v>
      </c>
      <c r="H30" s="3">
        <f t="shared" si="13"/>
        <v>3600.1601856064003</v>
      </c>
    </row>
    <row r="31" spans="2:8" x14ac:dyDescent="0.35">
      <c r="B31" s="8"/>
      <c r="C31" s="2"/>
      <c r="D31" s="2"/>
      <c r="E31" s="2"/>
      <c r="F31" s="2"/>
      <c r="G31" s="2"/>
      <c r="H31" s="2"/>
    </row>
    <row r="32" spans="2:8" x14ac:dyDescent="0.35">
      <c r="B32" s="9" t="s">
        <v>6</v>
      </c>
      <c r="C32" s="3">
        <f>C28-C30</f>
        <v>1149.1199999999999</v>
      </c>
      <c r="D32" s="3">
        <f t="shared" ref="D32:H32" si="14">D28-D30</f>
        <v>1487.9039999999995</v>
      </c>
      <c r="E32" s="3">
        <f t="shared" si="14"/>
        <v>2177.232</v>
      </c>
      <c r="F32" s="3">
        <f t="shared" si="14"/>
        <v>2746.3904639999992</v>
      </c>
      <c r="G32" s="3">
        <f t="shared" si="14"/>
        <v>3020.7988339199992</v>
      </c>
      <c r="H32" s="3">
        <f t="shared" si="14"/>
        <v>3323.2247867135998</v>
      </c>
    </row>
    <row r="33" spans="2:2" x14ac:dyDescent="0.35">
      <c r="B33" s="6"/>
    </row>
  </sheetData>
  <mergeCells count="1">
    <mergeCell ref="B2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workbookViewId="0">
      <selection activeCell="D19" sqref="D19"/>
    </sheetView>
  </sheetViews>
  <sheetFormatPr defaultRowHeight="14.5" x14ac:dyDescent="0.35"/>
  <cols>
    <col min="2" max="2" width="8.7265625" style="16"/>
    <col min="3" max="3" width="8.81640625" bestFit="1" customWidth="1"/>
    <col min="4" max="4" width="10.453125" bestFit="1" customWidth="1"/>
    <col min="5" max="5" width="10.36328125" bestFit="1" customWidth="1"/>
    <col min="6" max="6" width="14.6328125" bestFit="1" customWidth="1"/>
    <col min="7" max="7" width="16.453125" bestFit="1" customWidth="1"/>
  </cols>
  <sheetData>
    <row r="3" spans="2:10" x14ac:dyDescent="0.35">
      <c r="B3" s="17" t="s">
        <v>52</v>
      </c>
      <c r="C3" s="17" t="s">
        <v>53</v>
      </c>
      <c r="D3" s="17" t="s">
        <v>54</v>
      </c>
      <c r="E3" s="17" t="s">
        <v>55</v>
      </c>
      <c r="F3" s="17" t="s">
        <v>56</v>
      </c>
      <c r="G3" s="17" t="s">
        <v>57</v>
      </c>
      <c r="H3" s="17" t="s">
        <v>58</v>
      </c>
      <c r="I3" s="17" t="s">
        <v>27</v>
      </c>
      <c r="J3" s="17" t="s">
        <v>59</v>
      </c>
    </row>
    <row r="4" spans="2:10" x14ac:dyDescent="0.35">
      <c r="B4" s="20">
        <v>1</v>
      </c>
      <c r="C4" s="21" t="s">
        <v>41</v>
      </c>
      <c r="D4" s="21">
        <v>8500</v>
      </c>
      <c r="E4" s="21">
        <f>IF(D4&gt;5000,D4*45%,D4*30%)</f>
        <v>3825</v>
      </c>
      <c r="F4" s="21">
        <f>IF(D4&gt;5000,D4*30%,D4*20%)</f>
        <v>2550</v>
      </c>
      <c r="G4" s="21">
        <f>IF(D4&gt;5000,D4*60%,D4*45%)</f>
        <v>5100</v>
      </c>
      <c r="H4" s="21">
        <f>D4+E4+F4+G4</f>
        <v>19975</v>
      </c>
      <c r="I4" s="21">
        <f>IF(H4&gt;15000,H4*10%,0)</f>
        <v>1997.5</v>
      </c>
      <c r="J4" s="21">
        <f>H4-I4</f>
        <v>17977.5</v>
      </c>
    </row>
    <row r="5" spans="2:10" x14ac:dyDescent="0.35">
      <c r="B5" s="18">
        <v>2</v>
      </c>
      <c r="C5" s="19" t="s">
        <v>60</v>
      </c>
      <c r="D5" s="19">
        <v>8300</v>
      </c>
      <c r="E5" s="19">
        <f t="shared" ref="E5:E11" si="0">IF(D5&gt;5000,D5*45%,D5*30%)</f>
        <v>3735</v>
      </c>
      <c r="F5" s="19">
        <f t="shared" ref="F5:F11" si="1">IF(D5&gt;5000,D5*30%,D5*20%)</f>
        <v>2490</v>
      </c>
      <c r="G5" s="19">
        <f t="shared" ref="G5:G11" si="2">IF(D5&gt;5000,D5*60%,D5*45%)</f>
        <v>4980</v>
      </c>
      <c r="H5" s="19">
        <f t="shared" ref="H5:H11" si="3">D5+E5+F5+G5</f>
        <v>19505</v>
      </c>
      <c r="I5" s="19">
        <f t="shared" ref="I5:I11" si="4">IF(H5&gt;15000,H5*10%,0)</f>
        <v>1950.5</v>
      </c>
      <c r="J5" s="19">
        <f t="shared" ref="J5:J11" si="5">H5-I5</f>
        <v>17554.5</v>
      </c>
    </row>
    <row r="6" spans="2:10" x14ac:dyDescent="0.35">
      <c r="B6" s="20">
        <v>3</v>
      </c>
      <c r="C6" s="21" t="s">
        <v>61</v>
      </c>
      <c r="D6" s="21">
        <v>7700</v>
      </c>
      <c r="E6" s="21">
        <f t="shared" si="0"/>
        <v>3465</v>
      </c>
      <c r="F6" s="21">
        <f t="shared" si="1"/>
        <v>2310</v>
      </c>
      <c r="G6" s="21">
        <f t="shared" si="2"/>
        <v>4620</v>
      </c>
      <c r="H6" s="21">
        <f t="shared" si="3"/>
        <v>18095</v>
      </c>
      <c r="I6" s="21">
        <f t="shared" si="4"/>
        <v>1809.5</v>
      </c>
      <c r="J6" s="21">
        <f t="shared" si="5"/>
        <v>16285.5</v>
      </c>
    </row>
    <row r="7" spans="2:10" x14ac:dyDescent="0.35">
      <c r="B7" s="18">
        <v>4</v>
      </c>
      <c r="C7" s="19" t="s">
        <v>62</v>
      </c>
      <c r="D7" s="19">
        <v>4750</v>
      </c>
      <c r="E7" s="19">
        <f t="shared" si="0"/>
        <v>1425</v>
      </c>
      <c r="F7" s="19">
        <f t="shared" si="1"/>
        <v>950</v>
      </c>
      <c r="G7" s="19">
        <f t="shared" si="2"/>
        <v>2137.5</v>
      </c>
      <c r="H7" s="19">
        <f t="shared" si="3"/>
        <v>9262.5</v>
      </c>
      <c r="I7" s="19">
        <f t="shared" si="4"/>
        <v>0</v>
      </c>
      <c r="J7" s="19">
        <f t="shared" si="5"/>
        <v>9262.5</v>
      </c>
    </row>
    <row r="8" spans="2:10" x14ac:dyDescent="0.35">
      <c r="B8" s="20">
        <v>5</v>
      </c>
      <c r="C8" s="21" t="s">
        <v>63</v>
      </c>
      <c r="D8" s="21">
        <v>8000</v>
      </c>
      <c r="E8" s="21">
        <f t="shared" si="0"/>
        <v>3600</v>
      </c>
      <c r="F8" s="21">
        <f t="shared" si="1"/>
        <v>2400</v>
      </c>
      <c r="G8" s="21">
        <f t="shared" si="2"/>
        <v>4800</v>
      </c>
      <c r="H8" s="21">
        <f t="shared" si="3"/>
        <v>18800</v>
      </c>
      <c r="I8" s="21">
        <f t="shared" si="4"/>
        <v>1880</v>
      </c>
      <c r="J8" s="21">
        <f t="shared" si="5"/>
        <v>16920</v>
      </c>
    </row>
    <row r="9" spans="2:10" x14ac:dyDescent="0.35">
      <c r="B9" s="18">
        <v>6</v>
      </c>
      <c r="C9" s="19" t="s">
        <v>44</v>
      </c>
      <c r="D9" s="19">
        <v>9000</v>
      </c>
      <c r="E9" s="19">
        <f t="shared" si="0"/>
        <v>4050</v>
      </c>
      <c r="F9" s="19">
        <f t="shared" si="1"/>
        <v>2700</v>
      </c>
      <c r="G9" s="19">
        <f t="shared" si="2"/>
        <v>5400</v>
      </c>
      <c r="H9" s="19">
        <f t="shared" si="3"/>
        <v>21150</v>
      </c>
      <c r="I9" s="19">
        <f t="shared" si="4"/>
        <v>2115</v>
      </c>
      <c r="J9" s="19">
        <f t="shared" si="5"/>
        <v>19035</v>
      </c>
    </row>
    <row r="10" spans="2:10" x14ac:dyDescent="0.35">
      <c r="B10" s="20">
        <v>7</v>
      </c>
      <c r="C10" s="21" t="s">
        <v>64</v>
      </c>
      <c r="D10" s="21">
        <v>9300</v>
      </c>
      <c r="E10" s="21">
        <f t="shared" si="0"/>
        <v>4185</v>
      </c>
      <c r="F10" s="21">
        <f t="shared" si="1"/>
        <v>2790</v>
      </c>
      <c r="G10" s="21">
        <f t="shared" si="2"/>
        <v>5580</v>
      </c>
      <c r="H10" s="21">
        <f t="shared" si="3"/>
        <v>21855</v>
      </c>
      <c r="I10" s="21">
        <f t="shared" si="4"/>
        <v>2185.5</v>
      </c>
      <c r="J10" s="21">
        <f t="shared" si="5"/>
        <v>19669.5</v>
      </c>
    </row>
    <row r="11" spans="2:10" x14ac:dyDescent="0.35">
      <c r="B11" s="18">
        <v>8</v>
      </c>
      <c r="C11" s="19" t="s">
        <v>65</v>
      </c>
      <c r="D11" s="19">
        <v>4500</v>
      </c>
      <c r="E11" s="19">
        <f t="shared" si="0"/>
        <v>1350</v>
      </c>
      <c r="F11" s="19">
        <f t="shared" si="1"/>
        <v>900</v>
      </c>
      <c r="G11" s="19">
        <f t="shared" si="2"/>
        <v>2025</v>
      </c>
      <c r="H11" s="19">
        <f t="shared" si="3"/>
        <v>8775</v>
      </c>
      <c r="I11" s="19">
        <f t="shared" si="4"/>
        <v>0</v>
      </c>
      <c r="J11" s="19">
        <f t="shared" si="5"/>
        <v>8775</v>
      </c>
    </row>
    <row r="14" spans="2:10" x14ac:dyDescent="0.35">
      <c r="D14" s="24" t="s">
        <v>66</v>
      </c>
      <c r="E14" s="24"/>
      <c r="F14" s="24"/>
      <c r="G14" s="24"/>
      <c r="H14" s="19">
        <f>COUNT(0,0)</f>
        <v>2</v>
      </c>
    </row>
  </sheetData>
  <mergeCells count="1">
    <mergeCell ref="D14:G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3" sqref="E13"/>
    </sheetView>
  </sheetViews>
  <sheetFormatPr defaultRowHeight="14.5" x14ac:dyDescent="0.35"/>
  <cols>
    <col min="6" max="6" width="14.90625" bestFit="1" customWidth="1"/>
    <col min="7" max="7" width="15.7265625" bestFit="1" customWidth="1"/>
    <col min="8" max="8" width="11.81640625" bestFit="1" customWidth="1"/>
    <col min="9" max="9" width="9.26953125" bestFit="1" customWidth="1"/>
    <col min="10" max="10" width="10.90625" bestFit="1" customWidth="1"/>
    <col min="12" max="12" width="16.54296875" bestFit="1" customWidth="1"/>
  </cols>
  <sheetData>
    <row r="1" spans="1:12" x14ac:dyDescent="0.35">
      <c r="A1" s="29" t="s">
        <v>69</v>
      </c>
      <c r="B1" s="29" t="s">
        <v>70</v>
      </c>
      <c r="C1" s="33" t="s">
        <v>71</v>
      </c>
      <c r="D1" s="29" t="s">
        <v>72</v>
      </c>
      <c r="E1" s="29"/>
      <c r="F1" s="33" t="s">
        <v>73</v>
      </c>
      <c r="G1" s="29" t="s">
        <v>74</v>
      </c>
      <c r="H1" s="29" t="s">
        <v>75</v>
      </c>
      <c r="I1" s="33" t="s">
        <v>76</v>
      </c>
      <c r="J1" s="29" t="s">
        <v>77</v>
      </c>
      <c r="K1" s="29" t="s">
        <v>78</v>
      </c>
      <c r="L1" s="29" t="s">
        <v>79</v>
      </c>
    </row>
    <row r="2" spans="1:12" x14ac:dyDescent="0.35">
      <c r="A2" s="29"/>
      <c r="B2" s="29"/>
      <c r="C2" s="33"/>
      <c r="D2" s="30" t="s">
        <v>80</v>
      </c>
      <c r="E2" s="30" t="s">
        <v>81</v>
      </c>
      <c r="F2" s="33"/>
      <c r="G2" s="29"/>
      <c r="H2" s="29"/>
      <c r="I2" s="33"/>
      <c r="J2" s="29"/>
      <c r="K2" s="29"/>
      <c r="L2" s="29"/>
    </row>
    <row r="3" spans="1:12" x14ac:dyDescent="0.35">
      <c r="A3" s="31">
        <v>101</v>
      </c>
      <c r="B3" s="31" t="s">
        <v>82</v>
      </c>
      <c r="C3" s="31">
        <v>10</v>
      </c>
      <c r="D3" s="31">
        <v>10</v>
      </c>
      <c r="E3" s="31">
        <v>6</v>
      </c>
      <c r="F3" s="31">
        <f t="shared" ref="F3:F9" si="0">SUM(D3:E3)</f>
        <v>16</v>
      </c>
      <c r="G3" s="31">
        <v>7</v>
      </c>
      <c r="H3" s="31">
        <v>10</v>
      </c>
      <c r="I3" s="31">
        <v>35</v>
      </c>
      <c r="J3" s="31">
        <f>SUM(C3,F3:I3)</f>
        <v>78</v>
      </c>
      <c r="K3" s="32" t="str">
        <f>IF(J3&gt;=80,"A+",IF(J3&gt;=70,"A",IF(J3&gt;=60,"B+",IF(J3&gt;=50,"B","FAIL"))))</f>
        <v>A</v>
      </c>
      <c r="L3" s="32" t="str">
        <f>IF(J3&gt;=80,"EXCELLENT",IF(J3&gt;=70,"GOOD",IF(J3&gt;=60,"AVERAGE",IF(J3&gt;=50,"POOR","FAIL"))))</f>
        <v>GOOD</v>
      </c>
    </row>
    <row r="4" spans="1:12" x14ac:dyDescent="0.35">
      <c r="A4" s="31">
        <v>102</v>
      </c>
      <c r="B4" s="31" t="s">
        <v>42</v>
      </c>
      <c r="C4" s="31">
        <v>9</v>
      </c>
      <c r="D4" s="31">
        <v>12</v>
      </c>
      <c r="E4" s="31">
        <v>13</v>
      </c>
      <c r="F4" s="31">
        <f t="shared" si="0"/>
        <v>25</v>
      </c>
      <c r="G4" s="31">
        <v>8</v>
      </c>
      <c r="H4" s="31">
        <v>9</v>
      </c>
      <c r="I4" s="31">
        <v>32</v>
      </c>
      <c r="J4" s="31">
        <f t="shared" ref="J4:J9" si="1">SUM(C4,F4:I4)</f>
        <v>83</v>
      </c>
      <c r="K4" s="32" t="str">
        <f>IF(J4&gt;=80,"A+",IF(J4&gt;=70,"A",IF(J4&gt;=60,"B+",IF(J4&gt;=50,"B","FAIL"))))</f>
        <v>A+</v>
      </c>
      <c r="L4" s="32" t="str">
        <f t="shared" ref="L4:L9" si="2">IF(J4&gt;=80,"EXCELLENT",IF(J4&gt;=70,"GOOD",IF(J4&gt;=60,"AVERAGE",IF(J4&gt;=50,"POOR","FAIL"))))</f>
        <v>EXCELLENT</v>
      </c>
    </row>
    <row r="5" spans="1:12" x14ac:dyDescent="0.35">
      <c r="A5" s="31">
        <v>103</v>
      </c>
      <c r="B5" s="31" t="s">
        <v>83</v>
      </c>
      <c r="C5" s="31">
        <v>10</v>
      </c>
      <c r="D5" s="31">
        <v>11</v>
      </c>
      <c r="E5" s="31">
        <v>10</v>
      </c>
      <c r="F5" s="31">
        <f t="shared" si="0"/>
        <v>21</v>
      </c>
      <c r="G5" s="31">
        <v>6</v>
      </c>
      <c r="H5" s="31">
        <v>6</v>
      </c>
      <c r="I5" s="31">
        <v>28</v>
      </c>
      <c r="J5" s="31">
        <f t="shared" si="1"/>
        <v>71</v>
      </c>
      <c r="K5" s="32" t="str">
        <f t="shared" ref="K5:K9" si="3">IF(J5&gt;=80,"A+",IF(J5&gt;=70,"A",IF(J5&gt;=60,"B+",IF(J5&gt;=50,"B","FAIL"))))</f>
        <v>A</v>
      </c>
      <c r="L5" s="32" t="str">
        <f t="shared" si="2"/>
        <v>GOOD</v>
      </c>
    </row>
    <row r="6" spans="1:12" x14ac:dyDescent="0.35">
      <c r="A6" s="31">
        <v>104</v>
      </c>
      <c r="B6" s="31" t="s">
        <v>84</v>
      </c>
      <c r="C6" s="31">
        <v>6</v>
      </c>
      <c r="D6" s="31">
        <v>8</v>
      </c>
      <c r="E6" s="31">
        <v>9</v>
      </c>
      <c r="F6" s="31">
        <f t="shared" si="0"/>
        <v>17</v>
      </c>
      <c r="G6" s="31">
        <v>8</v>
      </c>
      <c r="H6" s="31">
        <v>7</v>
      </c>
      <c r="I6" s="31">
        <v>31</v>
      </c>
      <c r="J6" s="31">
        <f t="shared" si="1"/>
        <v>69</v>
      </c>
      <c r="K6" s="32" t="str">
        <f t="shared" si="3"/>
        <v>B+</v>
      </c>
      <c r="L6" s="32" t="str">
        <f t="shared" si="2"/>
        <v>AVERAGE</v>
      </c>
    </row>
    <row r="7" spans="1:12" x14ac:dyDescent="0.35">
      <c r="A7" s="31">
        <v>105</v>
      </c>
      <c r="B7" s="31" t="s">
        <v>85</v>
      </c>
      <c r="C7" s="31">
        <v>9</v>
      </c>
      <c r="D7" s="31">
        <v>9</v>
      </c>
      <c r="E7" s="31">
        <v>12</v>
      </c>
      <c r="F7" s="31">
        <f t="shared" si="0"/>
        <v>21</v>
      </c>
      <c r="G7" s="31">
        <v>7</v>
      </c>
      <c r="H7" s="31">
        <v>5</v>
      </c>
      <c r="I7" s="31">
        <v>36</v>
      </c>
      <c r="J7" s="31">
        <f t="shared" si="1"/>
        <v>78</v>
      </c>
      <c r="K7" s="32" t="str">
        <f t="shared" si="3"/>
        <v>A</v>
      </c>
      <c r="L7" s="32" t="str">
        <f t="shared" si="2"/>
        <v>GOOD</v>
      </c>
    </row>
    <row r="8" spans="1:12" x14ac:dyDescent="0.35">
      <c r="A8" s="31">
        <v>106</v>
      </c>
      <c r="B8" s="31" t="s">
        <v>86</v>
      </c>
      <c r="C8" s="31">
        <v>7</v>
      </c>
      <c r="D8" s="31">
        <v>5</v>
      </c>
      <c r="E8" s="31">
        <v>8</v>
      </c>
      <c r="F8" s="31">
        <f t="shared" si="0"/>
        <v>13</v>
      </c>
      <c r="G8" s="31">
        <v>9</v>
      </c>
      <c r="H8" s="31">
        <v>9</v>
      </c>
      <c r="I8" s="31">
        <v>30</v>
      </c>
      <c r="J8" s="31">
        <f t="shared" si="1"/>
        <v>68</v>
      </c>
      <c r="K8" s="32" t="str">
        <f t="shared" si="3"/>
        <v>B+</v>
      </c>
      <c r="L8" s="32" t="str">
        <f t="shared" si="2"/>
        <v>AVERAGE</v>
      </c>
    </row>
    <row r="9" spans="1:12" x14ac:dyDescent="0.35">
      <c r="A9" s="31">
        <v>107</v>
      </c>
      <c r="B9" s="31" t="s">
        <v>87</v>
      </c>
      <c r="C9" s="31">
        <v>5</v>
      </c>
      <c r="D9" s="31">
        <v>2</v>
      </c>
      <c r="E9" s="31">
        <v>9</v>
      </c>
      <c r="F9" s="31">
        <f t="shared" si="0"/>
        <v>11</v>
      </c>
      <c r="G9" s="31">
        <v>5</v>
      </c>
      <c r="H9" s="31">
        <v>6</v>
      </c>
      <c r="I9" s="31">
        <v>21</v>
      </c>
      <c r="J9" s="31">
        <f t="shared" si="1"/>
        <v>48</v>
      </c>
      <c r="K9" s="32" t="str">
        <f t="shared" si="3"/>
        <v>FAIL</v>
      </c>
      <c r="L9" s="32" t="str">
        <f t="shared" si="2"/>
        <v>FAIL</v>
      </c>
    </row>
  </sheetData>
  <mergeCells count="11">
    <mergeCell ref="L1:L2"/>
    <mergeCell ref="D1:E1"/>
    <mergeCell ref="A1:A2"/>
    <mergeCell ref="B1:B2"/>
    <mergeCell ref="C1:C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3" sqref="C3"/>
    </sheetView>
  </sheetViews>
  <sheetFormatPr defaultRowHeight="14.5" x14ac:dyDescent="0.35"/>
  <cols>
    <col min="2" max="2" width="11.90625" bestFit="1" customWidth="1"/>
    <col min="3" max="3" width="10.36328125" bestFit="1" customWidth="1"/>
    <col min="5" max="5" width="12.1796875" customWidth="1"/>
    <col min="6" max="6" width="12.453125" customWidth="1"/>
    <col min="7" max="7" width="11.7265625" bestFit="1" customWidth="1"/>
  </cols>
  <sheetData>
    <row r="1" spans="1:7" ht="49" customHeight="1" x14ac:dyDescent="0.35">
      <c r="A1" s="36" t="s">
        <v>88</v>
      </c>
      <c r="B1" s="36" t="s">
        <v>89</v>
      </c>
      <c r="C1" s="36" t="s">
        <v>90</v>
      </c>
      <c r="D1" s="36" t="s">
        <v>91</v>
      </c>
      <c r="E1" s="37" t="s">
        <v>92</v>
      </c>
      <c r="F1" s="37" t="s">
        <v>93</v>
      </c>
      <c r="G1" s="36" t="s">
        <v>94</v>
      </c>
    </row>
    <row r="2" spans="1:7" x14ac:dyDescent="0.35">
      <c r="A2" s="38">
        <v>101</v>
      </c>
      <c r="B2" s="38">
        <v>115</v>
      </c>
      <c r="C2" s="38">
        <v>29</v>
      </c>
      <c r="D2" s="38" t="str">
        <f>IF(C2&lt;100,"50","100")</f>
        <v>50</v>
      </c>
      <c r="E2" s="38">
        <f>B2*C2</f>
        <v>3335</v>
      </c>
      <c r="F2" s="38">
        <f>E2+D2</f>
        <v>3385</v>
      </c>
      <c r="G2" s="38" t="str">
        <f>IF(F2&gt;3500,"HIGH","REASONABLE")</f>
        <v>REASONABLE</v>
      </c>
    </row>
    <row r="3" spans="1:7" x14ac:dyDescent="0.35">
      <c r="A3" s="38">
        <v>102</v>
      </c>
      <c r="B3" s="38">
        <v>256</v>
      </c>
      <c r="C3" s="38">
        <v>16</v>
      </c>
      <c r="D3" s="38" t="str">
        <f t="shared" ref="D3:D9" si="0">IF(C3&lt;100,"50","100")</f>
        <v>50</v>
      </c>
      <c r="E3" s="38">
        <f t="shared" ref="E3:E9" si="1">B3*C3</f>
        <v>4096</v>
      </c>
      <c r="F3" s="38">
        <f t="shared" ref="F3:F9" si="2">E3+D3</f>
        <v>4146</v>
      </c>
      <c r="G3" s="38" t="str">
        <f t="shared" ref="G3:G9" si="3">IF(F3&gt;3500,"HIGH","REASONABLE")</f>
        <v>HIGH</v>
      </c>
    </row>
    <row r="4" spans="1:7" x14ac:dyDescent="0.35">
      <c r="A4" s="38">
        <v>103</v>
      </c>
      <c r="B4" s="38">
        <v>49</v>
      </c>
      <c r="C4" s="38">
        <v>56</v>
      </c>
      <c r="D4" s="38" t="str">
        <f t="shared" si="0"/>
        <v>50</v>
      </c>
      <c r="E4" s="38">
        <f t="shared" si="1"/>
        <v>2744</v>
      </c>
      <c r="F4" s="38">
        <f t="shared" si="2"/>
        <v>2794</v>
      </c>
      <c r="G4" s="38" t="str">
        <f t="shared" si="3"/>
        <v>REASONABLE</v>
      </c>
    </row>
    <row r="5" spans="1:7" x14ac:dyDescent="0.35">
      <c r="A5" s="38">
        <v>104</v>
      </c>
      <c r="B5" s="38">
        <v>23</v>
      </c>
      <c r="C5" s="38">
        <v>150</v>
      </c>
      <c r="D5" s="38" t="str">
        <f t="shared" si="0"/>
        <v>100</v>
      </c>
      <c r="E5" s="38">
        <f t="shared" si="1"/>
        <v>3450</v>
      </c>
      <c r="F5" s="38">
        <f t="shared" si="2"/>
        <v>3550</v>
      </c>
      <c r="G5" s="39" t="str">
        <f>IF(F5&gt;3500,"HIGH","REASONABLE")</f>
        <v>HIGH</v>
      </c>
    </row>
    <row r="6" spans="1:7" x14ac:dyDescent="0.35">
      <c r="A6" s="38">
        <v>105</v>
      </c>
      <c r="B6" s="38">
        <v>840</v>
      </c>
      <c r="C6" s="38">
        <v>5</v>
      </c>
      <c r="D6" s="38" t="str">
        <f t="shared" si="0"/>
        <v>50</v>
      </c>
      <c r="E6" s="38">
        <f t="shared" si="1"/>
        <v>4200</v>
      </c>
      <c r="F6" s="38">
        <f t="shared" si="2"/>
        <v>4250</v>
      </c>
      <c r="G6" s="39" t="str">
        <f t="shared" si="3"/>
        <v>HIGH</v>
      </c>
    </row>
    <row r="7" spans="1:7" x14ac:dyDescent="0.35">
      <c r="A7" s="38">
        <v>106</v>
      </c>
      <c r="B7" s="38">
        <v>200</v>
      </c>
      <c r="C7" s="38">
        <v>56</v>
      </c>
      <c r="D7" s="38" t="str">
        <f t="shared" si="0"/>
        <v>50</v>
      </c>
      <c r="E7" s="38">
        <f t="shared" si="1"/>
        <v>11200</v>
      </c>
      <c r="F7" s="38">
        <f t="shared" si="2"/>
        <v>11250</v>
      </c>
      <c r="G7" s="39" t="str">
        <f t="shared" si="3"/>
        <v>HIGH</v>
      </c>
    </row>
    <row r="8" spans="1:7" x14ac:dyDescent="0.35">
      <c r="A8" s="38">
        <v>107</v>
      </c>
      <c r="B8" s="38">
        <v>294</v>
      </c>
      <c r="C8" s="38">
        <v>300</v>
      </c>
      <c r="D8" s="38" t="str">
        <f t="shared" si="0"/>
        <v>100</v>
      </c>
      <c r="E8" s="38">
        <f t="shared" si="1"/>
        <v>88200</v>
      </c>
      <c r="F8" s="38">
        <f t="shared" si="2"/>
        <v>88300</v>
      </c>
      <c r="G8" s="39" t="str">
        <f t="shared" si="3"/>
        <v>HIGH</v>
      </c>
    </row>
    <row r="9" spans="1:7" x14ac:dyDescent="0.35">
      <c r="A9" s="38">
        <v>108</v>
      </c>
      <c r="B9" s="38">
        <v>4</v>
      </c>
      <c r="C9" s="38">
        <v>90</v>
      </c>
      <c r="D9" s="38" t="str">
        <f t="shared" si="0"/>
        <v>50</v>
      </c>
      <c r="E9" s="38">
        <f t="shared" si="1"/>
        <v>360</v>
      </c>
      <c r="F9" s="38">
        <f t="shared" si="2"/>
        <v>410</v>
      </c>
      <c r="G9" s="38" t="str">
        <f t="shared" si="3"/>
        <v>REASONABLE</v>
      </c>
    </row>
    <row r="10" spans="1:7" x14ac:dyDescent="0.35">
      <c r="A10" s="35"/>
      <c r="B10" s="35"/>
      <c r="C10" s="40" t="s">
        <v>95</v>
      </c>
      <c r="D10" s="38">
        <f>D2+D3+D4+D5+D6+D7+D8+D9</f>
        <v>500</v>
      </c>
      <c r="E10" s="35"/>
      <c r="F10" s="35"/>
      <c r="G10" s="35"/>
    </row>
    <row r="11" spans="1:7" s="35" customFormat="1" x14ac:dyDescent="0.35">
      <c r="D11" s="41"/>
    </row>
    <row r="12" spans="1:7" x14ac:dyDescent="0.35">
      <c r="A12" s="34" t="s">
        <v>96</v>
      </c>
      <c r="B12" s="34"/>
      <c r="C12" s="38">
        <f>COUNT(B2:B9)</f>
        <v>8</v>
      </c>
      <c r="D12" s="35"/>
      <c r="E12" s="35"/>
      <c r="F12" s="35"/>
      <c r="G12" s="35"/>
    </row>
    <row r="13" spans="1:7" x14ac:dyDescent="0.35">
      <c r="A13" s="34" t="s">
        <v>97</v>
      </c>
      <c r="B13" s="34"/>
      <c r="C13" s="38">
        <f>D10/8</f>
        <v>62.5</v>
      </c>
      <c r="D13" s="35"/>
      <c r="E13" s="35"/>
      <c r="F13" s="35"/>
      <c r="G13" s="35"/>
    </row>
    <row r="14" spans="1:7" x14ac:dyDescent="0.35">
      <c r="A14" s="34" t="s">
        <v>98</v>
      </c>
      <c r="B14" s="34"/>
      <c r="C14" s="38">
        <f>MIN(C2:C9)</f>
        <v>5</v>
      </c>
      <c r="D14" s="35"/>
      <c r="E14" s="35"/>
      <c r="F14" s="35"/>
      <c r="G14" s="35"/>
    </row>
    <row r="15" spans="1:7" x14ac:dyDescent="0.35">
      <c r="A15" s="34" t="s">
        <v>99</v>
      </c>
      <c r="B15" s="34"/>
      <c r="C15" s="38">
        <f>MAX(C2:C9)</f>
        <v>300</v>
      </c>
      <c r="D15" s="35"/>
      <c r="E15" s="35"/>
      <c r="F15" s="35"/>
      <c r="G15" s="35"/>
    </row>
  </sheetData>
  <mergeCells count="4">
    <mergeCell ref="A12:B12"/>
    <mergeCell ref="A13:B13"/>
    <mergeCell ref="A14:B14"/>
    <mergeCell ref="A15:B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Q6" sqref="Q6"/>
    </sheetView>
  </sheetViews>
  <sheetFormatPr defaultRowHeight="14.5" x14ac:dyDescent="0.35"/>
  <sheetData>
    <row r="1" spans="1:15" x14ac:dyDescent="0.35">
      <c r="A1" s="42" t="s">
        <v>53</v>
      </c>
      <c r="B1" s="42" t="s">
        <v>100</v>
      </c>
      <c r="C1" s="42" t="s">
        <v>101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35">
      <c r="A2" s="25" t="s">
        <v>102</v>
      </c>
      <c r="B2" s="38">
        <v>98</v>
      </c>
      <c r="C2" s="43" t="str">
        <f>IF(B2&gt;=90,"A",IF(B2&gt;=80,"B",IF(B2&gt;=70,"C",IF(B2&gt;=60,"D",IF(B2&gt;=50,"F","FAIL")))))</f>
        <v>A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x14ac:dyDescent="0.35">
      <c r="A3" s="25" t="s">
        <v>41</v>
      </c>
      <c r="B3" s="38">
        <v>88</v>
      </c>
      <c r="C3" s="44" t="str">
        <f>IF(B3&gt;=90,"A",IF(B3&gt;=80,"B",IF(B3&gt;=70,"C",IF(B3&gt;=60,"D",IF(B3&gt;=50,"F","FAIL")))))</f>
        <v>B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x14ac:dyDescent="0.35">
      <c r="A4" s="25" t="s">
        <v>63</v>
      </c>
      <c r="B4" s="38">
        <v>78</v>
      </c>
      <c r="C4" s="44" t="str">
        <f t="shared" ref="C4:C6" si="0">IF(B4&gt;=90,"A",IF(B4&gt;=80,"B",IF(B4&gt;=70,"C",IF(B4&gt;=60,"D",IF(B4&gt;=50,"F","FAIL")))))</f>
        <v>C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x14ac:dyDescent="0.35">
      <c r="A5" s="25" t="s">
        <v>103</v>
      </c>
      <c r="B5" s="38">
        <v>68</v>
      </c>
      <c r="C5" s="44" t="str">
        <f t="shared" si="0"/>
        <v>D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x14ac:dyDescent="0.35">
      <c r="A6" s="25" t="s">
        <v>104</v>
      </c>
      <c r="B6" s="38">
        <v>58</v>
      </c>
      <c r="C6" s="44" t="str">
        <f t="shared" si="0"/>
        <v>F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x14ac:dyDescent="0.3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1:15" x14ac:dyDescent="0.3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1:15" x14ac:dyDescent="0.3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5" x14ac:dyDescent="0.3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x14ac:dyDescent="0.3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15" x14ac:dyDescent="0.3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1:15" x14ac:dyDescent="0.3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 x14ac:dyDescent="0.3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15" x14ac:dyDescent="0.3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5" x14ac:dyDescent="0.3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3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3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2024-07-28T16:27:33Z</dcterms:modified>
</cp:coreProperties>
</file>