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. Babson\1. Curriculam + Studies\2. Sem 2\4. STRATEGY &amp; TACTICS OF PRICING\Final Paper\Cost BreakDown - Contribution Margin\"/>
    </mc:Choice>
  </mc:AlternateContent>
  <xr:revisionPtr revIDLastSave="0" documentId="13_ncr:1_{B440AB32-D59C-49C6-BCF4-287D572D5EAE}" xr6:coauthVersionLast="47" xr6:coauthVersionMax="47" xr10:uidLastSave="{00000000-0000-0000-0000-000000000000}"/>
  <bookViews>
    <workbookView xWindow="-120" yWindow="-120" windowWidth="20730" windowHeight="11160" xr2:uid="{8CA2096B-EDC1-41D8-808E-A860DB0D4E34}"/>
  </bookViews>
  <sheets>
    <sheet name="Contribution Margin Calcula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B5" i="1"/>
  <c r="H12" i="1" l="1"/>
  <c r="H13" i="1"/>
  <c r="I13" i="1" s="1"/>
  <c r="H11" i="1"/>
  <c r="I11" i="1" s="1"/>
  <c r="I12" i="1"/>
  <c r="G9" i="1"/>
  <c r="G12" i="1"/>
  <c r="G13" i="1"/>
  <c r="G8" i="1"/>
  <c r="H8" i="1"/>
  <c r="I8" i="1" s="1"/>
  <c r="I9" i="1"/>
  <c r="H10" i="1"/>
  <c r="I10" i="1" s="1"/>
  <c r="F2" i="1"/>
  <c r="E14" i="1"/>
  <c r="D13" i="1"/>
  <c r="D12" i="1"/>
  <c r="D11" i="1"/>
  <c r="D10" i="1"/>
  <c r="D9" i="1"/>
  <c r="D8" i="1"/>
  <c r="B2" i="1"/>
  <c r="B3" i="1" s="1"/>
  <c r="G11" i="1" l="1"/>
  <c r="G10" i="1"/>
  <c r="H14" i="1"/>
  <c r="G14" i="1" l="1"/>
  <c r="I14" i="1"/>
  <c r="B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tc={FB616527-C5E7-4202-8AD4-5F5AD5586382}</author>
  </authors>
  <commentList>
    <comment ref="H12" authorId="0" shapeId="0" xr:uid="{FB616527-C5E7-4202-8AD4-5F5AD558638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McKinsey Report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tc={439B9865-3E1D-48CD-ABC6-EE441EDE147F}</author>
  </authors>
  <commentList>
    <comment ref="H12" authorId="0" shapeId="0" xr:uid="{439B9865-3E1D-48CD-ABC6-EE441EDE147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McKinsey Report</t>
      </text>
    </comment>
  </commentList>
</comments>
</file>

<file path=xl/sharedStrings.xml><?xml version="1.0" encoding="utf-8"?>
<sst xmlns="http://schemas.openxmlformats.org/spreadsheetml/2006/main" count="54" uniqueCount="29">
  <si>
    <t>Cost</t>
  </si>
  <si>
    <t>Cost Split Up</t>
  </si>
  <si>
    <t>Lower Limit</t>
  </si>
  <si>
    <t>Upper Limit</t>
  </si>
  <si>
    <t>Average</t>
  </si>
  <si>
    <t>For Calculation</t>
  </si>
  <si>
    <t>Manufacturers</t>
  </si>
  <si>
    <t>Total Cost</t>
  </si>
  <si>
    <t>TVC % Split up</t>
  </si>
  <si>
    <t>TVC</t>
  </si>
  <si>
    <t>Battery pack: 30-40%</t>
  </si>
  <si>
    <t>Samsung</t>
  </si>
  <si>
    <t>Motor and controller: 15-25%</t>
  </si>
  <si>
    <t>Harley-Davidson</t>
  </si>
  <si>
    <t>Chassis and body: 15-25%</t>
  </si>
  <si>
    <t>Other components (electronics, wiring, switches, etc.): 10-20%</t>
  </si>
  <si>
    <t>RESS</t>
  </si>
  <si>
    <t>Direct Labor: Assembly, testing, and quality control: 5-10%</t>
  </si>
  <si>
    <t>TOTAL</t>
  </si>
  <si>
    <t>Contribution Margin (P-AVC)</t>
  </si>
  <si>
    <t>Assuming 5% additonal for contingency because of new brand Partnerships</t>
  </si>
  <si>
    <t xml:space="preserve">As per McKinsey report, Direct cost if 62% of Total Cost </t>
  </si>
  <si>
    <t>Direct Labor: Accessories and packaging: 5-10%</t>
  </si>
  <si>
    <t>Price (LiveWire One)</t>
  </si>
  <si>
    <t>Cost of Battery (Retail Price)</t>
  </si>
  <si>
    <t>Total Cost of the Motorcycle</t>
  </si>
  <si>
    <t>(30% of Cost)</t>
  </si>
  <si>
    <t>Showa - Electric Components,
Brembo  - Brakes
Tires - Michelin
Frame - Harley-Davidson</t>
  </si>
  <si>
    <t>Profit %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</si>
</sst>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6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9" fontId="0" fillId="0" borderId="0" xfId="2" applyFont="1"/>
    <xf numFmtId="9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0" fontId="4" fillId="0" borderId="0" xfId="0" applyFont="1" applyAlignment="1">
      <alignment wrapText="1"/>
    </xf>
    <xf numFmtId="0" fontId="4" fillId="0" borderId="0" xfId="0" applyFo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6" fontId="2" fillId="0" borderId="2" xfId="0" applyNumberFormat="1" applyFont="1" applyBorder="1"/>
    <xf numFmtId="10" fontId="2" fillId="0" borderId="3" xfId="2" applyNumberFormat="1" applyFont="1" applyBorder="1"/>
    <xf numFmtId="6" fontId="2" fillId="0" borderId="3" xfId="0" applyNumberFormat="1" applyFont="1" applyBorder="1"/>
    <xf numFmtId="0" fontId="2" fillId="0" borderId="4" xfId="0" applyFont="1" applyBorder="1"/>
    <xf numFmtId="0" fontId="4" fillId="3" borderId="8" xfId="0" applyFont="1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4" fillId="0" borderId="10" xfId="0" applyFont="1" applyBorder="1"/>
    <xf numFmtId="0" fontId="0" fillId="0" borderId="11" xfId="0" applyBorder="1"/>
    <xf numFmtId="9" fontId="0" fillId="0" borderId="11" xfId="0" applyNumberFormat="1" applyBorder="1"/>
    <xf numFmtId="9" fontId="0" fillId="0" borderId="11" xfId="2" applyFont="1" applyBorder="1"/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164" fontId="6" fillId="0" borderId="11" xfId="1" applyNumberFormat="1" applyFont="1" applyBorder="1"/>
    <xf numFmtId="9" fontId="6" fillId="0" borderId="11" xfId="2" applyFont="1" applyBorder="1"/>
    <xf numFmtId="164" fontId="6" fillId="0" borderId="12" xfId="1" applyNumberFormat="1" applyFont="1" applyBorder="1"/>
    <xf numFmtId="9" fontId="7" fillId="0" borderId="1" xfId="2" applyFont="1" applyBorder="1"/>
    <xf numFmtId="9" fontId="7" fillId="0" borderId="1" xfId="0" applyNumberFormat="1" applyFont="1" applyBorder="1"/>
    <xf numFmtId="0" fontId="7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/>
    <xf numFmtId="164" fontId="5" fillId="0" borderId="9" xfId="1" applyNumberFormat="1" applyFont="1" applyBorder="1"/>
    <xf numFmtId="0" fontId="6" fillId="2" borderId="1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9" fontId="0" fillId="0" borderId="1" xfId="2" applyFont="1" applyBorder="1" applyAlignment="1">
      <alignment wrapText="1"/>
    </xf>
    <xf numFmtId="44" fontId="8" fillId="2" borderId="1" xfId="0" applyNumberFormat="1" applyFont="1" applyFill="1" applyBorder="1"/>
    <xf numFmtId="0" fontId="9" fillId="2" borderId="1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44" fontId="8" fillId="3" borderId="1" xfId="0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142875</xdr:rowOff>
    </xdr:to>
    <xdr:sp macro="" textlink="">
      <xdr:nvSpPr>
        <xdr:cNvPr id="1025" name="AutoShape 1" descr="There’s a cost gap of about $12,000 between electric vehicles and internal-combustion-engine vehicles today.">
          <a:extLst>
            <a:ext uri="{FF2B5EF4-FFF2-40B4-BE49-F238E27FC236}">
              <a16:creationId xmlns:a16="http://schemas.microsoft.com/office/drawing/2014/main" id="{67D771D6-B1B5-7AEF-9D47-483247E950E5}"/>
            </a:ext>
          </a:extLst>
        </xdr:cNvPr>
        <xdr:cNvSpPr>
          <a:spLocks noChangeAspect="1" noChangeArrowheads="1"/>
        </xdr:cNvSpPr>
      </xdr:nvSpPr>
      <xdr:spPr bwMode="auto">
        <a:xfrm>
          <a:off x="0" y="37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142875</xdr:rowOff>
    </xdr:to>
    <xdr:sp macro="" textlink="">
      <xdr:nvSpPr>
        <xdr:cNvPr id="1026" name="AutoShape 2" descr="There’s a cost gap of about $12,000 between electric vehicles and internal-combustion-engine vehicles today.">
          <a:extLst>
            <a:ext uri="{FF2B5EF4-FFF2-40B4-BE49-F238E27FC236}">
              <a16:creationId xmlns:a16="http://schemas.microsoft.com/office/drawing/2014/main" id="{79F53ECA-F61B-3B66-D624-EC754EF9135F}"/>
            </a:ext>
          </a:extLst>
        </xdr:cNvPr>
        <xdr:cNvSpPr>
          <a:spLocks noChangeAspect="1" noChangeArrowheads="1"/>
        </xdr:cNvSpPr>
      </xdr:nvSpPr>
      <xdr:spPr bwMode="auto">
        <a:xfrm>
          <a:off x="0" y="37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303908</xdr:colOff>
      <xdr:row>44</xdr:row>
      <xdr:rowOff>142311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2C0D5-32F7-C7B1-8025-5D467462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62375"/>
          <a:ext cx="7133333" cy="451428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8</xdr:col>
      <xdr:colOff>217624</xdr:colOff>
      <xdr:row>52</xdr:row>
      <xdr:rowOff>28450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7F1DCF-EDB4-0DC3-58FC-916875E70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620125"/>
          <a:ext cx="11609524" cy="10000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142875</xdr:rowOff>
    </xdr:to>
    <xdr:sp macro="" textlink="">
      <xdr:nvSpPr>
        <xdr:cNvPr id="2049" name="AutoShape 1" descr="There’s a cost gap of about $12,000 between electric vehicles and internal-combustion-engine vehicles today.">
          <a:extLst>
            <a:ext uri="{FF2B5EF4-FFF2-40B4-BE49-F238E27FC236}">
              <a16:creationId xmlns:a16="http://schemas.microsoft.com/office/drawing/2014/main" id="{60C77FF1-1ECF-16F1-B9F0-1F2550657F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142875</xdr:rowOff>
    </xdr:to>
    <xdr:sp macro="" textlink="">
      <xdr:nvSpPr>
        <xdr:cNvPr id="2050" name="AutoShape 2" descr="There’s a cost gap of about $12,000 between electric vehicles and internal-combustion-engine vehicles today.">
          <a:extLst>
            <a:ext uri="{FF2B5EF4-FFF2-40B4-BE49-F238E27FC236}">
              <a16:creationId xmlns:a16="http://schemas.microsoft.com/office/drawing/2014/main" id="{D8AA9969-3D05-358C-4077-13D147114827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riyattu, Vishnu" id="{F9EC20BD-7E21-441C-BA68-11EF820ED1CD}" userId="S::vkariyattu1@babson.edu::e9189782-7d89-4100-b929-5649e8ee52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2" dT="2023-05-04T15:35:59.79" personId="{F9EC20BD-7E21-441C-BA68-11EF820ED1CD}" id="{FB616527-C5E7-4202-8AD4-5F5AD5586382}">
    <text>Based On McKinsey Report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2" dT="2023-05-04T15:35:59.79" personId="{F9EC20BD-7E21-441C-BA68-11EF820ED1CD}" id="{439B9865-3E1D-48CD-ABC6-EE441EDE147F}">
    <text>Based On McKinsey Report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4D58-B045-43D8-975A-EAD7F49D7D73}">
  <sheetPr codeName="Sheet3"/>
  <dimension ref="A1:I16"/>
  <sheetViews>
    <sheetView tabSelected="1" topLeftCell="A34" workbookViewId="0">
      <selection activeCell="F46" sqref="F46"/>
    </sheetView>
  </sheetViews>
  <sheetFormatPr defaultRowHeight="12.75" x14ac:dyDescent="0.2"/>
  <cols>
    <col min="1" max="1" width="64.140625" bestFit="1" customWidth="1"/>
    <col min="2" max="2" width="17.140625" bestFit="1" customWidth="1"/>
    <col min="3" max="3" width="12" bestFit="1" customWidth="1"/>
    <col min="5" max="5" width="22.7109375" bestFit="1" customWidth="1"/>
    <col min="6" max="6" width="26.7109375" style="1" bestFit="1" customWidth="1"/>
    <col min="7" max="7" width="9.7109375" bestFit="1" customWidth="1"/>
    <col min="8" max="8" width="9.28515625" bestFit="1" customWidth="1"/>
    <col min="9" max="9" width="9.7109375" bestFit="1" customWidth="1"/>
  </cols>
  <sheetData>
    <row r="1" spans="1:9" ht="15.75" x14ac:dyDescent="0.25">
      <c r="A1" s="8" t="s">
        <v>23</v>
      </c>
      <c r="B1" s="11">
        <v>22799</v>
      </c>
      <c r="E1" s="1"/>
      <c r="F1"/>
    </row>
    <row r="2" spans="1:9" ht="39" x14ac:dyDescent="0.25">
      <c r="A2" s="9" t="s">
        <v>28</v>
      </c>
      <c r="B2" s="12">
        <f xml:space="preserve"> 1264/7762</f>
        <v>0.16284462767328009</v>
      </c>
      <c r="E2" s="16" t="s">
        <v>21</v>
      </c>
      <c r="F2" s="36">
        <f>14/22.5</f>
        <v>0.62222222222222223</v>
      </c>
      <c r="G2" s="33" t="s">
        <v>20</v>
      </c>
      <c r="H2" s="34"/>
      <c r="I2" s="35"/>
    </row>
    <row r="3" spans="1:9" ht="15.75" x14ac:dyDescent="0.25">
      <c r="A3" s="9" t="s">
        <v>0</v>
      </c>
      <c r="B3" s="13">
        <f>+(1-B2)*B1</f>
        <v>19086.305333676886</v>
      </c>
      <c r="E3" s="1"/>
      <c r="F3"/>
    </row>
    <row r="4" spans="1:9" ht="15.75" x14ac:dyDescent="0.25">
      <c r="A4" s="9" t="s">
        <v>24</v>
      </c>
      <c r="B4" s="13">
        <v>2046</v>
      </c>
      <c r="C4" t="s">
        <v>26</v>
      </c>
      <c r="E4" s="1"/>
      <c r="F4"/>
    </row>
    <row r="5" spans="1:9" ht="15.75" x14ac:dyDescent="0.25">
      <c r="A5" s="10" t="s">
        <v>25</v>
      </c>
      <c r="B5" s="14">
        <f>+(2046*100)/30</f>
        <v>6820</v>
      </c>
      <c r="E5" s="1"/>
      <c r="F5"/>
    </row>
    <row r="6" spans="1:9" ht="13.5" thickBot="1" x14ac:dyDescent="0.25"/>
    <row r="7" spans="1:9" s="1" customFormat="1" ht="31.5" x14ac:dyDescent="0.2">
      <c r="A7" s="21" t="s">
        <v>1</v>
      </c>
      <c r="B7" s="22" t="s">
        <v>2</v>
      </c>
      <c r="C7" s="22" t="s">
        <v>3</v>
      </c>
      <c r="D7" s="22" t="s">
        <v>4</v>
      </c>
      <c r="E7" s="22" t="s">
        <v>5</v>
      </c>
      <c r="F7" s="22" t="s">
        <v>6</v>
      </c>
      <c r="G7" s="22" t="s">
        <v>7</v>
      </c>
      <c r="H7" s="22" t="s">
        <v>8</v>
      </c>
      <c r="I7" s="23" t="s">
        <v>9</v>
      </c>
    </row>
    <row r="8" spans="1:9" ht="15.75" x14ac:dyDescent="0.25">
      <c r="A8" s="15" t="s">
        <v>10</v>
      </c>
      <c r="B8" s="27">
        <v>0.3</v>
      </c>
      <c r="C8" s="27">
        <v>0.4</v>
      </c>
      <c r="D8" s="28">
        <f>+AVERAGE(B8:C8)</f>
        <v>0.35</v>
      </c>
      <c r="E8" s="28">
        <v>0.35</v>
      </c>
      <c r="F8" s="29" t="s">
        <v>11</v>
      </c>
      <c r="G8" s="30">
        <f>+E8*$B$5</f>
        <v>2387</v>
      </c>
      <c r="H8" s="28">
        <f>90%*E8</f>
        <v>0.315</v>
      </c>
      <c r="I8" s="31">
        <f t="shared" ref="I8:I13" si="0">+$B$5*H8</f>
        <v>2148.3000000000002</v>
      </c>
    </row>
    <row r="9" spans="1:9" ht="15.75" x14ac:dyDescent="0.25">
      <c r="A9" s="15" t="s">
        <v>12</v>
      </c>
      <c r="B9" s="27">
        <v>0.15</v>
      </c>
      <c r="C9" s="27">
        <v>0.25</v>
      </c>
      <c r="D9" s="28">
        <f t="shared" ref="D9:D13" si="1">+AVERAGE(B9:C9)</f>
        <v>0.2</v>
      </c>
      <c r="E9" s="28">
        <v>0.2</v>
      </c>
      <c r="F9" s="29" t="s">
        <v>13</v>
      </c>
      <c r="G9" s="30">
        <f t="shared" ref="G9:G13" si="2">+E9*$B$5</f>
        <v>1364</v>
      </c>
      <c r="H9" s="28">
        <f>95%*E9</f>
        <v>0.19</v>
      </c>
      <c r="I9" s="31">
        <f t="shared" si="0"/>
        <v>1295.8</v>
      </c>
    </row>
    <row r="10" spans="1:9" ht="71.25" x14ac:dyDescent="0.25">
      <c r="A10" s="15" t="s">
        <v>14</v>
      </c>
      <c r="B10" s="27">
        <v>0.15</v>
      </c>
      <c r="C10" s="27">
        <v>0.25</v>
      </c>
      <c r="D10" s="28">
        <f t="shared" si="1"/>
        <v>0.2</v>
      </c>
      <c r="E10" s="28">
        <v>0.2</v>
      </c>
      <c r="F10" s="29" t="s">
        <v>27</v>
      </c>
      <c r="G10" s="30">
        <f t="shared" si="2"/>
        <v>1364</v>
      </c>
      <c r="H10" s="28">
        <f>90%*E10</f>
        <v>0.18000000000000002</v>
      </c>
      <c r="I10" s="31">
        <f t="shared" si="0"/>
        <v>1227.6000000000001</v>
      </c>
    </row>
    <row r="11" spans="1:9" ht="15.75" x14ac:dyDescent="0.25">
      <c r="A11" s="15" t="s">
        <v>15</v>
      </c>
      <c r="B11" s="27">
        <v>0.1</v>
      </c>
      <c r="C11" s="27">
        <v>0.2</v>
      </c>
      <c r="D11" s="28">
        <f t="shared" si="1"/>
        <v>0.15000000000000002</v>
      </c>
      <c r="E11" s="28">
        <v>0.15</v>
      </c>
      <c r="F11" s="29" t="s">
        <v>16</v>
      </c>
      <c r="G11" s="30">
        <f t="shared" si="2"/>
        <v>1023</v>
      </c>
      <c r="H11" s="28">
        <f>90%*E11</f>
        <v>0.13500000000000001</v>
      </c>
      <c r="I11" s="31">
        <f t="shared" si="0"/>
        <v>920.7</v>
      </c>
    </row>
    <row r="12" spans="1:9" ht="15.75" x14ac:dyDescent="0.25">
      <c r="A12" s="15" t="s">
        <v>17</v>
      </c>
      <c r="B12" s="27">
        <v>0.05</v>
      </c>
      <c r="C12" s="27">
        <v>0.1</v>
      </c>
      <c r="D12" s="28">
        <f t="shared" si="1"/>
        <v>7.5000000000000011E-2</v>
      </c>
      <c r="E12" s="28">
        <v>0.05</v>
      </c>
      <c r="F12" s="29" t="s">
        <v>13</v>
      </c>
      <c r="G12" s="30">
        <f t="shared" si="2"/>
        <v>341</v>
      </c>
      <c r="H12" s="28">
        <f>(11/34)*E12</f>
        <v>1.6176470588235296E-2</v>
      </c>
      <c r="I12" s="31">
        <f t="shared" si="0"/>
        <v>110.32352941176471</v>
      </c>
    </row>
    <row r="13" spans="1:9" ht="15.75" x14ac:dyDescent="0.25">
      <c r="A13" s="15" t="s">
        <v>22</v>
      </c>
      <c r="B13" s="27">
        <v>0.05</v>
      </c>
      <c r="C13" s="27">
        <v>0.1</v>
      </c>
      <c r="D13" s="28">
        <f t="shared" si="1"/>
        <v>7.5000000000000011E-2</v>
      </c>
      <c r="E13" s="28">
        <v>0.05</v>
      </c>
      <c r="F13" s="29" t="s">
        <v>13</v>
      </c>
      <c r="G13" s="30">
        <f t="shared" si="2"/>
        <v>341</v>
      </c>
      <c r="H13" s="28">
        <f>(11/34)*E13</f>
        <v>1.6176470588235296E-2</v>
      </c>
      <c r="I13" s="31">
        <f t="shared" si="0"/>
        <v>110.32352941176471</v>
      </c>
    </row>
    <row r="14" spans="1:9" ht="16.5" thickBot="1" x14ac:dyDescent="0.3">
      <c r="A14" s="17"/>
      <c r="B14" s="18"/>
      <c r="C14" s="18"/>
      <c r="D14" s="19"/>
      <c r="E14" s="20">
        <f>SUM(E8:E13)</f>
        <v>1</v>
      </c>
      <c r="F14" s="32" t="s">
        <v>18</v>
      </c>
      <c r="G14" s="24">
        <f>SUM(G8:G13)</f>
        <v>6820</v>
      </c>
      <c r="H14" s="25">
        <f>SUM(H8:H13)</f>
        <v>0.85235294117647076</v>
      </c>
      <c r="I14" s="26">
        <f>SUM(I8:I13)</f>
        <v>5813.0470588235303</v>
      </c>
    </row>
    <row r="15" spans="1:9" ht="13.5" customHeight="1" x14ac:dyDescent="0.25">
      <c r="A15" s="7"/>
      <c r="D15" s="3"/>
      <c r="E15" s="2"/>
      <c r="G15" s="4"/>
      <c r="H15" s="2"/>
      <c r="I15" s="5"/>
    </row>
    <row r="16" spans="1:9" ht="21" x14ac:dyDescent="0.25">
      <c r="A16" s="38" t="s">
        <v>19</v>
      </c>
      <c r="B16" s="37">
        <f>+B1-I14</f>
        <v>16985.952941176471</v>
      </c>
    </row>
  </sheetData>
  <mergeCells count="1">
    <mergeCell ref="G2:I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32D0-107D-4846-9D73-EA5F6C02F45B}">
  <dimension ref="A6:I16"/>
  <sheetViews>
    <sheetView topLeftCell="A10" workbookViewId="0">
      <selection activeCell="D18" sqref="D18"/>
    </sheetView>
  </sheetViews>
  <sheetFormatPr defaultRowHeight="12.75" x14ac:dyDescent="0.2"/>
  <cols>
    <col min="1" max="1" width="26.140625" style="1" customWidth="1"/>
    <col min="2" max="2" width="17.140625" bestFit="1" customWidth="1"/>
    <col min="3" max="3" width="12.42578125" bestFit="1" customWidth="1"/>
    <col min="4" max="4" width="9" bestFit="1" customWidth="1"/>
    <col min="5" max="5" width="15.7109375" bestFit="1" customWidth="1"/>
    <col min="6" max="6" width="17.7109375" bestFit="1" customWidth="1"/>
    <col min="7" max="7" width="10.7109375" bestFit="1" customWidth="1"/>
    <col min="8" max="8" width="15.140625" bestFit="1" customWidth="1"/>
    <col min="9" max="9" width="9.7109375" bestFit="1" customWidth="1"/>
  </cols>
  <sheetData>
    <row r="6" spans="1:9" ht="13.5" thickBot="1" x14ac:dyDescent="0.25"/>
    <row r="7" spans="1:9" ht="15.75" x14ac:dyDescent="0.2">
      <c r="A7" s="21" t="s">
        <v>1</v>
      </c>
      <c r="B7" s="22" t="s">
        <v>2</v>
      </c>
      <c r="C7" s="22" t="s">
        <v>3</v>
      </c>
      <c r="D7" s="22" t="s">
        <v>4</v>
      </c>
      <c r="E7" s="22" t="s">
        <v>5</v>
      </c>
      <c r="F7" s="22" t="s">
        <v>6</v>
      </c>
      <c r="G7" s="22" t="s">
        <v>7</v>
      </c>
      <c r="H7" s="22" t="s">
        <v>8</v>
      </c>
      <c r="I7" s="23" t="s">
        <v>9</v>
      </c>
    </row>
    <row r="8" spans="1:9" ht="15.75" x14ac:dyDescent="0.25">
      <c r="A8" s="39" t="s">
        <v>10</v>
      </c>
      <c r="B8" s="27">
        <v>0.3</v>
      </c>
      <c r="C8" s="27">
        <v>0.4</v>
      </c>
      <c r="D8" s="28">
        <v>0.35</v>
      </c>
      <c r="E8" s="28">
        <v>0.35</v>
      </c>
      <c r="F8" s="29" t="s">
        <v>11</v>
      </c>
      <c r="G8" s="30">
        <v>2387</v>
      </c>
      <c r="H8" s="28">
        <v>0.315</v>
      </c>
      <c r="I8" s="31">
        <v>2148.3000000000002</v>
      </c>
    </row>
    <row r="9" spans="1:9" ht="15.75" x14ac:dyDescent="0.25">
      <c r="A9" s="39" t="s">
        <v>12</v>
      </c>
      <c r="B9" s="27">
        <v>0.15</v>
      </c>
      <c r="C9" s="27">
        <v>0.25</v>
      </c>
      <c r="D9" s="28">
        <v>0.2</v>
      </c>
      <c r="E9" s="28">
        <v>0.2</v>
      </c>
      <c r="F9" s="29" t="s">
        <v>13</v>
      </c>
      <c r="G9" s="30">
        <v>1364</v>
      </c>
      <c r="H9" s="28">
        <v>0.19</v>
      </c>
      <c r="I9" s="31">
        <v>1295.8</v>
      </c>
    </row>
    <row r="10" spans="1:9" ht="85.5" x14ac:dyDescent="0.25">
      <c r="A10" s="39" t="s">
        <v>14</v>
      </c>
      <c r="B10" s="27">
        <v>0.15</v>
      </c>
      <c r="C10" s="27">
        <v>0.25</v>
      </c>
      <c r="D10" s="28">
        <v>0.2</v>
      </c>
      <c r="E10" s="28">
        <v>0.2</v>
      </c>
      <c r="F10" s="29" t="s">
        <v>27</v>
      </c>
      <c r="G10" s="30">
        <v>1364</v>
      </c>
      <c r="H10" s="28">
        <v>0.18000000000000002</v>
      </c>
      <c r="I10" s="31">
        <v>1227.6000000000001</v>
      </c>
    </row>
    <row r="11" spans="1:9" ht="31.5" x14ac:dyDescent="0.25">
      <c r="A11" s="39" t="s">
        <v>15</v>
      </c>
      <c r="B11" s="27">
        <v>0.1</v>
      </c>
      <c r="C11" s="27">
        <v>0.2</v>
      </c>
      <c r="D11" s="28">
        <v>0.15000000000000002</v>
      </c>
      <c r="E11" s="28">
        <v>0.15</v>
      </c>
      <c r="F11" s="29" t="s">
        <v>16</v>
      </c>
      <c r="G11" s="30">
        <v>1023</v>
      </c>
      <c r="H11" s="28">
        <v>0.13500000000000001</v>
      </c>
      <c r="I11" s="31">
        <v>920.7</v>
      </c>
    </row>
    <row r="12" spans="1:9" ht="31.5" x14ac:dyDescent="0.25">
      <c r="A12" s="39" t="s">
        <v>17</v>
      </c>
      <c r="B12" s="27">
        <v>0.05</v>
      </c>
      <c r="C12" s="27">
        <v>0.1</v>
      </c>
      <c r="D12" s="28">
        <v>7.5000000000000011E-2</v>
      </c>
      <c r="E12" s="28">
        <v>0.05</v>
      </c>
      <c r="F12" s="29" t="s">
        <v>13</v>
      </c>
      <c r="G12" s="30">
        <v>341</v>
      </c>
      <c r="H12" s="28">
        <v>1.6176470588235296E-2</v>
      </c>
      <c r="I12" s="31">
        <v>110.32352941176471</v>
      </c>
    </row>
    <row r="13" spans="1:9" ht="15.75" x14ac:dyDescent="0.25">
      <c r="A13" s="39" t="s">
        <v>22</v>
      </c>
      <c r="B13" s="27">
        <v>0.05</v>
      </c>
      <c r="C13" s="27">
        <v>0.1</v>
      </c>
      <c r="D13" s="28">
        <v>7.5000000000000011E-2</v>
      </c>
      <c r="E13" s="28">
        <v>0.05</v>
      </c>
      <c r="F13" s="29" t="s">
        <v>13</v>
      </c>
      <c r="G13" s="30">
        <v>341</v>
      </c>
      <c r="H13" s="28">
        <v>1.6176470588235296E-2</v>
      </c>
      <c r="I13" s="31">
        <v>110.32352941176471</v>
      </c>
    </row>
    <row r="14" spans="1:9" ht="16.5" thickBot="1" x14ac:dyDescent="0.3">
      <c r="A14" s="40"/>
      <c r="B14" s="18"/>
      <c r="C14" s="18"/>
      <c r="D14" s="19"/>
      <c r="E14" s="20">
        <v>1</v>
      </c>
      <c r="F14" s="32" t="s">
        <v>18</v>
      </c>
      <c r="G14" s="24">
        <v>6820</v>
      </c>
      <c r="H14" s="25">
        <v>0.85235294117647076</v>
      </c>
      <c r="I14" s="26">
        <v>5813.0470588235303</v>
      </c>
    </row>
    <row r="15" spans="1:9" ht="15.75" x14ac:dyDescent="0.25">
      <c r="A15" s="6"/>
      <c r="D15" s="3"/>
      <c r="E15" s="2"/>
      <c r="F15" s="1"/>
      <c r="G15" s="4"/>
      <c r="H15" s="2"/>
      <c r="I15" s="5"/>
    </row>
    <row r="16" spans="1:9" ht="42" x14ac:dyDescent="0.2">
      <c r="A16" s="41" t="s">
        <v>19</v>
      </c>
      <c r="B16" s="42">
        <v>16985.952941176471</v>
      </c>
      <c r="F16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Contribution Margin Calculation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2023-05-04T08:31:04Z</dcterms:created>
  <dcterms:modified xsi:type="dcterms:W3CDTF">2023-05-04T19:39:41Z</dcterms:modified>
</cp:coreProperties>
</file>