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vishn\ALL to do\Machine learning file\Supervised Machine Learning\Regression Module ML\"/>
    </mc:Choice>
  </mc:AlternateContent>
  <xr:revisionPtr revIDLastSave="0" documentId="13_ncr:1_{540ACB81-5E38-4087-BCD9-17087182061F}" xr6:coauthVersionLast="47" xr6:coauthVersionMax="47" xr10:uidLastSave="{00000000-0000-0000-0000-000000000000}"/>
  <bookViews>
    <workbookView xWindow="-108" yWindow="-108" windowWidth="23256" windowHeight="12456" activeTab="1" xr2:uid="{F1134EAD-F930-4CCE-90E4-F0F5ECDDBA61}"/>
  </bookViews>
  <sheets>
    <sheet name="Data" sheetId="1" r:id="rId1"/>
    <sheet name="Sheet1" sheetId="3" r:id="rId2"/>
    <sheet name="Sheet2" sheetId="2" r:id="rId3"/>
  </sheets>
  <definedNames>
    <definedName name="_xlcn.WorksheetConnection_SupplyChain.xlsxTable11" hidden="1">Table1[]</definedName>
    <definedName name="_xlcn.WorksheetConnection_SupplyChain.xlsxTable21" hidden="1">Table2[]</definedName>
    <definedName name="_xlcn.WorksheetConnection_SupplyChain.xlsxTable31" hidden="1">Table3[]</definedName>
    <definedName name="_xlcn.WorksheetConnection_SupplyChain.xlsxTable41" hidden="1">Table4[]</definedName>
    <definedName name="_xlcn.WorksheetConnection_SupplyChain.xlsxTable61" hidden="1">Table6[]</definedName>
    <definedName name="Slicer_Status">#N/A</definedName>
  </definedNames>
  <calcPr calcId="191029"/>
  <pivotCaches>
    <pivotCache cacheId="0" r:id="rId4"/>
    <pivotCache cacheId="1" r:id="rId5"/>
    <pivotCache cacheId="2" r:id="rId6"/>
    <pivotCache cacheId="3" r:id="rId7"/>
    <pivotCache cacheId="4" r:id="rId8"/>
  </pivotCaches>
  <extLst>
    <ext xmlns:x14="http://schemas.microsoft.com/office/spreadsheetml/2009/9/main" uri="{876F7934-8845-4945-9796-88D515C7AA90}">
      <x14:pivotCaches>
        <pivotCache cacheId="5" r:id="rId9"/>
      </x14:pivotCaches>
    </ex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6" name="Table6" connection="WorksheetConnection_Supply Chain.xlsx!Table6"/>
          <x15:modelTable id="Table3" name="Table3" connection="WorksheetConnection_Supply Chain.xlsx!Table3"/>
          <x15:modelTable id="Table1" name="Table1" connection="WorksheetConnection_Supply Chain.xlsx!Table1"/>
          <x15:modelTable id="Table2" name="Table2" connection="WorksheetConnection_Supply Chain.xlsx!Table2"/>
          <x15:modelTable id="Table4" name="Table4" connection="WorksheetConnection_Supply Chain.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0" i="3" l="1" a="1"/>
  <c r="E50" i="3" s="1"/>
  <c r="F50" i="3" a="1"/>
  <c r="F50" i="3" s="1"/>
  <c r="F49" i="3"/>
  <c r="E49" i="3"/>
  <c r="B128" i="1" a="1"/>
  <c r="B128" i="1" s="1"/>
  <c r="A132" i="1" a="1"/>
  <c r="A132" i="1" s="1"/>
  <c r="B129" i="1" a="1"/>
  <c r="B129" i="1" s="1"/>
  <c r="B44" i="3" a="1"/>
  <c r="B44" i="3" s="1"/>
  <c r="A44" i="3"/>
  <c r="A15" i="3"/>
  <c r="A12" i="3"/>
  <c r="A8" i="3"/>
  <c r="A124" i="1"/>
  <c r="A121" i="1"/>
  <c r="B118" i="1"/>
  <c r="A118" i="1"/>
  <c r="B114" i="1"/>
  <c r="A114" i="1"/>
  <c r="B111" i="1"/>
  <c r="B109" i="1"/>
  <c r="A111" i="1"/>
  <c r="A109" i="1"/>
  <c r="B106" i="1"/>
  <c r="A106" i="1"/>
  <c r="B102" i="1"/>
  <c r="A102" i="1"/>
  <c r="A75" i="1"/>
  <c r="D63" i="1"/>
  <c r="E54" i="1"/>
  <c r="E56" i="1"/>
  <c r="E57" i="1"/>
  <c r="E55" i="1"/>
  <c r="E53" i="1"/>
  <c r="E58" i="1"/>
  <c r="D54" i="1"/>
  <c r="D56" i="1"/>
  <c r="D57" i="1"/>
  <c r="D55" i="1"/>
  <c r="D53" i="1"/>
  <c r="D62" i="1" s="1"/>
  <c r="D58" i="1"/>
  <c r="G17" i="2"/>
  <c r="E25" i="1"/>
  <c r="E26" i="1"/>
  <c r="E27" i="1"/>
  <c r="E28" i="1"/>
  <c r="E29" i="1"/>
  <c r="E30" i="1"/>
  <c r="E31" i="1"/>
  <c r="F25" i="1"/>
  <c r="F26" i="1"/>
  <c r="F27" i="1"/>
  <c r="F28" i="1"/>
  <c r="F29" i="1"/>
  <c r="F30" i="1"/>
  <c r="F31" i="1"/>
  <c r="D42" i="1"/>
  <c r="D36" i="1"/>
  <c r="E36" i="1" s="1"/>
  <c r="E24" i="1"/>
  <c r="F24" i="1"/>
  <c r="E14" i="1"/>
  <c r="E15" i="1"/>
  <c r="E16" i="1"/>
  <c r="E17" i="1"/>
  <c r="E18" i="1"/>
  <c r="E19" i="1"/>
  <c r="E20" i="1"/>
  <c r="E13" i="1"/>
  <c r="F14" i="1"/>
  <c r="F15" i="1"/>
  <c r="F16" i="1"/>
  <c r="F17" i="1"/>
  <c r="F18" i="1"/>
  <c r="F19" i="1"/>
  <c r="F20" i="1"/>
  <c r="F13" i="1"/>
  <c r="E4" i="1"/>
  <c r="E5" i="1"/>
  <c r="E6" i="1"/>
  <c r="E7" i="1"/>
  <c r="E8" i="1"/>
  <c r="E9" i="1"/>
  <c r="E3" i="1"/>
  <c r="D60" i="1" l="1"/>
  <c r="D6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8ADBFD-548F-4B5B-94D0-677580EA1E7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62196E6-DAAC-4917-AD2E-E470DD22DAE1}" name="WorksheetConnection_Supply Chain.xlsx!Table1" type="102" refreshedVersion="8" minRefreshableVersion="5">
    <extLst>
      <ext xmlns:x15="http://schemas.microsoft.com/office/spreadsheetml/2010/11/main" uri="{DE250136-89BD-433C-8126-D09CA5730AF9}">
        <x15:connection id="Table1">
          <x15:rangePr sourceName="_xlcn.WorksheetConnection_SupplyChain.xlsxTable11"/>
        </x15:connection>
      </ext>
    </extLst>
  </connection>
  <connection id="3" xr16:uid="{E6F478D2-91B7-4867-B413-79E94FD67105}" name="WorksheetConnection_Supply Chain.xlsx!Table2" type="102" refreshedVersion="8" minRefreshableVersion="5">
    <extLst>
      <ext xmlns:x15="http://schemas.microsoft.com/office/spreadsheetml/2010/11/main" uri="{DE250136-89BD-433C-8126-D09CA5730AF9}">
        <x15:connection id="Table2">
          <x15:rangePr sourceName="_xlcn.WorksheetConnection_SupplyChain.xlsxTable21"/>
        </x15:connection>
      </ext>
    </extLst>
  </connection>
  <connection id="4" xr16:uid="{E3A311CF-48E2-4053-9318-5419289BCDA7}" name="WorksheetConnection_Supply Chain.xlsx!Table3" type="102" refreshedVersion="8" minRefreshableVersion="5">
    <extLst>
      <ext xmlns:x15="http://schemas.microsoft.com/office/spreadsheetml/2010/11/main" uri="{DE250136-89BD-433C-8126-D09CA5730AF9}">
        <x15:connection id="Table3">
          <x15:rangePr sourceName="_xlcn.WorksheetConnection_SupplyChain.xlsxTable31"/>
        </x15:connection>
      </ext>
    </extLst>
  </connection>
  <connection id="5" xr16:uid="{93D6A314-8A52-40B2-B011-89E27BBECE27}" name="WorksheetConnection_Supply Chain.xlsx!Table4" type="102" refreshedVersion="8" minRefreshableVersion="5">
    <extLst>
      <ext xmlns:x15="http://schemas.microsoft.com/office/spreadsheetml/2010/11/main" uri="{DE250136-89BD-433C-8126-D09CA5730AF9}">
        <x15:connection id="Table4">
          <x15:rangePr sourceName="_xlcn.WorksheetConnection_SupplyChain.xlsxTable41"/>
        </x15:connection>
      </ext>
    </extLst>
  </connection>
  <connection id="6" xr16:uid="{D2166D6E-D5AD-4165-B470-4094E1D6FCE2}" name="WorksheetConnection_Supply Chain.xlsx!Table6" type="102" refreshedVersion="8" minRefreshableVersion="5">
    <extLst>
      <ext xmlns:x15="http://schemas.microsoft.com/office/spreadsheetml/2010/11/main" uri="{DE250136-89BD-433C-8126-D09CA5730AF9}">
        <x15:connection id="Table6">
          <x15:rangePr sourceName="_xlcn.WorksheetConnection_SupplyChain.xlsxTable6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<sst xmlns="http://schemas.openxmlformats.org/spreadsheetml/2006/main" count="316" uniqueCount="217">
  <si>
    <t>Product</t>
  </si>
  <si>
    <t>SKU</t>
  </si>
  <si>
    <t>Stock Qty</t>
  </si>
  <si>
    <t>Reorder Point</t>
  </si>
  <si>
    <t>Status</t>
  </si>
  <si>
    <t>P001</t>
  </si>
  <si>
    <t>Widget A</t>
  </si>
  <si>
    <t>P002</t>
  </si>
  <si>
    <t>P003</t>
  </si>
  <si>
    <t>P004</t>
  </si>
  <si>
    <t>P005</t>
  </si>
  <si>
    <t>P006</t>
  </si>
  <si>
    <t>P007</t>
  </si>
  <si>
    <t>Widget B</t>
  </si>
  <si>
    <t>Widget C</t>
  </si>
  <si>
    <t>Task 1: Inventory Monitoring</t>
  </si>
  <si>
    <t xml:space="preserve"> Track stock levels, compare against Reorder Points (ROP), and highlight when to reorder.</t>
  </si>
  <si>
    <t>Task 2 : Order Management</t>
  </si>
  <si>
    <t>Track open, shipped, and delayed purchase/sales orders.</t>
  </si>
  <si>
    <t>Order ID</t>
  </si>
  <si>
    <t>Order Date</t>
  </si>
  <si>
    <t>Delivery Date</t>
  </si>
  <si>
    <t>O001</t>
  </si>
  <si>
    <t>Days</t>
  </si>
  <si>
    <t>O002</t>
  </si>
  <si>
    <t>O003</t>
  </si>
  <si>
    <t>O004</t>
  </si>
  <si>
    <t>O005</t>
  </si>
  <si>
    <t>O006</t>
  </si>
  <si>
    <t>O007</t>
  </si>
  <si>
    <t>O008</t>
  </si>
  <si>
    <t>Task 3: Supplier Performance Analysis</t>
  </si>
  <si>
    <t>Check how reliable your suppliers are — do they deliver on time?</t>
  </si>
  <si>
    <t>Supplier</t>
  </si>
  <si>
    <t>PO No</t>
  </si>
  <si>
    <t>Delivered On Time</t>
  </si>
  <si>
    <t>ABC Ltd</t>
  </si>
  <si>
    <t>PO123</t>
  </si>
  <si>
    <t>Expected Days</t>
  </si>
  <si>
    <t>RtG Ltd</t>
  </si>
  <si>
    <t>GHT Ltd</t>
  </si>
  <si>
    <t>BC Ltd</t>
  </si>
  <si>
    <t>AC Ltd</t>
  </si>
  <si>
    <t>PO124</t>
  </si>
  <si>
    <t>PO125</t>
  </si>
  <si>
    <t>PO126</t>
  </si>
  <si>
    <t>PO127</t>
  </si>
  <si>
    <t>PO128</t>
  </si>
  <si>
    <t>PO129</t>
  </si>
  <si>
    <t>PO130</t>
  </si>
  <si>
    <r>
      <t xml:space="preserve">Task 4: </t>
    </r>
    <r>
      <rPr>
        <b/>
        <sz val="11"/>
        <color theme="1"/>
        <rFont val="Calibri"/>
        <family val="2"/>
        <scheme val="minor"/>
      </rPr>
      <t>Demand vs Forecast Comparison</t>
    </r>
  </si>
  <si>
    <t>Compare your actual demand (sales/orders) with forecast to track forecast accuracy.</t>
  </si>
  <si>
    <t>Month</t>
  </si>
  <si>
    <t>Forecast</t>
  </si>
  <si>
    <t>Actual Sales</t>
  </si>
  <si>
    <t>Error</t>
  </si>
  <si>
    <t>Accuracy %</t>
  </si>
  <si>
    <t>Jan</t>
  </si>
  <si>
    <r>
      <t xml:space="preserve">Task 5: </t>
    </r>
    <r>
      <rPr>
        <b/>
        <sz val="11"/>
        <color theme="1"/>
        <rFont val="Calibri"/>
        <family val="2"/>
        <scheme val="minor"/>
      </rPr>
      <t>Shipment Tracking</t>
    </r>
  </si>
  <si>
    <t>Check if shipments are in transit, delayed, or delivered.</t>
  </si>
  <si>
    <t>Shipment ID</t>
  </si>
  <si>
    <t>Shipped Date</t>
  </si>
  <si>
    <t>ETA</t>
  </si>
  <si>
    <t>S001</t>
  </si>
  <si>
    <t>Row Labels</t>
  </si>
  <si>
    <t>Grand Total</t>
  </si>
  <si>
    <t>No</t>
  </si>
  <si>
    <t>Yes</t>
  </si>
  <si>
    <t>Count of Delivered On Time</t>
  </si>
  <si>
    <t>Reorder</t>
  </si>
  <si>
    <t>OK</t>
  </si>
  <si>
    <t>Count of Status</t>
  </si>
  <si>
    <t>Sum of Reorder Point</t>
  </si>
  <si>
    <t>Count of SKU</t>
  </si>
  <si>
    <t>Count of PO No</t>
  </si>
  <si>
    <t>Price</t>
  </si>
  <si>
    <t>Delivered</t>
  </si>
  <si>
    <t>RG Ltd</t>
  </si>
  <si>
    <t>AHT Ltd</t>
  </si>
  <si>
    <t>Pending</t>
  </si>
  <si>
    <t>Item</t>
  </si>
  <si>
    <t>Qty</t>
  </si>
  <si>
    <t>Unit Price</t>
  </si>
  <si>
    <t>Total</t>
  </si>
  <si>
    <t>Soap</t>
  </si>
  <si>
    <t>Brush</t>
  </si>
  <si>
    <t>Paste</t>
  </si>
  <si>
    <t>Shampoo</t>
  </si>
  <si>
    <t>Cookies</t>
  </si>
  <si>
    <t>Biscuts</t>
  </si>
  <si>
    <t>Average :</t>
  </si>
  <si>
    <t>Min :</t>
  </si>
  <si>
    <t>Total Value :</t>
  </si>
  <si>
    <t>Max :</t>
  </si>
  <si>
    <t>Stock Present</t>
  </si>
  <si>
    <t>Product ID</t>
  </si>
  <si>
    <t>Product Name</t>
  </si>
  <si>
    <t>Supplier ID</t>
  </si>
  <si>
    <t>Quantity</t>
  </si>
  <si>
    <t>Last Ordered</t>
  </si>
  <si>
    <t>SKU001</t>
  </si>
  <si>
    <t>SKU002</t>
  </si>
  <si>
    <t>S002</t>
  </si>
  <si>
    <t>SKU003</t>
  </si>
  <si>
    <t>Gadget A</t>
  </si>
  <si>
    <t>SKU004</t>
  </si>
  <si>
    <t>Gadget B</t>
  </si>
  <si>
    <t>S003</t>
  </si>
  <si>
    <t>SKU005</t>
  </si>
  <si>
    <t>Device A</t>
  </si>
  <si>
    <t>Stock</t>
  </si>
  <si>
    <t>Apple</t>
  </si>
  <si>
    <t>Banana</t>
  </si>
  <si>
    <t>Mango</t>
  </si>
  <si>
    <t>Name</t>
  </si>
  <si>
    <t>Math</t>
  </si>
  <si>
    <t>Science</t>
  </si>
  <si>
    <t>Alice</t>
  </si>
  <si>
    <t>Bob</t>
  </si>
  <si>
    <t>John</t>
  </si>
  <si>
    <t>Emma</t>
  </si>
  <si>
    <t>Function</t>
  </si>
  <si>
    <t>Stands For</t>
  </si>
  <si>
    <t>Works How?</t>
  </si>
  <si>
    <t>Limitations</t>
  </si>
  <si>
    <t>Example</t>
  </si>
  <si>
    <t>VLOOKUP</t>
  </si>
  <si>
    <t>Vertical Lookup</t>
  </si>
  <si>
    <r>
      <t xml:space="preserve">Looks </t>
    </r>
    <r>
      <rPr>
        <b/>
        <sz val="11"/>
        <color theme="1"/>
        <rFont val="Calibri"/>
        <family val="2"/>
        <scheme val="minor"/>
      </rPr>
      <t>down</t>
    </r>
    <r>
      <rPr>
        <sz val="11"/>
        <color theme="1"/>
        <rFont val="Calibri"/>
        <family val="2"/>
        <scheme val="minor"/>
      </rPr>
      <t xml:space="preserve"> the first column to find a match, then returns a value from a </t>
    </r>
    <r>
      <rPr>
        <b/>
        <sz val="11"/>
        <color theme="1"/>
        <rFont val="Calibri"/>
        <family val="2"/>
        <scheme val="minor"/>
      </rPr>
      <t>column to the right</t>
    </r>
    <r>
      <rPr>
        <sz val="11"/>
        <color theme="1"/>
        <rFont val="Calibri"/>
        <family val="2"/>
        <scheme val="minor"/>
      </rPr>
      <t>.</t>
    </r>
  </si>
  <si>
    <t>Can't look to the left. Slower with big data.</t>
  </si>
  <si>
    <t>HLOOKUP</t>
  </si>
  <si>
    <t>Horizontal Lookup</t>
  </si>
  <si>
    <r>
      <t xml:space="preserve">Looks </t>
    </r>
    <r>
      <rPr>
        <b/>
        <sz val="11"/>
        <color theme="1"/>
        <rFont val="Calibri"/>
        <family val="2"/>
        <scheme val="minor"/>
      </rPr>
      <t>across</t>
    </r>
    <r>
      <rPr>
        <sz val="11"/>
        <color theme="1"/>
        <rFont val="Calibri"/>
        <family val="2"/>
        <scheme val="minor"/>
      </rPr>
      <t xml:space="preserve"> the first row to find a match, then returns a value from a </t>
    </r>
    <r>
      <rPr>
        <b/>
        <sz val="11"/>
        <color theme="1"/>
        <rFont val="Calibri"/>
        <family val="2"/>
        <scheme val="minor"/>
      </rPr>
      <t>row below</t>
    </r>
    <r>
      <rPr>
        <sz val="11"/>
        <color theme="1"/>
        <rFont val="Calibri"/>
        <family val="2"/>
        <scheme val="minor"/>
      </rPr>
      <t>.</t>
    </r>
  </si>
  <si>
    <t>Can’t search vertically. Less commonly used.</t>
  </si>
  <si>
    <t>XLOOKUP</t>
  </si>
  <si>
    <t>Flexible Lookup</t>
  </si>
  <si>
    <r>
      <t xml:space="preserve">Searches both </t>
    </r>
    <r>
      <rPr>
        <b/>
        <sz val="11"/>
        <color theme="1"/>
        <rFont val="Calibri"/>
        <family val="2"/>
        <scheme val="minor"/>
      </rPr>
      <t>rows and columns</t>
    </r>
    <r>
      <rPr>
        <sz val="11"/>
        <color theme="1"/>
        <rFont val="Calibri"/>
        <family val="2"/>
        <scheme val="minor"/>
      </rPr>
      <t>, works left or right, supports defaults.</t>
    </r>
  </si>
  <si>
    <t>Only in Excel 365 / 2021+</t>
  </si>
  <si>
    <t>VLOOKUP("John", A2:C5, 2, FALSE)</t>
  </si>
  <si>
    <t>HLOOKUP("Math", A1:D2, 2, FALSE)</t>
  </si>
  <si>
    <t>XLOOKUP("John", A2:A5, B2:B5)</t>
  </si>
  <si>
    <t># VLOOKUPS, HLOOKUPS, XLOOKUPS</t>
  </si>
  <si>
    <t>#VLOOKUP</t>
  </si>
  <si>
    <t>VLOOKUP("John",Table6, 2, TRUE)</t>
  </si>
  <si>
    <t>VLOOKUP(A91,Table6, 2, TRUE)</t>
  </si>
  <si>
    <t>Formulas</t>
  </si>
  <si>
    <t>Insert current date</t>
  </si>
  <si>
    <t>ctrl+;</t>
  </si>
  <si>
    <t>Insert current  time</t>
  </si>
  <si>
    <t>ctrl+Shift+:</t>
  </si>
  <si>
    <t>Fill down thw cell above</t>
  </si>
  <si>
    <t>ctrl+D</t>
  </si>
  <si>
    <t>Fill righte cell left</t>
  </si>
  <si>
    <t>ctrl+ R</t>
  </si>
  <si>
    <t>Copy formula from above cell</t>
  </si>
  <si>
    <t>ctrl+'</t>
  </si>
  <si>
    <t>Copy values from above cell</t>
  </si>
  <si>
    <t>ctrl+Shift+"</t>
  </si>
  <si>
    <t>add hyperlink</t>
  </si>
  <si>
    <t>ctrl+K</t>
  </si>
  <si>
    <t xml:space="preserve">Display auto complete list </t>
  </si>
  <si>
    <t>alt+down arrow</t>
  </si>
  <si>
    <t>#XLOOKUP</t>
  </si>
  <si>
    <t>XLOOKUP("Emma",Table6[Name],Table6[Math])</t>
  </si>
  <si>
    <t>XLOOKUP(A92,Table6[Name],Table6[Math])</t>
  </si>
  <si>
    <t>#INDEX</t>
  </si>
  <si>
    <t>INDEX(Table6[Math],MATCH("John",Table6[Name],0))</t>
  </si>
  <si>
    <t>INDEX(Table6[Math],MATCH("John",Table6[Name]))</t>
  </si>
  <si>
    <t>INDEX(Table6[Science],MATCH("John",Table6[Name]))</t>
  </si>
  <si>
    <t>INDEX(Table6[Science],MATCH("john",Table6[Name]))</t>
  </si>
  <si>
    <t># MATCH - Show index (2 index)</t>
  </si>
  <si>
    <t>#HLOOKUPS</t>
  </si>
  <si>
    <t>HLOOKUP("Math",A88:C92,3,FALSE)</t>
  </si>
  <si>
    <t>HLOOKUP("Math",Table6[#All],3,FALSE)</t>
  </si>
  <si>
    <t>HLOOKUP("Science",Table6[#All],3,FALSE)</t>
  </si>
  <si>
    <t># Science Score of John</t>
  </si>
  <si>
    <t>Syntax: =VLOOKUP(lookup_value, table_array, col_index_num, [range_lookup])</t>
  </si>
  <si>
    <t>Example: =VLOOKUP("Mango", A2:C10, 2, FALSE)</t>
  </si>
  <si>
    <t>Syntax: =XLOOKUP(lookup_value, lookup_array, return_array, [if_not_found], [match_mode], [search_mode])</t>
  </si>
  <si>
    <t>Example: =XLOOKUP("Mango", A2:A10, B2:B10)</t>
  </si>
  <si>
    <t>Syntax: =HLOOKUP(lookup_value, table_array, row_index_num, [range_lookup])</t>
  </si>
  <si>
    <t>Example: =HLOOKUP("Price", A1:D2, 2, FALSE)</t>
  </si>
  <si>
    <t>INDEX</t>
  </si>
  <si>
    <t>Syntax: =INDEX(array, row_num, [column_num])</t>
  </si>
  <si>
    <t>Example: =INDEX(B2:D10, 3, 2)</t>
  </si>
  <si>
    <t>#Vlookup - Multiple data</t>
  </si>
  <si>
    <t># whole data</t>
  </si>
  <si>
    <t>VLOOKUP(A128,Table6[#All],{2,3},0)</t>
  </si>
  <si>
    <t>Department</t>
  </si>
  <si>
    <t>Student ID</t>
  </si>
  <si>
    <t>Computer Science</t>
  </si>
  <si>
    <t>CS2025001</t>
  </si>
  <si>
    <t>Mathematics</t>
  </si>
  <si>
    <t>MA2025002</t>
  </si>
  <si>
    <t>Physics</t>
  </si>
  <si>
    <t>PH2025003</t>
  </si>
  <si>
    <t>Chemistry</t>
  </si>
  <si>
    <t>CH2025004</t>
  </si>
  <si>
    <t>Biology</t>
  </si>
  <si>
    <t>BI2025005</t>
  </si>
  <si>
    <t>CS2025006</t>
  </si>
  <si>
    <t>MA2025007</t>
  </si>
  <si>
    <t>PH2025008</t>
  </si>
  <si>
    <t>CH2025009</t>
  </si>
  <si>
    <t>BI2025010</t>
  </si>
  <si>
    <t>CS2025011</t>
  </si>
  <si>
    <t>MA2025012</t>
  </si>
  <si>
    <t>PH2025013</t>
  </si>
  <si>
    <t>CH2025014</t>
  </si>
  <si>
    <t>BI2025015</t>
  </si>
  <si>
    <t>CS2025016</t>
  </si>
  <si>
    <t>MA2025017</t>
  </si>
  <si>
    <t>PH2025018</t>
  </si>
  <si>
    <t>CH2025019</t>
  </si>
  <si>
    <t>BI2025020</t>
  </si>
  <si>
    <t>#FILTER</t>
  </si>
  <si>
    <t>FILTER(B50:B69,Table12[Department]=E49)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</si>
</sst>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0"/>
      <color theme="1"/>
      <name val="Arial Unicode MS"/>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vertical="center" wrapText="1"/>
    </xf>
    <xf numFmtId="15" fontId="0" fillId="0" borderId="0" xfId="0" applyNumberFormat="1" applyAlignment="1">
      <alignment vertical="center" wrapText="1"/>
    </xf>
    <xf numFmtId="0" fontId="0" fillId="0" borderId="0" xfId="0" pivotButton="1"/>
    <xf numFmtId="0" fontId="0" fillId="0" borderId="0" xfId="0" applyAlignment="1">
      <alignment horizontal="left"/>
    </xf>
    <xf numFmtId="0" fontId="3" fillId="0" borderId="0" xfId="0" applyFont="1"/>
    <xf numFmtId="14" fontId="0" fillId="0" borderId="0" xfId="0" applyNumberFormat="1"/>
    <xf numFmtId="0" fontId="1" fillId="0" borderId="0" xfId="0" applyFont="1" applyAlignment="1">
      <alignment vertical="center" wrapText="1"/>
    </xf>
    <xf numFmtId="0" fontId="3" fillId="0" borderId="0" xfId="0" applyFont="1" applyAlignment="1">
      <alignment vertical="center" wrapText="1"/>
    </xf>
    <xf numFmtId="18" fontId="0" fillId="0" borderId="0" xfId="0" applyNumberFormat="1"/>
    <xf numFmtId="0" fontId="1" fillId="0" borderId="0" xfId="0" applyFont="1"/>
    <xf numFmtId="0" fontId="4" fillId="0" borderId="0" xfId="0" applyFont="1" applyAlignment="1">
      <alignment vertical="center" wrapText="1"/>
    </xf>
    <xf numFmtId="0" fontId="4" fillId="0" borderId="0" xfId="0" applyFont="1"/>
  </cellXfs>
  <cellStyles count="1">
    <cellStyle name="Normal" xfId="0" builtinId="0"/>
  </cellStyles>
  <dxfs count="65">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numFmt numFmtId="19" formatCode="m/d/yyyy"/>
    </dxf>
    <dxf>
      <alignment horizontal="general" vertical="center" textRotation="0" wrapText="1" indent="0" justifyLastLine="0" shrinkToFit="0" readingOrder="0"/>
    </dxf>
    <dxf>
      <alignment horizontal="general" vertical="center" textRotation="0" wrapText="1" indent="0" justifyLastLine="0" shrinkToFit="0" readingOrder="0"/>
    </dxf>
    <dxf>
      <numFmt numFmtId="20" formatCode="d\-mmm\-yy"/>
      <alignment horizontal="general" vertical="center" textRotation="0" wrapText="1" indent="0" justifyLastLine="0" shrinkToFit="0" readingOrder="0"/>
    </dxf>
    <dxf>
      <numFmt numFmtId="20" formatCode="d\-mmm\-yy"/>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numFmt numFmtId="20" formatCode="d\-mmm\-yy"/>
      <alignment horizontal="general" vertical="center" textRotation="0" wrapText="1" indent="0" justifyLastLine="0" shrinkToFit="0" readingOrder="0"/>
    </dxf>
    <dxf>
      <numFmt numFmtId="20" formatCode="d\-mmm\-yy"/>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0" formatCode="d\-mmm\-yy"/>
      <alignment horizontal="general" vertical="center" textRotation="0" wrapText="1" indent="0" justifyLastLine="0" shrinkToFit="0" readingOrder="0"/>
    </dxf>
    <dxf>
      <numFmt numFmtId="20" formatCode="d\-mmm\-yy"/>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0" formatCode="d\-mmm\-yy"/>
      <alignment horizontal="general" vertical="center" textRotation="0" wrapText="1" indent="0" justifyLastLine="0" shrinkToFit="0" readingOrder="0"/>
    </dxf>
    <dxf>
      <numFmt numFmtId="20" formatCode="d\-mmm\-yy"/>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1.xml"/><Relationship Id="rId26" Type="http://schemas.openxmlformats.org/officeDocument/2006/relationships/customXml" Target="../customXml/item9.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pivotCacheDefinition" Target="pivotCache/pivotCacheDefinition4.xml"/><Relationship Id="rId12" Type="http://schemas.openxmlformats.org/officeDocument/2006/relationships/connections" Target="connections.xml"/><Relationship Id="rId17" Type="http://schemas.openxmlformats.org/officeDocument/2006/relationships/calcChain" Target="calcChain.xml"/><Relationship Id="rId25" Type="http://schemas.openxmlformats.org/officeDocument/2006/relationships/customXml" Target="../customXml/item8.xml"/><Relationship Id="rId33"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theme" Target="theme/theme1.xml"/><Relationship Id="rId24" Type="http://schemas.openxmlformats.org/officeDocument/2006/relationships/customXml" Target="../customXml/item7.xml"/><Relationship Id="rId32" Type="http://schemas.openxmlformats.org/officeDocument/2006/relationships/customXml" Target="../customXml/item15.xml"/><Relationship Id="rId5" Type="http://schemas.openxmlformats.org/officeDocument/2006/relationships/pivotCacheDefinition" Target="pivotCache/pivotCacheDefinition2.xml"/><Relationship Id="rId15" Type="http://schemas.openxmlformats.org/officeDocument/2006/relationships/sheetMetadata" Target="metadata.xml"/><Relationship Id="rId23" Type="http://schemas.openxmlformats.org/officeDocument/2006/relationships/customXml" Target="../customXml/item6.xml"/><Relationship Id="rId28" Type="http://schemas.openxmlformats.org/officeDocument/2006/relationships/customXml" Target="../customXml/item11.xml"/><Relationship Id="rId10" Type="http://schemas.microsoft.com/office/2007/relationships/slicerCache" Target="slicerCaches/slicerCache1.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haredStrings" Target="sharedString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8" Type="http://schemas.openxmlformats.org/officeDocument/2006/relationships/pivotCacheDefinition" Target="pivotCache/pivotCacheDefinition5.xml"/></Relationships>
</file>

<file path=xl/drawings/drawing1.xml><?xml version="1.0" encoding="utf-8"?>
<xdr:wsDr xmlns:xdr="http://schemas.openxmlformats.org/drawingml/2006/spreadsheetDrawing" xmlns:a="http://schemas.openxmlformats.org/drawingml/2006/main">
  <xdr:twoCellAnchor editAs="oneCell">
    <xdr:from>
      <xdr:col>8</xdr:col>
      <xdr:colOff>230055</xdr:colOff>
      <xdr:row>0</xdr:row>
      <xdr:rowOff>156767</xdr:rowOff>
    </xdr:from>
    <xdr:to>
      <xdr:col>9</xdr:col>
      <xdr:colOff>363619</xdr:colOff>
      <xdr:row>6</xdr:row>
      <xdr:rowOff>85618</xdr:rowOff>
    </xdr:to>
    <mc:AlternateContent xmlns:mc="http://schemas.openxmlformats.org/markup-compatibility/2006" xmlns:a14="http://schemas.microsoft.com/office/drawing/2010/main">
      <mc:Choice Requires="a14">
        <xdr:graphicFrame macro="">
          <xdr:nvGraphicFramePr>
            <xdr:cNvPr id="2" name="Status">
              <a:extLst>
                <a:ext uri="{FF2B5EF4-FFF2-40B4-BE49-F238E27FC236}">
                  <a16:creationId xmlns:a16="http://schemas.microsoft.com/office/drawing/2014/main" id="{A1FCE8B1-E846-BB15-F3E0-BE8E896B164F}"/>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7028122" y="156767"/>
              <a:ext cx="1828800" cy="10076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SHNU KUMAR D.S" refreshedDate="45824.983566087962" backgroundQuery="1" createdVersion="8" refreshedVersion="8" minRefreshableVersion="3" recordCount="0" supportSubquery="1" supportAdvancedDrill="1" xr:uid="{8976AFD5-A80F-4649-AE00-9AE28892D00A}">
  <cacheSource type="external" connectionId="1"/>
  <cacheFields count="2">
    <cacheField name="[Table1].[Stock Qty].[Stock Qty]" caption="Stock Qty" numFmtId="0" hierarchy="2" level="1">
      <sharedItems containsSemiMixedTypes="0" containsString="0" containsNumber="1" containsInteger="1" minValue="11" maxValue="31" count="5">
        <n v="11"/>
        <n v="18"/>
        <n v="20"/>
        <n v="21"/>
        <n v="31"/>
      </sharedItems>
      <extLst>
        <ext xmlns:x15="http://schemas.microsoft.com/office/spreadsheetml/2010/11/main" uri="{4F2E5C28-24EA-4eb8-9CBF-B6C8F9C3D259}">
          <x15:cachedUniqueNames>
            <x15:cachedUniqueName index="0" name="[Table1].[Stock Qty].&amp;[11]"/>
            <x15:cachedUniqueName index="1" name="[Table1].[Stock Qty].&amp;[18]"/>
            <x15:cachedUniqueName index="2" name="[Table1].[Stock Qty].&amp;[20]"/>
            <x15:cachedUniqueName index="3" name="[Table1].[Stock Qty].&amp;[21]"/>
            <x15:cachedUniqueName index="4" name="[Table1].[Stock Qty].&amp;[31]"/>
          </x15:cachedUniqueNames>
        </ext>
      </extLst>
    </cacheField>
    <cacheField name="[Measures].[Sum of Reorder Point]" caption="Sum of Reorder Point" numFmtId="0" hierarchy="31" level="32767"/>
  </cacheFields>
  <cacheHierarchies count="39">
    <cacheHierarchy uniqueName="[Table1].[SKU]" caption="SKU" attribute="1" defaultMemberUniqueName="[Table1].[SKU].[All]" allUniqueName="[Table1].[SKU].[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Stock Qty]" caption="Stock Qty" attribute="1" defaultMemberUniqueName="[Table1].[Stock Qty].[All]" allUniqueName="[Table1].[Stock Qty].[All]" dimensionUniqueName="[Table1]" displayFolder="" count="2" memberValueDatatype="20" unbalanced="0">
      <fieldsUsage count="2">
        <fieldUsage x="-1"/>
        <fieldUsage x="0"/>
      </fieldsUsage>
    </cacheHierarchy>
    <cacheHierarchy uniqueName="[Table1].[Reorder Point]" caption="Reorder Point" attribute="1" defaultMemberUniqueName="[Table1].[Reorder Point].[All]" allUniqueName="[Table1].[Reorder Point].[All]" dimensionUniqueName="[Table1]" displayFolder="" count="0" memberValueDatatype="20" unbalanced="0"/>
    <cacheHierarchy uniqueName="[Table1].[Status]" caption="Status" attribute="1" defaultMemberUniqueName="[Table1].[Status].[All]" allUniqueName="[Table1].[Status].[All]" dimensionUniqueName="[Table1]" displayFolder="" count="0" memberValueDatatype="130" unbalanced="0"/>
    <cacheHierarchy uniqueName="[Table2].[Order ID]" caption="Order ID" attribute="1" defaultMemberUniqueName="[Table2].[Order ID].[All]" allUniqueName="[Table2].[Order ID].[All]" dimensionUniqueName="[Table2]" displayFolder="" count="0" memberValueDatatype="130" unbalanced="0"/>
    <cacheHierarchy uniqueName="[Table2].[Product]" caption="Product" attribute="1" defaultMemberUniqueName="[Table2].[Product].[All]" allUniqueName="[Table2].[Product].[All]" dimensionUniqueName="[Table2]" displayFolder="" count="0" memberValueDatatype="130" unbalanced="0"/>
    <cacheHierarchy uniqueName="[Table2].[Order Date]" caption="Order Date" attribute="1" time="1" defaultMemberUniqueName="[Table2].[Order Date].[All]" allUniqueName="[Table2].[Order Date].[All]" dimensionUniqueName="[Table2]" displayFolder="" count="0" memberValueDatatype="7" unbalanced="0"/>
    <cacheHierarchy uniqueName="[Table2].[Delivery Date]" caption="Delivery Date" attribute="1" time="1" defaultMemberUniqueName="[Table2].[Delivery Date].[All]" allUniqueName="[Table2].[Delivery Date].[All]" dimensionUniqueName="[Table2]" displayFolder="" count="0" memberValueDatatype="7" unbalanced="0"/>
    <cacheHierarchy uniqueName="[Table2].[Status]" caption="Status" attribute="1" defaultMemberUniqueName="[Table2].[Status].[All]" allUniqueName="[Table2].[Status].[All]" dimensionUniqueName="[Table2]" displayFolder="" count="0" memberValueDatatype="130" unbalanced="0"/>
    <cacheHierarchy uniqueName="[Table2].[Days]" caption="Days" attribute="1" defaultMemberUniqueName="[Table2].[Days].[All]" allUniqueName="[Table2].[Days].[All]" dimensionUniqueName="[Table2]" displayFolder="" count="0" memberValueDatatype="20" unbalanced="0"/>
    <cacheHierarchy uniqueName="[Table3].[Supplier]" caption="Supplier" attribute="1" defaultMemberUniqueName="[Table3].[Supplier].[All]" allUniqueName="[Table3].[Supplier].[All]" dimensionUniqueName="[Table3]" displayFolder="" count="0" memberValueDatatype="130" unbalanced="0"/>
    <cacheHierarchy uniqueName="[Table3].[PO No]" caption="PO No" attribute="1" defaultMemberUniqueName="[Table3].[PO No].[All]" allUniqueName="[Table3].[PO No].[All]" dimensionUniqueName="[Table3]" displayFolder="" count="0" memberValueDatatype="130" unbalanced="0"/>
    <cacheHierarchy uniqueName="[Table3].[Order Date]" caption="Order Date" attribute="1" time="1" defaultMemberUniqueName="[Table3].[Order Date].[All]" allUniqueName="[Table3].[Order Date].[All]" dimensionUniqueName="[Table3]" displayFolder="" count="0" memberValueDatatype="7" unbalanced="0"/>
    <cacheHierarchy uniqueName="[Table3].[Delivery Date]" caption="Delivery Date" attribute="1" time="1" defaultMemberUniqueName="[Table3].[Delivery Date].[All]" allUniqueName="[Table3].[Delivery Date].[All]" dimensionUniqueName="[Table3]" displayFolder="" count="0" memberValueDatatype="7" unbalanced="0"/>
    <cacheHierarchy uniqueName="[Table3].[Delivered On Time]" caption="Delivered On Time" attribute="1" defaultMemberUniqueName="[Table3].[Delivered On Time].[All]" allUniqueName="[Table3].[Delivered On Time].[All]" dimensionUniqueName="[Table3]" displayFolder="" count="0" memberValueDatatype="130" unbalanced="0"/>
    <cacheHierarchy uniqueName="[Table3].[Expected Days]" caption="Expected Days" attribute="1" time="1" defaultMemberUniqueName="[Table3].[Expected Days].[All]" allUniqueName="[Table3].[Expected Days].[All]" dimensionUniqueName="[Table3]" displayFolder="" count="0" memberValueDatatype="7" unbalanced="0"/>
    <cacheHierarchy uniqueName="[Table4].[Month]" caption="Month" attribute="1" defaultMemberUniqueName="[Table4].[Month].[All]" allUniqueName="[Table4].[Month].[All]" dimensionUniqueName="[Table4]" displayFolder="" count="0" memberValueDatatype="130" unbalanced="0"/>
    <cacheHierarchy uniqueName="[Table4].[Forecast]" caption="Forecast" attribute="1" defaultMemberUniqueName="[Table4].[Forecast].[All]" allUniqueName="[Table4].[Forecast].[All]" dimensionUniqueName="[Table4]" displayFolder="" count="0" memberValueDatatype="20" unbalanced="0"/>
    <cacheHierarchy uniqueName="[Table4].[Actual Sales]" caption="Actual Sales" attribute="1" defaultMemberUniqueName="[Table4].[Actual Sales].[All]" allUniqueName="[Table4].[Actual Sales].[All]" dimensionUniqueName="[Table4]" displayFolder="" count="0" memberValueDatatype="20" unbalanced="0"/>
    <cacheHierarchy uniqueName="[Table4].[Error]" caption="Error" attribute="1" defaultMemberUniqueName="[Table4].[Error].[All]" allUniqueName="[Table4].[Error].[All]" dimensionUniqueName="[Table4]" displayFolder="" count="0" memberValueDatatype="20" unbalanced="0"/>
    <cacheHierarchy uniqueName="[Table4].[Accuracy %]" caption="Accuracy %" attribute="1" defaultMemberUniqueName="[Table4].[Accuracy %].[All]" allUniqueName="[Table4].[Accuracy %].[All]" dimensionUniqueName="[Table4]" displayFolder="" count="0" memberValueDatatype="5" unbalanced="0"/>
    <cacheHierarchy uniqueName="[Table6].[Column1]" caption="Column1" attribute="1" defaultMemberUniqueName="[Table6].[Column1].[All]" allUniqueName="[Table6].[Column1].[All]" dimensionUniqueName="[Table6]" displayFolder="" count="0" memberValueDatatype="130" unbalanced="0"/>
    <cacheHierarchy uniqueName="[Measures].[__XL_Count Table6]" caption="__XL_Count Table6" measure="1" displayFolder="" measureGroup="Table6" count="0" hidden="1"/>
    <cacheHierarchy uniqueName="[Measures].[__XL_Count Table3]" caption="__XL_Count Table3" measure="1" displayFolder="" measureGroup="Table3" count="0" hidden="1"/>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Count of Delivered On Time]" caption="Count of Delivered On Tim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4"/>
        </ext>
      </extLst>
    </cacheHierarchy>
    <cacheHierarchy uniqueName="[Measures].[Sum of Reorder Point]" caption="Sum of Reorder Point"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y uniqueName="[Measures].[Count of SKU]" caption="Count of SKU" measure="1" displayFolder="" measureGroup="Table1" count="0" hidden="1">
      <extLst>
        <ext xmlns:x15="http://schemas.microsoft.com/office/spreadsheetml/2010/11/main" uri="{B97F6D7D-B522-45F9-BDA1-12C45D357490}">
          <x15:cacheHierarchy aggregatedColumn="0"/>
        </ext>
      </extLst>
    </cacheHierarchy>
    <cacheHierarchy uniqueName="[Measures].[Sum of Stock Qty]" caption="Sum of Stock Qty" measure="1" displayFolder="" measureGroup="Table1" count="0" hidden="1">
      <extLst>
        <ext xmlns:x15="http://schemas.microsoft.com/office/spreadsheetml/2010/11/main" uri="{B97F6D7D-B522-45F9-BDA1-12C45D357490}">
          <x15:cacheHierarchy aggregatedColumn="2"/>
        </ext>
      </extLst>
    </cacheHierarchy>
    <cacheHierarchy uniqueName="[Measures].[Sum of Forecast]" caption="Sum of Forecast" measure="1" displayFolder="" measureGroup="Table4" count="0" hidden="1">
      <extLst>
        <ext xmlns:x15="http://schemas.microsoft.com/office/spreadsheetml/2010/11/main" uri="{B97F6D7D-B522-45F9-BDA1-12C45D357490}">
          <x15:cacheHierarchy aggregatedColumn="18"/>
        </ext>
      </extLst>
    </cacheHierarchy>
    <cacheHierarchy uniqueName="[Measures].[Sum of Actual Sales]" caption="Sum of Actual Sales" measure="1" displayFolder="" measureGroup="Table4" count="0" hidden="1">
      <extLst>
        <ext xmlns:x15="http://schemas.microsoft.com/office/spreadsheetml/2010/11/main" uri="{B97F6D7D-B522-45F9-BDA1-12C45D357490}">
          <x15:cacheHierarchy aggregatedColumn="19"/>
        </ext>
      </extLst>
    </cacheHierarchy>
    <cacheHierarchy uniqueName="[Measures].[Sum of Error]" caption="Sum of Error" measure="1" displayFolder="" measureGroup="Table4" count="0" hidden="1">
      <extLst>
        <ext xmlns:x15="http://schemas.microsoft.com/office/spreadsheetml/2010/11/main" uri="{B97F6D7D-B522-45F9-BDA1-12C45D357490}">
          <x15:cacheHierarchy aggregatedColumn="20"/>
        </ext>
      </extLst>
    </cacheHierarchy>
    <cacheHierarchy uniqueName="[Measures].[Sum of Accuracy %]" caption="Sum of Accuracy %" measure="1" displayFolder="" measureGroup="Table4" count="0" hidden="1">
      <extLst>
        <ext xmlns:x15="http://schemas.microsoft.com/office/spreadsheetml/2010/11/main" uri="{B97F6D7D-B522-45F9-BDA1-12C45D357490}">
          <x15:cacheHierarchy aggregatedColumn="21"/>
        </ext>
      </extLst>
    </cacheHierarchy>
    <cacheHierarchy uniqueName="[Measures].[Count of PO No]" caption="Count of PO No" measure="1" displayFolder="" measureGroup="Table3" count="0" hidden="1">
      <extLst>
        <ext xmlns:x15="http://schemas.microsoft.com/office/spreadsheetml/2010/11/main" uri="{B97F6D7D-B522-45F9-BDA1-12C45D357490}">
          <x15:cacheHierarchy aggregatedColumn="12"/>
        </ext>
      </extLst>
    </cacheHierarchy>
  </cacheHierarchies>
  <kpis count="0"/>
  <dimensions count="6">
    <dimension measure="1" name="Measures" uniqueName="[Measures]" caption="Measures"/>
    <dimension name="Table1" uniqueName="[Table1]" caption="Table1"/>
    <dimension name="Table2" uniqueName="[Table2]" caption="Table2"/>
    <dimension name="Table3" uniqueName="[Table3]" caption="Table3"/>
    <dimension name="Table4" uniqueName="[Table4]" caption="Table4"/>
    <dimension name="Table6" uniqueName="[Table6]" caption="Table6"/>
  </dimensions>
  <measureGroups count="5">
    <measureGroup name="Table1" caption="Table1"/>
    <measureGroup name="Table2" caption="Table2"/>
    <measureGroup name="Table3" caption="Table3"/>
    <measureGroup name="Table4" caption="Table4"/>
    <measureGroup name="Table6" caption="Table6"/>
  </measureGroups>
  <maps count="5">
    <map measureGroup="0" dimension="1"/>
    <map measureGroup="1" dimension="2"/>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SHNU KUMAR D.S" refreshedDate="45824.979025115739" backgroundQuery="1" createdVersion="8" refreshedVersion="8" minRefreshableVersion="3" recordCount="0" supportSubquery="1" supportAdvancedDrill="1" xr:uid="{2E972224-B3EA-4003-A68F-FB7FDC4E8D34}">
  <cacheSource type="external" connectionId="1"/>
  <cacheFields count="3">
    <cacheField name="[Table1].[Product].[Product]" caption="Product" numFmtId="0" hierarchy="1" level="1">
      <sharedItems count="3">
        <s v="Widget A"/>
        <s v="Widget B"/>
        <s v="Widget C"/>
      </sharedItems>
    </cacheField>
    <cacheField name="[Measures].[Count of Status]" caption="Count of Status" numFmtId="0" hierarchy="30" level="32767"/>
    <cacheField name="[Table1].[Status].[Status]" caption="Status" numFmtId="0" hierarchy="4" level="1">
      <sharedItems containsSemiMixedTypes="0" containsNonDate="0" containsString="0"/>
    </cacheField>
  </cacheFields>
  <cacheHierarchies count="39">
    <cacheHierarchy uniqueName="[Table1].[SKU]" caption="SKU" attribute="1" defaultMemberUniqueName="[Table1].[SKU].[All]" allUniqueName="[Table1].[SKU].[All]" dimensionUniqueName="[Table1]" displayFolder="" count="0" memberValueDatatype="130" unbalanced="0"/>
    <cacheHierarchy uniqueName="[Table1].[Product]" caption="Product" attribute="1" defaultMemberUniqueName="[Table1].[Product].[All]" allUniqueName="[Table1].[Product].[All]" dimensionUniqueName="[Table1]" displayFolder="" count="2" memberValueDatatype="130" unbalanced="0">
      <fieldsUsage count="2">
        <fieldUsage x="-1"/>
        <fieldUsage x="0"/>
      </fieldsUsage>
    </cacheHierarchy>
    <cacheHierarchy uniqueName="[Table1].[Stock Qty]" caption="Stock Qty" attribute="1" defaultMemberUniqueName="[Table1].[Stock Qty].[All]" allUniqueName="[Table1].[Stock Qty].[All]" dimensionUniqueName="[Table1]" displayFolder="" count="0" memberValueDatatype="20" unbalanced="0"/>
    <cacheHierarchy uniqueName="[Table1].[Reorder Point]" caption="Reorder Point" attribute="1" defaultMemberUniqueName="[Table1].[Reorder Point].[All]" allUniqueName="[Table1].[Reorder Point].[All]" dimensionUniqueName="[Table1]" displayFolder="" count="0" memberValueDatatype="20" unbalanced="0"/>
    <cacheHierarchy uniqueName="[Table1].[Status]" caption="Status" attribute="1" defaultMemberUniqueName="[Table1].[Status].[All]" allUniqueName="[Table1].[Status].[All]" dimensionUniqueName="[Table1]" displayFolder="" count="2" memberValueDatatype="130" unbalanced="0">
      <fieldsUsage count="2">
        <fieldUsage x="-1"/>
        <fieldUsage x="2"/>
      </fieldsUsage>
    </cacheHierarchy>
    <cacheHierarchy uniqueName="[Table2].[Order ID]" caption="Order ID" attribute="1" defaultMemberUniqueName="[Table2].[Order ID].[All]" allUniqueName="[Table2].[Order ID].[All]" dimensionUniqueName="[Table2]" displayFolder="" count="0" memberValueDatatype="130" unbalanced="0"/>
    <cacheHierarchy uniqueName="[Table2].[Product]" caption="Product" attribute="1" defaultMemberUniqueName="[Table2].[Product].[All]" allUniqueName="[Table2].[Product].[All]" dimensionUniqueName="[Table2]" displayFolder="" count="0" memberValueDatatype="130" unbalanced="0"/>
    <cacheHierarchy uniqueName="[Table2].[Order Date]" caption="Order Date" attribute="1" time="1" defaultMemberUniqueName="[Table2].[Order Date].[All]" allUniqueName="[Table2].[Order Date].[All]" dimensionUniqueName="[Table2]" displayFolder="" count="0" memberValueDatatype="7" unbalanced="0"/>
    <cacheHierarchy uniqueName="[Table2].[Delivery Date]" caption="Delivery Date" attribute="1" time="1" defaultMemberUniqueName="[Table2].[Delivery Date].[All]" allUniqueName="[Table2].[Delivery Date].[All]" dimensionUniqueName="[Table2]" displayFolder="" count="0" memberValueDatatype="7" unbalanced="0"/>
    <cacheHierarchy uniqueName="[Table2].[Status]" caption="Status" attribute="1" defaultMemberUniqueName="[Table2].[Status].[All]" allUniqueName="[Table2].[Status].[All]" dimensionUniqueName="[Table2]" displayFolder="" count="0" memberValueDatatype="130" unbalanced="0"/>
    <cacheHierarchy uniqueName="[Table2].[Days]" caption="Days" attribute="1" defaultMemberUniqueName="[Table2].[Days].[All]" allUniqueName="[Table2].[Days].[All]" dimensionUniqueName="[Table2]" displayFolder="" count="0" memberValueDatatype="20" unbalanced="0"/>
    <cacheHierarchy uniqueName="[Table3].[Supplier]" caption="Supplier" attribute="1" defaultMemberUniqueName="[Table3].[Supplier].[All]" allUniqueName="[Table3].[Supplier].[All]" dimensionUniqueName="[Table3]" displayFolder="" count="0" memberValueDatatype="130" unbalanced="0"/>
    <cacheHierarchy uniqueName="[Table3].[PO No]" caption="PO No" attribute="1" defaultMemberUniqueName="[Table3].[PO No].[All]" allUniqueName="[Table3].[PO No].[All]" dimensionUniqueName="[Table3]" displayFolder="" count="0" memberValueDatatype="130" unbalanced="0"/>
    <cacheHierarchy uniqueName="[Table3].[Order Date]" caption="Order Date" attribute="1" time="1" defaultMemberUniqueName="[Table3].[Order Date].[All]" allUniqueName="[Table3].[Order Date].[All]" dimensionUniqueName="[Table3]" displayFolder="" count="0" memberValueDatatype="7" unbalanced="0"/>
    <cacheHierarchy uniqueName="[Table3].[Delivery Date]" caption="Delivery Date" attribute="1" time="1" defaultMemberUniqueName="[Table3].[Delivery Date].[All]" allUniqueName="[Table3].[Delivery Date].[All]" dimensionUniqueName="[Table3]" displayFolder="" count="0" memberValueDatatype="7" unbalanced="0"/>
    <cacheHierarchy uniqueName="[Table3].[Delivered On Time]" caption="Delivered On Time" attribute="1" defaultMemberUniqueName="[Table3].[Delivered On Time].[All]" allUniqueName="[Table3].[Delivered On Time].[All]" dimensionUniqueName="[Table3]" displayFolder="" count="0" memberValueDatatype="130" unbalanced="0"/>
    <cacheHierarchy uniqueName="[Table3].[Expected Days]" caption="Expected Days" attribute="1" time="1" defaultMemberUniqueName="[Table3].[Expected Days].[All]" allUniqueName="[Table3].[Expected Days].[All]" dimensionUniqueName="[Table3]" displayFolder="" count="0" memberValueDatatype="7" unbalanced="0"/>
    <cacheHierarchy uniqueName="[Table4].[Month]" caption="Month" attribute="1" defaultMemberUniqueName="[Table4].[Month].[All]" allUniqueName="[Table4].[Month].[All]" dimensionUniqueName="[Table4]" displayFolder="" count="0" memberValueDatatype="130" unbalanced="0"/>
    <cacheHierarchy uniqueName="[Table4].[Forecast]" caption="Forecast" attribute="1" defaultMemberUniqueName="[Table4].[Forecast].[All]" allUniqueName="[Table4].[Forecast].[All]" dimensionUniqueName="[Table4]" displayFolder="" count="0" memberValueDatatype="20" unbalanced="0"/>
    <cacheHierarchy uniqueName="[Table4].[Actual Sales]" caption="Actual Sales" attribute="1" defaultMemberUniqueName="[Table4].[Actual Sales].[All]" allUniqueName="[Table4].[Actual Sales].[All]" dimensionUniqueName="[Table4]" displayFolder="" count="0" memberValueDatatype="20" unbalanced="0"/>
    <cacheHierarchy uniqueName="[Table4].[Error]" caption="Error" attribute="1" defaultMemberUniqueName="[Table4].[Error].[All]" allUniqueName="[Table4].[Error].[All]" dimensionUniqueName="[Table4]" displayFolder="" count="0" memberValueDatatype="20" unbalanced="0"/>
    <cacheHierarchy uniqueName="[Table4].[Accuracy %]" caption="Accuracy %" attribute="1" defaultMemberUniqueName="[Table4].[Accuracy %].[All]" allUniqueName="[Table4].[Accuracy %].[All]" dimensionUniqueName="[Table4]" displayFolder="" count="0" memberValueDatatype="5" unbalanced="0"/>
    <cacheHierarchy uniqueName="[Table6].[Column1]" caption="Column1" attribute="1" defaultMemberUniqueName="[Table6].[Column1].[All]" allUniqueName="[Table6].[Column1].[All]" dimensionUniqueName="[Table6]" displayFolder="" count="0" memberValueDatatype="130" unbalanced="0"/>
    <cacheHierarchy uniqueName="[Measures].[__XL_Count Table6]" caption="__XL_Count Table6" measure="1" displayFolder="" measureGroup="Table6" count="0" hidden="1"/>
    <cacheHierarchy uniqueName="[Measures].[__XL_Count Table3]" caption="__XL_Count Table3" measure="1" displayFolder="" measureGroup="Table3" count="0" hidden="1"/>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Count of Delivered On Time]" caption="Count of Delivered On Tim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1"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Reorder Point]" caption="Sum of Reorder Point" measure="1" displayFolder="" measureGroup="Table1" count="0" hidden="1">
      <extLst>
        <ext xmlns:x15="http://schemas.microsoft.com/office/spreadsheetml/2010/11/main" uri="{B97F6D7D-B522-45F9-BDA1-12C45D357490}">
          <x15:cacheHierarchy aggregatedColumn="3"/>
        </ext>
      </extLst>
    </cacheHierarchy>
    <cacheHierarchy uniqueName="[Measures].[Count of SKU]" caption="Count of SKU" measure="1" displayFolder="" measureGroup="Table1" count="0" hidden="1">
      <extLst>
        <ext xmlns:x15="http://schemas.microsoft.com/office/spreadsheetml/2010/11/main" uri="{B97F6D7D-B522-45F9-BDA1-12C45D357490}">
          <x15:cacheHierarchy aggregatedColumn="0"/>
        </ext>
      </extLst>
    </cacheHierarchy>
    <cacheHierarchy uniqueName="[Measures].[Sum of Stock Qty]" caption="Sum of Stock Qty" measure="1" displayFolder="" measureGroup="Table1" count="0" hidden="1">
      <extLst>
        <ext xmlns:x15="http://schemas.microsoft.com/office/spreadsheetml/2010/11/main" uri="{B97F6D7D-B522-45F9-BDA1-12C45D357490}">
          <x15:cacheHierarchy aggregatedColumn="2"/>
        </ext>
      </extLst>
    </cacheHierarchy>
    <cacheHierarchy uniqueName="[Measures].[Sum of Forecast]" caption="Sum of Forecast" measure="1" displayFolder="" measureGroup="Table4" count="0" hidden="1">
      <extLst>
        <ext xmlns:x15="http://schemas.microsoft.com/office/spreadsheetml/2010/11/main" uri="{B97F6D7D-B522-45F9-BDA1-12C45D357490}">
          <x15:cacheHierarchy aggregatedColumn="18"/>
        </ext>
      </extLst>
    </cacheHierarchy>
    <cacheHierarchy uniqueName="[Measures].[Sum of Actual Sales]" caption="Sum of Actual Sales" measure="1" displayFolder="" measureGroup="Table4" count="0" hidden="1">
      <extLst>
        <ext xmlns:x15="http://schemas.microsoft.com/office/spreadsheetml/2010/11/main" uri="{B97F6D7D-B522-45F9-BDA1-12C45D357490}">
          <x15:cacheHierarchy aggregatedColumn="19"/>
        </ext>
      </extLst>
    </cacheHierarchy>
    <cacheHierarchy uniqueName="[Measures].[Sum of Error]" caption="Sum of Error" measure="1" displayFolder="" measureGroup="Table4" count="0" hidden="1">
      <extLst>
        <ext xmlns:x15="http://schemas.microsoft.com/office/spreadsheetml/2010/11/main" uri="{B97F6D7D-B522-45F9-BDA1-12C45D357490}">
          <x15:cacheHierarchy aggregatedColumn="20"/>
        </ext>
      </extLst>
    </cacheHierarchy>
    <cacheHierarchy uniqueName="[Measures].[Sum of Accuracy %]" caption="Sum of Accuracy %" measure="1" displayFolder="" measureGroup="Table4" count="0" hidden="1">
      <extLst>
        <ext xmlns:x15="http://schemas.microsoft.com/office/spreadsheetml/2010/11/main" uri="{B97F6D7D-B522-45F9-BDA1-12C45D357490}">
          <x15:cacheHierarchy aggregatedColumn="21"/>
        </ext>
      </extLst>
    </cacheHierarchy>
    <cacheHierarchy uniqueName="[Measures].[Count of PO No]" caption="Count of PO No" measure="1" displayFolder="" measureGroup="Table3" count="0" hidden="1">
      <extLst>
        <ext xmlns:x15="http://schemas.microsoft.com/office/spreadsheetml/2010/11/main" uri="{B97F6D7D-B522-45F9-BDA1-12C45D357490}">
          <x15:cacheHierarchy aggregatedColumn="12"/>
        </ext>
      </extLst>
    </cacheHierarchy>
  </cacheHierarchies>
  <kpis count="0"/>
  <dimensions count="6">
    <dimension measure="1" name="Measures" uniqueName="[Measures]" caption="Measures"/>
    <dimension name="Table1" uniqueName="[Table1]" caption="Table1"/>
    <dimension name="Table2" uniqueName="[Table2]" caption="Table2"/>
    <dimension name="Table3" uniqueName="[Table3]" caption="Table3"/>
    <dimension name="Table4" uniqueName="[Table4]" caption="Table4"/>
    <dimension name="Table6" uniqueName="[Table6]" caption="Table6"/>
  </dimensions>
  <measureGroups count="5">
    <measureGroup name="Table1" caption="Table1"/>
    <measureGroup name="Table2" caption="Table2"/>
    <measureGroup name="Table3" caption="Table3"/>
    <measureGroup name="Table4" caption="Table4"/>
    <measureGroup name="Table6" caption="Table6"/>
  </measureGroups>
  <maps count="5">
    <map measureGroup="0" dimension="1"/>
    <map measureGroup="1" dimension="2"/>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SHNU KUMAR D.S" refreshedDate="45824.979024768516" backgroundQuery="1" createdVersion="8" refreshedVersion="8" minRefreshableVersion="3" recordCount="0" supportSubquery="1" supportAdvancedDrill="1" xr:uid="{3D115F38-6E39-4FB4-8B5F-B00DF88E507D}">
  <cacheSource type="external" connectionId="1"/>
  <cacheFields count="2">
    <cacheField name="[Table1].[Status].[Status]" caption="Status" numFmtId="0" hierarchy="4" level="1">
      <sharedItems count="2">
        <s v="OK"/>
        <s v="Reorder"/>
      </sharedItems>
    </cacheField>
    <cacheField name="[Measures].[Count of SKU]" caption="Count of SKU" numFmtId="0" hierarchy="32" level="32767"/>
  </cacheFields>
  <cacheHierarchies count="39">
    <cacheHierarchy uniqueName="[Table1].[SKU]" caption="SKU" attribute="1" defaultMemberUniqueName="[Table1].[SKU].[All]" allUniqueName="[Table1].[SKU].[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Stock Qty]" caption="Stock Qty" attribute="1" defaultMemberUniqueName="[Table1].[Stock Qty].[All]" allUniqueName="[Table1].[Stock Qty].[All]" dimensionUniqueName="[Table1]" displayFolder="" count="0" memberValueDatatype="20" unbalanced="0"/>
    <cacheHierarchy uniqueName="[Table1].[Reorder Point]" caption="Reorder Point" attribute="1" defaultMemberUniqueName="[Table1].[Reorder Point].[All]" allUniqueName="[Table1].[Reorder Point].[All]" dimensionUniqueName="[Table1]" displayFolder="" count="0" memberValueDatatype="20" unbalanced="0"/>
    <cacheHierarchy uniqueName="[Table1].[Status]" caption="Status" attribute="1" defaultMemberUniqueName="[Table1].[Status].[All]" allUniqueName="[Table1].[Status].[All]" dimensionUniqueName="[Table1]" displayFolder="" count="2" memberValueDatatype="130" unbalanced="0">
      <fieldsUsage count="2">
        <fieldUsage x="-1"/>
        <fieldUsage x="0"/>
      </fieldsUsage>
    </cacheHierarchy>
    <cacheHierarchy uniqueName="[Table2].[Order ID]" caption="Order ID" attribute="1" defaultMemberUniqueName="[Table2].[Order ID].[All]" allUniqueName="[Table2].[Order ID].[All]" dimensionUniqueName="[Table2]" displayFolder="" count="0" memberValueDatatype="130" unbalanced="0"/>
    <cacheHierarchy uniqueName="[Table2].[Product]" caption="Product" attribute="1" defaultMemberUniqueName="[Table2].[Product].[All]" allUniqueName="[Table2].[Product].[All]" dimensionUniqueName="[Table2]" displayFolder="" count="0" memberValueDatatype="130" unbalanced="0"/>
    <cacheHierarchy uniqueName="[Table2].[Order Date]" caption="Order Date" attribute="1" time="1" defaultMemberUniqueName="[Table2].[Order Date].[All]" allUniqueName="[Table2].[Order Date].[All]" dimensionUniqueName="[Table2]" displayFolder="" count="0" memberValueDatatype="7" unbalanced="0"/>
    <cacheHierarchy uniqueName="[Table2].[Delivery Date]" caption="Delivery Date" attribute="1" time="1" defaultMemberUniqueName="[Table2].[Delivery Date].[All]" allUniqueName="[Table2].[Delivery Date].[All]" dimensionUniqueName="[Table2]" displayFolder="" count="0" memberValueDatatype="7" unbalanced="0"/>
    <cacheHierarchy uniqueName="[Table2].[Status]" caption="Status" attribute="1" defaultMemberUniqueName="[Table2].[Status].[All]" allUniqueName="[Table2].[Status].[All]" dimensionUniqueName="[Table2]" displayFolder="" count="0" memberValueDatatype="130" unbalanced="0"/>
    <cacheHierarchy uniqueName="[Table2].[Days]" caption="Days" attribute="1" defaultMemberUniqueName="[Table2].[Days].[All]" allUniqueName="[Table2].[Days].[All]" dimensionUniqueName="[Table2]" displayFolder="" count="0" memberValueDatatype="20" unbalanced="0"/>
    <cacheHierarchy uniqueName="[Table3].[Supplier]" caption="Supplier" attribute="1" defaultMemberUniqueName="[Table3].[Supplier].[All]" allUniqueName="[Table3].[Supplier].[All]" dimensionUniqueName="[Table3]" displayFolder="" count="0" memberValueDatatype="130" unbalanced="0"/>
    <cacheHierarchy uniqueName="[Table3].[PO No]" caption="PO No" attribute="1" defaultMemberUniqueName="[Table3].[PO No].[All]" allUniqueName="[Table3].[PO No].[All]" dimensionUniqueName="[Table3]" displayFolder="" count="0" memberValueDatatype="130" unbalanced="0"/>
    <cacheHierarchy uniqueName="[Table3].[Order Date]" caption="Order Date" attribute="1" time="1" defaultMemberUniqueName="[Table3].[Order Date].[All]" allUniqueName="[Table3].[Order Date].[All]" dimensionUniqueName="[Table3]" displayFolder="" count="0" memberValueDatatype="7" unbalanced="0"/>
    <cacheHierarchy uniqueName="[Table3].[Delivery Date]" caption="Delivery Date" attribute="1" time="1" defaultMemberUniqueName="[Table3].[Delivery Date].[All]" allUniqueName="[Table3].[Delivery Date].[All]" dimensionUniqueName="[Table3]" displayFolder="" count="0" memberValueDatatype="7" unbalanced="0"/>
    <cacheHierarchy uniqueName="[Table3].[Delivered On Time]" caption="Delivered On Time" attribute="1" defaultMemberUniqueName="[Table3].[Delivered On Time].[All]" allUniqueName="[Table3].[Delivered On Time].[All]" dimensionUniqueName="[Table3]" displayFolder="" count="0" memberValueDatatype="130" unbalanced="0"/>
    <cacheHierarchy uniqueName="[Table3].[Expected Days]" caption="Expected Days" attribute="1" time="1" defaultMemberUniqueName="[Table3].[Expected Days].[All]" allUniqueName="[Table3].[Expected Days].[All]" dimensionUniqueName="[Table3]" displayFolder="" count="0" memberValueDatatype="7" unbalanced="0"/>
    <cacheHierarchy uniqueName="[Table4].[Month]" caption="Month" attribute="1" defaultMemberUniqueName="[Table4].[Month].[All]" allUniqueName="[Table4].[Month].[All]" dimensionUniqueName="[Table4]" displayFolder="" count="0" memberValueDatatype="130" unbalanced="0"/>
    <cacheHierarchy uniqueName="[Table4].[Forecast]" caption="Forecast" attribute="1" defaultMemberUniqueName="[Table4].[Forecast].[All]" allUniqueName="[Table4].[Forecast].[All]" dimensionUniqueName="[Table4]" displayFolder="" count="0" memberValueDatatype="20" unbalanced="0"/>
    <cacheHierarchy uniqueName="[Table4].[Actual Sales]" caption="Actual Sales" attribute="1" defaultMemberUniqueName="[Table4].[Actual Sales].[All]" allUniqueName="[Table4].[Actual Sales].[All]" dimensionUniqueName="[Table4]" displayFolder="" count="0" memberValueDatatype="20" unbalanced="0"/>
    <cacheHierarchy uniqueName="[Table4].[Error]" caption="Error" attribute="1" defaultMemberUniqueName="[Table4].[Error].[All]" allUniqueName="[Table4].[Error].[All]" dimensionUniqueName="[Table4]" displayFolder="" count="0" memberValueDatatype="20" unbalanced="0"/>
    <cacheHierarchy uniqueName="[Table4].[Accuracy %]" caption="Accuracy %" attribute="1" defaultMemberUniqueName="[Table4].[Accuracy %].[All]" allUniqueName="[Table4].[Accuracy %].[All]" dimensionUniqueName="[Table4]" displayFolder="" count="0" memberValueDatatype="5" unbalanced="0"/>
    <cacheHierarchy uniqueName="[Table6].[Column1]" caption="Column1" attribute="1" defaultMemberUniqueName="[Table6].[Column1].[All]" allUniqueName="[Table6].[Column1].[All]" dimensionUniqueName="[Table6]" displayFolder="" count="0" memberValueDatatype="130" unbalanced="0"/>
    <cacheHierarchy uniqueName="[Measures].[__XL_Count Table6]" caption="__XL_Count Table6" measure="1" displayFolder="" measureGroup="Table6" count="0" hidden="1"/>
    <cacheHierarchy uniqueName="[Measures].[__XL_Count Table3]" caption="__XL_Count Table3" measure="1" displayFolder="" measureGroup="Table3" count="0" hidden="1"/>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Count of Delivered On Time]" caption="Count of Delivered On Tim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4"/>
        </ext>
      </extLst>
    </cacheHierarchy>
    <cacheHierarchy uniqueName="[Measures].[Sum of Reorder Point]" caption="Sum of Reorder Point" measure="1" displayFolder="" measureGroup="Table1" count="0" hidden="1">
      <extLst>
        <ext xmlns:x15="http://schemas.microsoft.com/office/spreadsheetml/2010/11/main" uri="{B97F6D7D-B522-45F9-BDA1-12C45D357490}">
          <x15:cacheHierarchy aggregatedColumn="3"/>
        </ext>
      </extLst>
    </cacheHierarchy>
    <cacheHierarchy uniqueName="[Measures].[Count of SKU]" caption="Count of SKU"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tock Qty]" caption="Sum of Stock Qty" measure="1" displayFolder="" measureGroup="Table1" count="0" hidden="1">
      <extLst>
        <ext xmlns:x15="http://schemas.microsoft.com/office/spreadsheetml/2010/11/main" uri="{B97F6D7D-B522-45F9-BDA1-12C45D357490}">
          <x15:cacheHierarchy aggregatedColumn="2"/>
        </ext>
      </extLst>
    </cacheHierarchy>
    <cacheHierarchy uniqueName="[Measures].[Sum of Forecast]" caption="Sum of Forecast" measure="1" displayFolder="" measureGroup="Table4" count="0" hidden="1">
      <extLst>
        <ext xmlns:x15="http://schemas.microsoft.com/office/spreadsheetml/2010/11/main" uri="{B97F6D7D-B522-45F9-BDA1-12C45D357490}">
          <x15:cacheHierarchy aggregatedColumn="18"/>
        </ext>
      </extLst>
    </cacheHierarchy>
    <cacheHierarchy uniqueName="[Measures].[Sum of Actual Sales]" caption="Sum of Actual Sales" measure="1" displayFolder="" measureGroup="Table4" count="0" hidden="1">
      <extLst>
        <ext xmlns:x15="http://schemas.microsoft.com/office/spreadsheetml/2010/11/main" uri="{B97F6D7D-B522-45F9-BDA1-12C45D357490}">
          <x15:cacheHierarchy aggregatedColumn="19"/>
        </ext>
      </extLst>
    </cacheHierarchy>
    <cacheHierarchy uniqueName="[Measures].[Sum of Error]" caption="Sum of Error" measure="1" displayFolder="" measureGroup="Table4" count="0" hidden="1">
      <extLst>
        <ext xmlns:x15="http://schemas.microsoft.com/office/spreadsheetml/2010/11/main" uri="{B97F6D7D-B522-45F9-BDA1-12C45D357490}">
          <x15:cacheHierarchy aggregatedColumn="20"/>
        </ext>
      </extLst>
    </cacheHierarchy>
    <cacheHierarchy uniqueName="[Measures].[Sum of Accuracy %]" caption="Sum of Accuracy %" measure="1" displayFolder="" measureGroup="Table4" count="0" hidden="1">
      <extLst>
        <ext xmlns:x15="http://schemas.microsoft.com/office/spreadsheetml/2010/11/main" uri="{B97F6D7D-B522-45F9-BDA1-12C45D357490}">
          <x15:cacheHierarchy aggregatedColumn="21"/>
        </ext>
      </extLst>
    </cacheHierarchy>
    <cacheHierarchy uniqueName="[Measures].[Count of PO No]" caption="Count of PO No" measure="1" displayFolder="" measureGroup="Table3" count="0" hidden="1">
      <extLst>
        <ext xmlns:x15="http://schemas.microsoft.com/office/spreadsheetml/2010/11/main" uri="{B97F6D7D-B522-45F9-BDA1-12C45D357490}">
          <x15:cacheHierarchy aggregatedColumn="12"/>
        </ext>
      </extLst>
    </cacheHierarchy>
  </cacheHierarchies>
  <kpis count="0"/>
  <dimensions count="6">
    <dimension measure="1" name="Measures" uniqueName="[Measures]" caption="Measures"/>
    <dimension name="Table1" uniqueName="[Table1]" caption="Table1"/>
    <dimension name="Table2" uniqueName="[Table2]" caption="Table2"/>
    <dimension name="Table3" uniqueName="[Table3]" caption="Table3"/>
    <dimension name="Table4" uniqueName="[Table4]" caption="Table4"/>
    <dimension name="Table6" uniqueName="[Table6]" caption="Table6"/>
  </dimensions>
  <measureGroups count="5">
    <measureGroup name="Table1" caption="Table1"/>
    <measureGroup name="Table2" caption="Table2"/>
    <measureGroup name="Table3" caption="Table3"/>
    <measureGroup name="Table4" caption="Table4"/>
    <measureGroup name="Table6" caption="Table6"/>
  </measureGroups>
  <maps count="5">
    <map measureGroup="0" dimension="1"/>
    <map measureGroup="1" dimension="2"/>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SHNU KUMAR D.S" refreshedDate="45824.979024305554" backgroundQuery="1" createdVersion="8" refreshedVersion="8" minRefreshableVersion="3" recordCount="0" supportSubquery="1" supportAdvancedDrill="1" xr:uid="{B0F02FF2-5901-4890-8FE0-9D35D85DDF4C}">
  <cacheSource type="external" connectionId="1"/>
  <cacheFields count="3">
    <cacheField name="[Table3].[Supplier].[Supplier]" caption="Supplier" numFmtId="0" hierarchy="11" level="1">
      <sharedItems count="5">
        <s v="ABC Ltd"/>
        <s v="AC Ltd"/>
        <s v="BC Ltd"/>
        <s v="GHT Ltd"/>
        <s v="RtG Ltd"/>
      </sharedItems>
    </cacheField>
    <cacheField name="[Measures].[Count of Delivered On Time]" caption="Count of Delivered On Time" numFmtId="0" hierarchy="29" level="32767"/>
    <cacheField name="[Table1].[Status].[Status]" caption="Status" numFmtId="0" hierarchy="4" level="1">
      <sharedItems containsSemiMixedTypes="0" containsNonDate="0" containsString="0"/>
    </cacheField>
  </cacheFields>
  <cacheHierarchies count="39">
    <cacheHierarchy uniqueName="[Table1].[SKU]" caption="SKU" attribute="1" defaultMemberUniqueName="[Table1].[SKU].[All]" allUniqueName="[Table1].[SKU].[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Stock Qty]" caption="Stock Qty" attribute="1" defaultMemberUniqueName="[Table1].[Stock Qty].[All]" allUniqueName="[Table1].[Stock Qty].[All]" dimensionUniqueName="[Table1]" displayFolder="" count="0" memberValueDatatype="20" unbalanced="0"/>
    <cacheHierarchy uniqueName="[Table1].[Reorder Point]" caption="Reorder Point" attribute="1" defaultMemberUniqueName="[Table1].[Reorder Point].[All]" allUniqueName="[Table1].[Reorder Point].[All]" dimensionUniqueName="[Table1]" displayFolder="" count="0" memberValueDatatype="20" unbalanced="0"/>
    <cacheHierarchy uniqueName="[Table1].[Status]" caption="Status" attribute="1" defaultMemberUniqueName="[Table1].[Status].[All]" allUniqueName="[Table1].[Status].[All]" dimensionUniqueName="[Table1]" displayFolder="" count="2" memberValueDatatype="130" unbalanced="0">
      <fieldsUsage count="2">
        <fieldUsage x="-1"/>
        <fieldUsage x="2"/>
      </fieldsUsage>
    </cacheHierarchy>
    <cacheHierarchy uniqueName="[Table2].[Order ID]" caption="Order ID" attribute="1" defaultMemberUniqueName="[Table2].[Order ID].[All]" allUniqueName="[Table2].[Order ID].[All]" dimensionUniqueName="[Table2]" displayFolder="" count="0" memberValueDatatype="130" unbalanced="0"/>
    <cacheHierarchy uniqueName="[Table2].[Product]" caption="Product" attribute="1" defaultMemberUniqueName="[Table2].[Product].[All]" allUniqueName="[Table2].[Product].[All]" dimensionUniqueName="[Table2]" displayFolder="" count="0" memberValueDatatype="130" unbalanced="0"/>
    <cacheHierarchy uniqueName="[Table2].[Order Date]" caption="Order Date" attribute="1" time="1" defaultMemberUniqueName="[Table2].[Order Date].[All]" allUniqueName="[Table2].[Order Date].[All]" dimensionUniqueName="[Table2]" displayFolder="" count="0" memberValueDatatype="7" unbalanced="0"/>
    <cacheHierarchy uniqueName="[Table2].[Delivery Date]" caption="Delivery Date" attribute="1" time="1" defaultMemberUniqueName="[Table2].[Delivery Date].[All]" allUniqueName="[Table2].[Delivery Date].[All]" dimensionUniqueName="[Table2]" displayFolder="" count="0" memberValueDatatype="7" unbalanced="0"/>
    <cacheHierarchy uniqueName="[Table2].[Status]" caption="Status" attribute="1" defaultMemberUniqueName="[Table2].[Status].[All]" allUniqueName="[Table2].[Status].[All]" dimensionUniqueName="[Table2]" displayFolder="" count="0" memberValueDatatype="130" unbalanced="0"/>
    <cacheHierarchy uniqueName="[Table2].[Days]" caption="Days" attribute="1" defaultMemberUniqueName="[Table2].[Days].[All]" allUniqueName="[Table2].[Days].[All]" dimensionUniqueName="[Table2]" displayFolder="" count="0" memberValueDatatype="20" unbalanced="0"/>
    <cacheHierarchy uniqueName="[Table3].[Supplier]" caption="Supplier" attribute="1" defaultMemberUniqueName="[Table3].[Supplier].[All]" allUniqueName="[Table3].[Supplier].[All]" dimensionUniqueName="[Table3]" displayFolder="" count="2" memberValueDatatype="130" unbalanced="0">
      <fieldsUsage count="2">
        <fieldUsage x="-1"/>
        <fieldUsage x="0"/>
      </fieldsUsage>
    </cacheHierarchy>
    <cacheHierarchy uniqueName="[Table3].[PO No]" caption="PO No" attribute="1" defaultMemberUniqueName="[Table3].[PO No].[All]" allUniqueName="[Table3].[PO No].[All]" dimensionUniqueName="[Table3]" displayFolder="" count="0" memberValueDatatype="130" unbalanced="0"/>
    <cacheHierarchy uniqueName="[Table3].[Order Date]" caption="Order Date" attribute="1" time="1" defaultMemberUniqueName="[Table3].[Order Date].[All]" allUniqueName="[Table3].[Order Date].[All]" dimensionUniqueName="[Table3]" displayFolder="" count="0" memberValueDatatype="7" unbalanced="0"/>
    <cacheHierarchy uniqueName="[Table3].[Delivery Date]" caption="Delivery Date" attribute="1" time="1" defaultMemberUniqueName="[Table3].[Delivery Date].[All]" allUniqueName="[Table3].[Delivery Date].[All]" dimensionUniqueName="[Table3]" displayFolder="" count="0" memberValueDatatype="7" unbalanced="0"/>
    <cacheHierarchy uniqueName="[Table3].[Delivered On Time]" caption="Delivered On Time" attribute="1" defaultMemberUniqueName="[Table3].[Delivered On Time].[All]" allUniqueName="[Table3].[Delivered On Time].[All]" dimensionUniqueName="[Table3]" displayFolder="" count="0" memberValueDatatype="130" unbalanced="0"/>
    <cacheHierarchy uniqueName="[Table3].[Expected Days]" caption="Expected Days" attribute="1" time="1" defaultMemberUniqueName="[Table3].[Expected Days].[All]" allUniqueName="[Table3].[Expected Days].[All]" dimensionUniqueName="[Table3]" displayFolder="" count="0" memberValueDatatype="7" unbalanced="0"/>
    <cacheHierarchy uniqueName="[Table4].[Month]" caption="Month" attribute="1" defaultMemberUniqueName="[Table4].[Month].[All]" allUniqueName="[Table4].[Month].[All]" dimensionUniqueName="[Table4]" displayFolder="" count="0" memberValueDatatype="130" unbalanced="0"/>
    <cacheHierarchy uniqueName="[Table4].[Forecast]" caption="Forecast" attribute="1" defaultMemberUniqueName="[Table4].[Forecast].[All]" allUniqueName="[Table4].[Forecast].[All]" dimensionUniqueName="[Table4]" displayFolder="" count="0" memberValueDatatype="20" unbalanced="0"/>
    <cacheHierarchy uniqueName="[Table4].[Actual Sales]" caption="Actual Sales" attribute="1" defaultMemberUniqueName="[Table4].[Actual Sales].[All]" allUniqueName="[Table4].[Actual Sales].[All]" dimensionUniqueName="[Table4]" displayFolder="" count="0" memberValueDatatype="20" unbalanced="0"/>
    <cacheHierarchy uniqueName="[Table4].[Error]" caption="Error" attribute="1" defaultMemberUniqueName="[Table4].[Error].[All]" allUniqueName="[Table4].[Error].[All]" dimensionUniqueName="[Table4]" displayFolder="" count="0" memberValueDatatype="20" unbalanced="0"/>
    <cacheHierarchy uniqueName="[Table4].[Accuracy %]" caption="Accuracy %" attribute="1" defaultMemberUniqueName="[Table4].[Accuracy %].[All]" allUniqueName="[Table4].[Accuracy %].[All]" dimensionUniqueName="[Table4]" displayFolder="" count="0" memberValueDatatype="5" unbalanced="0"/>
    <cacheHierarchy uniqueName="[Table6].[Column1]" caption="Column1" attribute="1" defaultMemberUniqueName="[Table6].[Column1].[All]" allUniqueName="[Table6].[Column1].[All]" dimensionUniqueName="[Table6]" displayFolder="" count="0" memberValueDatatype="130" unbalanced="0"/>
    <cacheHierarchy uniqueName="[Measures].[__XL_Count Table6]" caption="__XL_Count Table6" measure="1" displayFolder="" measureGroup="Table6" count="0" hidden="1"/>
    <cacheHierarchy uniqueName="[Measures].[__XL_Count Table3]" caption="__XL_Count Table3" measure="1" displayFolder="" measureGroup="Table3" count="0" hidden="1"/>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Count of Delivered On Time]" caption="Count of Delivered On Time" measure="1" displayFolder="" measureGroup="Table3" count="0" oneField="1" hidden="1">
      <fieldsUsage count="1">
        <fieldUsage x="1"/>
      </fieldsUsage>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4"/>
        </ext>
      </extLst>
    </cacheHierarchy>
    <cacheHierarchy uniqueName="[Measures].[Sum of Reorder Point]" caption="Sum of Reorder Point" measure="1" displayFolder="" measureGroup="Table1" count="0" hidden="1">
      <extLst>
        <ext xmlns:x15="http://schemas.microsoft.com/office/spreadsheetml/2010/11/main" uri="{B97F6D7D-B522-45F9-BDA1-12C45D357490}">
          <x15:cacheHierarchy aggregatedColumn="3"/>
        </ext>
      </extLst>
    </cacheHierarchy>
    <cacheHierarchy uniqueName="[Measures].[Count of SKU]" caption="Count of SKU" measure="1" displayFolder="" measureGroup="Table1" count="0" hidden="1">
      <extLst>
        <ext xmlns:x15="http://schemas.microsoft.com/office/spreadsheetml/2010/11/main" uri="{B97F6D7D-B522-45F9-BDA1-12C45D357490}">
          <x15:cacheHierarchy aggregatedColumn="0"/>
        </ext>
      </extLst>
    </cacheHierarchy>
    <cacheHierarchy uniqueName="[Measures].[Sum of Stock Qty]" caption="Sum of Stock Qty" measure="1" displayFolder="" measureGroup="Table1" count="0" hidden="1">
      <extLst>
        <ext xmlns:x15="http://schemas.microsoft.com/office/spreadsheetml/2010/11/main" uri="{B97F6D7D-B522-45F9-BDA1-12C45D357490}">
          <x15:cacheHierarchy aggregatedColumn="2"/>
        </ext>
      </extLst>
    </cacheHierarchy>
    <cacheHierarchy uniqueName="[Measures].[Sum of Forecast]" caption="Sum of Forecast" measure="1" displayFolder="" measureGroup="Table4" count="0" hidden="1">
      <extLst>
        <ext xmlns:x15="http://schemas.microsoft.com/office/spreadsheetml/2010/11/main" uri="{B97F6D7D-B522-45F9-BDA1-12C45D357490}">
          <x15:cacheHierarchy aggregatedColumn="18"/>
        </ext>
      </extLst>
    </cacheHierarchy>
    <cacheHierarchy uniqueName="[Measures].[Sum of Actual Sales]" caption="Sum of Actual Sales" measure="1" displayFolder="" measureGroup="Table4" count="0" hidden="1">
      <extLst>
        <ext xmlns:x15="http://schemas.microsoft.com/office/spreadsheetml/2010/11/main" uri="{B97F6D7D-B522-45F9-BDA1-12C45D357490}">
          <x15:cacheHierarchy aggregatedColumn="19"/>
        </ext>
      </extLst>
    </cacheHierarchy>
    <cacheHierarchy uniqueName="[Measures].[Sum of Error]" caption="Sum of Error" measure="1" displayFolder="" measureGroup="Table4" count="0" hidden="1">
      <extLst>
        <ext xmlns:x15="http://schemas.microsoft.com/office/spreadsheetml/2010/11/main" uri="{B97F6D7D-B522-45F9-BDA1-12C45D357490}">
          <x15:cacheHierarchy aggregatedColumn="20"/>
        </ext>
      </extLst>
    </cacheHierarchy>
    <cacheHierarchy uniqueName="[Measures].[Sum of Accuracy %]" caption="Sum of Accuracy %" measure="1" displayFolder="" measureGroup="Table4" count="0" hidden="1">
      <extLst>
        <ext xmlns:x15="http://schemas.microsoft.com/office/spreadsheetml/2010/11/main" uri="{B97F6D7D-B522-45F9-BDA1-12C45D357490}">
          <x15:cacheHierarchy aggregatedColumn="21"/>
        </ext>
      </extLst>
    </cacheHierarchy>
    <cacheHierarchy uniqueName="[Measures].[Count of PO No]" caption="Count of PO No" measure="1" displayFolder="" measureGroup="Table3" count="0" hidden="1">
      <extLst>
        <ext xmlns:x15="http://schemas.microsoft.com/office/spreadsheetml/2010/11/main" uri="{B97F6D7D-B522-45F9-BDA1-12C45D357490}">
          <x15:cacheHierarchy aggregatedColumn="12"/>
        </ext>
      </extLst>
    </cacheHierarchy>
  </cacheHierarchies>
  <kpis count="0"/>
  <dimensions count="6">
    <dimension measure="1" name="Measures" uniqueName="[Measures]" caption="Measures"/>
    <dimension name="Table1" uniqueName="[Table1]" caption="Table1"/>
    <dimension name="Table2" uniqueName="[Table2]" caption="Table2"/>
    <dimension name="Table3" uniqueName="[Table3]" caption="Table3"/>
    <dimension name="Table4" uniqueName="[Table4]" caption="Table4"/>
    <dimension name="Table6" uniqueName="[Table6]" caption="Table6"/>
  </dimensions>
  <measureGroups count="5">
    <measureGroup name="Table1" caption="Table1"/>
    <measureGroup name="Table2" caption="Table2"/>
    <measureGroup name="Table3" caption="Table3"/>
    <measureGroup name="Table4" caption="Table4"/>
    <measureGroup name="Table6" caption="Table6"/>
  </measureGroups>
  <maps count="5">
    <map measureGroup="0" dimension="1"/>
    <map measureGroup="1" dimension="2"/>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SHNU KUMAR D.S" refreshedDate="45824.986858912038" backgroundQuery="1" createdVersion="8" refreshedVersion="8" minRefreshableVersion="3" recordCount="0" supportSubquery="1" supportAdvancedDrill="1" xr:uid="{41E4B97D-43D7-4A92-841D-6EB2AA740529}">
  <cacheSource type="external" connectionId="1"/>
  <cacheFields count="2">
    <cacheField name="[Table3].[Delivered On Time].[Delivered On Time]" caption="Delivered On Time" numFmtId="0" hierarchy="15" level="1">
      <sharedItems count="2">
        <s v="No"/>
        <s v="Yes"/>
      </sharedItems>
    </cacheField>
    <cacheField name="[Measures].[Count of PO No]" caption="Count of PO No" numFmtId="0" hierarchy="38" level="32767"/>
  </cacheFields>
  <cacheHierarchies count="39">
    <cacheHierarchy uniqueName="[Table1].[SKU]" caption="SKU" attribute="1" defaultMemberUniqueName="[Table1].[SKU].[All]" allUniqueName="[Table1].[SKU].[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Stock Qty]" caption="Stock Qty" attribute="1" defaultMemberUniqueName="[Table1].[Stock Qty].[All]" allUniqueName="[Table1].[Stock Qty].[All]" dimensionUniqueName="[Table1]" displayFolder="" count="0" memberValueDatatype="20" unbalanced="0"/>
    <cacheHierarchy uniqueName="[Table1].[Reorder Point]" caption="Reorder Point" attribute="1" defaultMemberUniqueName="[Table1].[Reorder Point].[All]" allUniqueName="[Table1].[Reorder Point].[All]" dimensionUniqueName="[Table1]" displayFolder="" count="0" memberValueDatatype="20" unbalanced="0"/>
    <cacheHierarchy uniqueName="[Table1].[Status]" caption="Status" attribute="1" defaultMemberUniqueName="[Table1].[Status].[All]" allUniqueName="[Table1].[Status].[All]" dimensionUniqueName="[Table1]" displayFolder="" count="0" memberValueDatatype="130" unbalanced="0"/>
    <cacheHierarchy uniqueName="[Table2].[Order ID]" caption="Order ID" attribute="1" defaultMemberUniqueName="[Table2].[Order ID].[All]" allUniqueName="[Table2].[Order ID].[All]" dimensionUniqueName="[Table2]" displayFolder="" count="0" memberValueDatatype="130" unbalanced="0"/>
    <cacheHierarchy uniqueName="[Table2].[Product]" caption="Product" attribute="1" defaultMemberUniqueName="[Table2].[Product].[All]" allUniqueName="[Table2].[Product].[All]" dimensionUniqueName="[Table2]" displayFolder="" count="0" memberValueDatatype="130" unbalanced="0"/>
    <cacheHierarchy uniqueName="[Table2].[Order Date]" caption="Order Date" attribute="1" time="1" defaultMemberUniqueName="[Table2].[Order Date].[All]" allUniqueName="[Table2].[Order Date].[All]" dimensionUniqueName="[Table2]" displayFolder="" count="0" memberValueDatatype="7" unbalanced="0"/>
    <cacheHierarchy uniqueName="[Table2].[Delivery Date]" caption="Delivery Date" attribute="1" time="1" defaultMemberUniqueName="[Table2].[Delivery Date].[All]" allUniqueName="[Table2].[Delivery Date].[All]" dimensionUniqueName="[Table2]" displayFolder="" count="0" memberValueDatatype="7" unbalanced="0"/>
    <cacheHierarchy uniqueName="[Table2].[Status]" caption="Status" attribute="1" defaultMemberUniqueName="[Table2].[Status].[All]" allUniqueName="[Table2].[Status].[All]" dimensionUniqueName="[Table2]" displayFolder="" count="0" memberValueDatatype="130" unbalanced="0"/>
    <cacheHierarchy uniqueName="[Table2].[Days]" caption="Days" attribute="1" defaultMemberUniqueName="[Table2].[Days].[All]" allUniqueName="[Table2].[Days].[All]" dimensionUniqueName="[Table2]" displayFolder="" count="0" memberValueDatatype="20" unbalanced="0"/>
    <cacheHierarchy uniqueName="[Table3].[Supplier]" caption="Supplier" attribute="1" defaultMemberUniqueName="[Table3].[Supplier].[All]" allUniqueName="[Table3].[Supplier].[All]" dimensionUniqueName="[Table3]" displayFolder="" count="0" memberValueDatatype="130" unbalanced="0"/>
    <cacheHierarchy uniqueName="[Table3].[PO No]" caption="PO No" attribute="1" defaultMemberUniqueName="[Table3].[PO No].[All]" allUniqueName="[Table3].[PO No].[All]" dimensionUniqueName="[Table3]" displayFolder="" count="0" memberValueDatatype="130" unbalanced="0"/>
    <cacheHierarchy uniqueName="[Table3].[Order Date]" caption="Order Date" attribute="1" time="1" defaultMemberUniqueName="[Table3].[Order Date].[All]" allUniqueName="[Table3].[Order Date].[All]" dimensionUniqueName="[Table3]" displayFolder="" count="0" memberValueDatatype="7" unbalanced="0"/>
    <cacheHierarchy uniqueName="[Table3].[Delivery Date]" caption="Delivery Date" attribute="1" time="1" defaultMemberUniqueName="[Table3].[Delivery Date].[All]" allUniqueName="[Table3].[Delivery Date].[All]" dimensionUniqueName="[Table3]" displayFolder="" count="0" memberValueDatatype="7" unbalanced="0"/>
    <cacheHierarchy uniqueName="[Table3].[Delivered On Time]" caption="Delivered On Time" attribute="1" defaultMemberUniqueName="[Table3].[Delivered On Time].[All]" allUniqueName="[Table3].[Delivered On Time].[All]" dimensionUniqueName="[Table3]" displayFolder="" count="2" memberValueDatatype="130" unbalanced="0">
      <fieldsUsage count="2">
        <fieldUsage x="-1"/>
        <fieldUsage x="0"/>
      </fieldsUsage>
    </cacheHierarchy>
    <cacheHierarchy uniqueName="[Table3].[Expected Days]" caption="Expected Days" attribute="1" time="1" defaultMemberUniqueName="[Table3].[Expected Days].[All]" allUniqueName="[Table3].[Expected Days].[All]" dimensionUniqueName="[Table3]" displayFolder="" count="0" memberValueDatatype="7" unbalanced="0"/>
    <cacheHierarchy uniqueName="[Table4].[Month]" caption="Month" attribute="1" defaultMemberUniqueName="[Table4].[Month].[All]" allUniqueName="[Table4].[Month].[All]" dimensionUniqueName="[Table4]" displayFolder="" count="0" memberValueDatatype="130" unbalanced="0"/>
    <cacheHierarchy uniqueName="[Table4].[Forecast]" caption="Forecast" attribute="1" defaultMemberUniqueName="[Table4].[Forecast].[All]" allUniqueName="[Table4].[Forecast].[All]" dimensionUniqueName="[Table4]" displayFolder="" count="0" memberValueDatatype="20" unbalanced="0"/>
    <cacheHierarchy uniqueName="[Table4].[Actual Sales]" caption="Actual Sales" attribute="1" defaultMemberUniqueName="[Table4].[Actual Sales].[All]" allUniqueName="[Table4].[Actual Sales].[All]" dimensionUniqueName="[Table4]" displayFolder="" count="0" memberValueDatatype="20" unbalanced="0"/>
    <cacheHierarchy uniqueName="[Table4].[Error]" caption="Error" attribute="1" defaultMemberUniqueName="[Table4].[Error].[All]" allUniqueName="[Table4].[Error].[All]" dimensionUniqueName="[Table4]" displayFolder="" count="0" memberValueDatatype="20" unbalanced="0"/>
    <cacheHierarchy uniqueName="[Table4].[Accuracy %]" caption="Accuracy %" attribute="1" defaultMemberUniqueName="[Table4].[Accuracy %].[All]" allUniqueName="[Table4].[Accuracy %].[All]" dimensionUniqueName="[Table4]" displayFolder="" count="0" memberValueDatatype="5" unbalanced="0"/>
    <cacheHierarchy uniqueName="[Table6].[Column1]" caption="Column1" attribute="1" defaultMemberUniqueName="[Table6].[Column1].[All]" allUniqueName="[Table6].[Column1].[All]" dimensionUniqueName="[Table6]" displayFolder="" count="0" memberValueDatatype="130" unbalanced="0"/>
    <cacheHierarchy uniqueName="[Measures].[__XL_Count Table6]" caption="__XL_Count Table6" measure="1" displayFolder="" measureGroup="Table6" count="0" hidden="1"/>
    <cacheHierarchy uniqueName="[Measures].[__XL_Count Table3]" caption="__XL_Count Table3" measure="1" displayFolder="" measureGroup="Table3" count="0" hidden="1"/>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Count of Delivered On Time]" caption="Count of Delivered On Tim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4"/>
        </ext>
      </extLst>
    </cacheHierarchy>
    <cacheHierarchy uniqueName="[Measures].[Sum of Reorder Point]" caption="Sum of Reorder Point" measure="1" displayFolder="" measureGroup="Table1" count="0" hidden="1">
      <extLst>
        <ext xmlns:x15="http://schemas.microsoft.com/office/spreadsheetml/2010/11/main" uri="{B97F6D7D-B522-45F9-BDA1-12C45D357490}">
          <x15:cacheHierarchy aggregatedColumn="3"/>
        </ext>
      </extLst>
    </cacheHierarchy>
    <cacheHierarchy uniqueName="[Measures].[Count of SKU]" caption="Count of SKU" measure="1" displayFolder="" measureGroup="Table1" count="0" hidden="1">
      <extLst>
        <ext xmlns:x15="http://schemas.microsoft.com/office/spreadsheetml/2010/11/main" uri="{B97F6D7D-B522-45F9-BDA1-12C45D357490}">
          <x15:cacheHierarchy aggregatedColumn="0"/>
        </ext>
      </extLst>
    </cacheHierarchy>
    <cacheHierarchy uniqueName="[Measures].[Sum of Stock Qty]" caption="Sum of Stock Qty" measure="1" displayFolder="" measureGroup="Table1" count="0" hidden="1">
      <extLst>
        <ext xmlns:x15="http://schemas.microsoft.com/office/spreadsheetml/2010/11/main" uri="{B97F6D7D-B522-45F9-BDA1-12C45D357490}">
          <x15:cacheHierarchy aggregatedColumn="2"/>
        </ext>
      </extLst>
    </cacheHierarchy>
    <cacheHierarchy uniqueName="[Measures].[Sum of Forecast]" caption="Sum of Forecast" measure="1" displayFolder="" measureGroup="Table4" count="0" hidden="1">
      <extLst>
        <ext xmlns:x15="http://schemas.microsoft.com/office/spreadsheetml/2010/11/main" uri="{B97F6D7D-B522-45F9-BDA1-12C45D357490}">
          <x15:cacheHierarchy aggregatedColumn="18"/>
        </ext>
      </extLst>
    </cacheHierarchy>
    <cacheHierarchy uniqueName="[Measures].[Sum of Actual Sales]" caption="Sum of Actual Sales" measure="1" displayFolder="" measureGroup="Table4" count="0" hidden="1">
      <extLst>
        <ext xmlns:x15="http://schemas.microsoft.com/office/spreadsheetml/2010/11/main" uri="{B97F6D7D-B522-45F9-BDA1-12C45D357490}">
          <x15:cacheHierarchy aggregatedColumn="19"/>
        </ext>
      </extLst>
    </cacheHierarchy>
    <cacheHierarchy uniqueName="[Measures].[Sum of Error]" caption="Sum of Error" measure="1" displayFolder="" measureGroup="Table4" count="0" hidden="1">
      <extLst>
        <ext xmlns:x15="http://schemas.microsoft.com/office/spreadsheetml/2010/11/main" uri="{B97F6D7D-B522-45F9-BDA1-12C45D357490}">
          <x15:cacheHierarchy aggregatedColumn="20"/>
        </ext>
      </extLst>
    </cacheHierarchy>
    <cacheHierarchy uniqueName="[Measures].[Sum of Accuracy %]" caption="Sum of Accuracy %" measure="1" displayFolder="" measureGroup="Table4" count="0" hidden="1">
      <extLst>
        <ext xmlns:x15="http://schemas.microsoft.com/office/spreadsheetml/2010/11/main" uri="{B97F6D7D-B522-45F9-BDA1-12C45D357490}">
          <x15:cacheHierarchy aggregatedColumn="21"/>
        </ext>
      </extLst>
    </cacheHierarchy>
    <cacheHierarchy uniqueName="[Measures].[Count of PO No]" caption="Count of PO No" measure="1" displayFolder="" measureGroup="Table3" count="0" oneField="1" hidden="1">
      <fieldsUsage count="1">
        <fieldUsage x="1"/>
      </fieldsUsage>
      <extLst>
        <ext xmlns:x15="http://schemas.microsoft.com/office/spreadsheetml/2010/11/main" uri="{B97F6D7D-B522-45F9-BDA1-12C45D357490}">
          <x15:cacheHierarchy aggregatedColumn="12"/>
        </ext>
      </extLst>
    </cacheHierarchy>
  </cacheHierarchies>
  <kpis count="0"/>
  <dimensions count="6">
    <dimension measure="1" name="Measures" uniqueName="[Measures]" caption="Measures"/>
    <dimension name="Table1" uniqueName="[Table1]" caption="Table1"/>
    <dimension name="Table2" uniqueName="[Table2]" caption="Table2"/>
    <dimension name="Table3" uniqueName="[Table3]" caption="Table3"/>
    <dimension name="Table4" uniqueName="[Table4]" caption="Table4"/>
    <dimension name="Table6" uniqueName="[Table6]" caption="Table6"/>
  </dimensions>
  <measureGroups count="5">
    <measureGroup name="Table1" caption="Table1"/>
    <measureGroup name="Table2" caption="Table2"/>
    <measureGroup name="Table3" caption="Table3"/>
    <measureGroup name="Table4" caption="Table4"/>
    <measureGroup name="Table6" caption="Table6"/>
  </measureGroups>
  <maps count="5">
    <map measureGroup="0" dimension="1"/>
    <map measureGroup="1" dimension="2"/>
    <map measureGroup="2" dimension="3"/>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SHNU KUMAR D.S" refreshedDate="45824.97856585648" backgroundQuery="1" createdVersion="3" refreshedVersion="8" minRefreshableVersion="3" recordCount="0" supportSubquery="1" supportAdvancedDrill="1" xr:uid="{0DABDD58-98F5-4461-A4E0-99C73677A747}">
  <cacheSource type="external" connectionId="1">
    <extLst>
      <ext xmlns:x14="http://schemas.microsoft.com/office/spreadsheetml/2009/9/main" uri="{F057638F-6D5F-4e77-A914-E7F072B9BCA8}">
        <x14:sourceConnection name="ThisWorkbookDataModel"/>
      </ext>
    </extLst>
  </cacheSource>
  <cacheFields count="0"/>
  <cacheHierarchies count="34">
    <cacheHierarchy uniqueName="[Table1].[SKU]" caption="SKU" attribute="1" defaultMemberUniqueName="[Table1].[SKU].[All]" allUniqueName="[Table1].[SKU].[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Stock Qty]" caption="Stock Qty" attribute="1" defaultMemberUniqueName="[Table1].[Stock Qty].[All]" allUniqueName="[Table1].[Stock Qty].[All]" dimensionUniqueName="[Table1]" displayFolder="" count="0" memberValueDatatype="20" unbalanced="0"/>
    <cacheHierarchy uniqueName="[Table1].[Reorder Point]" caption="Reorder Point" attribute="1" defaultMemberUniqueName="[Table1].[Reorder Point].[All]" allUniqueName="[Table1].[Reorder Point].[All]" dimensionUniqueName="[Table1]" displayFolder="" count="0" memberValueDatatype="20" unbalanced="0"/>
    <cacheHierarchy uniqueName="[Table1].[Status]" caption="Status" attribute="1" defaultMemberUniqueName="[Table1].[Status].[All]" allUniqueName="[Table1].[Status].[All]" dimensionUniqueName="[Table1]" displayFolder="" count="0" memberValueDatatype="130" unbalanced="0"/>
    <cacheHierarchy uniqueName="[Table2].[Order ID]" caption="Order ID" attribute="1" defaultMemberUniqueName="[Table2].[Order ID].[All]" allUniqueName="[Table2].[Order ID].[All]" dimensionUniqueName="[Table2]" displayFolder="" count="0" memberValueDatatype="130" unbalanced="0"/>
    <cacheHierarchy uniqueName="[Table2].[Product]" caption="Product" attribute="1" defaultMemberUniqueName="[Table2].[Product].[All]" allUniqueName="[Table2].[Product].[All]" dimensionUniqueName="[Table2]" displayFolder="" count="0" memberValueDatatype="130" unbalanced="0"/>
    <cacheHierarchy uniqueName="[Table2].[Order Date]" caption="Order Date" attribute="1" time="1" defaultMemberUniqueName="[Table2].[Order Date].[All]" allUniqueName="[Table2].[Order Date].[All]" dimensionUniqueName="[Table2]" displayFolder="" count="0" memberValueDatatype="7" unbalanced="0"/>
    <cacheHierarchy uniqueName="[Table2].[Delivery Date]" caption="Delivery Date" attribute="1" time="1" defaultMemberUniqueName="[Table2].[Delivery Date].[All]" allUniqueName="[Table2].[Delivery Date].[All]" dimensionUniqueName="[Table2]" displayFolder="" count="0" memberValueDatatype="7" unbalanced="0"/>
    <cacheHierarchy uniqueName="[Table2].[Status]" caption="Status" attribute="1" defaultMemberUniqueName="[Table2].[Status].[All]" allUniqueName="[Table2].[Status].[All]" dimensionUniqueName="[Table2]" displayFolder="" count="0" memberValueDatatype="130" unbalanced="0"/>
    <cacheHierarchy uniqueName="[Table2].[Days]" caption="Days" attribute="1" defaultMemberUniqueName="[Table2].[Days].[All]" allUniqueName="[Table2].[Days].[All]" dimensionUniqueName="[Table2]" displayFolder="" count="0" memberValueDatatype="20" unbalanced="0"/>
    <cacheHierarchy uniqueName="[Table3].[Supplier]" caption="Supplier" attribute="1" defaultMemberUniqueName="[Table3].[Supplier].[All]" allUniqueName="[Table3].[Supplier].[All]" dimensionUniqueName="[Table3]" displayFolder="" count="0" memberValueDatatype="130" unbalanced="0"/>
    <cacheHierarchy uniqueName="[Table3].[PO No]" caption="PO No" attribute="1" defaultMemberUniqueName="[Table3].[PO No].[All]" allUniqueName="[Table3].[PO No].[All]" dimensionUniqueName="[Table3]" displayFolder="" count="0" memberValueDatatype="130" unbalanced="0"/>
    <cacheHierarchy uniqueName="[Table3].[Order Date]" caption="Order Date" attribute="1" time="1" defaultMemberUniqueName="[Table3].[Order Date].[All]" allUniqueName="[Table3].[Order Date].[All]" dimensionUniqueName="[Table3]" displayFolder="" count="0" memberValueDatatype="7" unbalanced="0"/>
    <cacheHierarchy uniqueName="[Table3].[Delivery Date]" caption="Delivery Date" attribute="1" time="1" defaultMemberUniqueName="[Table3].[Delivery Date].[All]" allUniqueName="[Table3].[Delivery Date].[All]" dimensionUniqueName="[Table3]" displayFolder="" count="0" memberValueDatatype="7" unbalanced="0"/>
    <cacheHierarchy uniqueName="[Table3].[Delivered On Time]" caption="Delivered On Time" attribute="1" defaultMemberUniqueName="[Table3].[Delivered On Time].[All]" allUniqueName="[Table3].[Delivered On Time].[All]" dimensionUniqueName="[Table3]" displayFolder="" count="0" memberValueDatatype="130" unbalanced="0"/>
    <cacheHierarchy uniqueName="[Table3].[Expected Days]" caption="Expected Days" attribute="1" time="1" defaultMemberUniqueName="[Table3].[Expected Days].[All]" allUniqueName="[Table3].[Expected Days].[All]" dimensionUniqueName="[Table3]" displayFolder="" count="0" memberValueDatatype="7" unbalanced="0"/>
    <cacheHierarchy uniqueName="[Table4].[Month]" caption="Month" attribute="1" defaultMemberUniqueName="[Table4].[Month].[All]" allUniqueName="[Table4].[Month].[All]" dimensionUniqueName="[Table4]" displayFolder="" count="0" memberValueDatatype="130" unbalanced="0"/>
    <cacheHierarchy uniqueName="[Table4].[Forecast]" caption="Forecast" attribute="1" defaultMemberUniqueName="[Table4].[Forecast].[All]" allUniqueName="[Table4].[Forecast].[All]" dimensionUniqueName="[Table4]" displayFolder="" count="0" memberValueDatatype="20" unbalanced="0"/>
    <cacheHierarchy uniqueName="[Table4].[Actual Sales]" caption="Actual Sales" attribute="1" defaultMemberUniqueName="[Table4].[Actual Sales].[All]" allUniqueName="[Table4].[Actual Sales].[All]" dimensionUniqueName="[Table4]" displayFolder="" count="0" memberValueDatatype="20" unbalanced="0"/>
    <cacheHierarchy uniqueName="[Table4].[Error]" caption="Error" attribute="1" defaultMemberUniqueName="[Table4].[Error].[All]" allUniqueName="[Table4].[Error].[All]" dimensionUniqueName="[Table4]" displayFolder="" count="0" memberValueDatatype="20" unbalanced="0"/>
    <cacheHierarchy uniqueName="[Table4].[Accuracy %]" caption="Accuracy %" attribute="1" defaultMemberUniqueName="[Table4].[Accuracy %].[All]" allUniqueName="[Table4].[Accuracy %].[All]" dimensionUniqueName="[Table4]" displayFolder="" count="0" memberValueDatatype="5" unbalanced="0"/>
    <cacheHierarchy uniqueName="[Table6].[Column1]" caption="Column1" attribute="1" defaultMemberUniqueName="[Table6].[Column1].[All]" allUniqueName="[Table6].[Column1].[All]" dimensionUniqueName="[Table6]" displayFolder="" count="0" memberValueDatatype="130" unbalanced="0"/>
    <cacheHierarchy uniqueName="[Measures].[__XL_Count Table6]" caption="__XL_Count Table6" measure="1" displayFolder="" measureGroup="Table6" count="0" hidden="1"/>
    <cacheHierarchy uniqueName="[Measures].[__XL_Count Table3]" caption="__XL_Count Table3" measure="1" displayFolder="" measureGroup="Table3" count="0" hidden="1"/>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Count of Delivered On Time]" caption="Count of Delivered On Tim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1" count="0" hidden="1">
      <extLst>
        <ext xmlns:x15="http://schemas.microsoft.com/office/spreadsheetml/2010/11/main" uri="{B97F6D7D-B522-45F9-BDA1-12C45D357490}">
          <x15:cacheHierarchy aggregatedColumn="4"/>
        </ext>
      </extLst>
    </cacheHierarchy>
    <cacheHierarchy uniqueName="[Measures].[Sum of Reorder Point]" caption="Sum of Reorder Point" measure="1" displayFolder="" measureGroup="Table1" count="0" hidden="1">
      <extLst>
        <ext xmlns:x15="http://schemas.microsoft.com/office/spreadsheetml/2010/11/main" uri="{B97F6D7D-B522-45F9-BDA1-12C45D357490}">
          <x15:cacheHierarchy aggregatedColumn="3"/>
        </ext>
      </extLst>
    </cacheHierarchy>
    <cacheHierarchy uniqueName="[Measures].[Count of SKU]" caption="Count of SKU" measure="1" displayFolder="" measureGroup="Table1" count="0" hidden="1">
      <extLst>
        <ext xmlns:x15="http://schemas.microsoft.com/office/spreadsheetml/2010/11/main" uri="{B97F6D7D-B522-45F9-BDA1-12C45D357490}">
          <x15:cacheHierarchy aggregatedColumn="0"/>
        </ext>
      </extLst>
    </cacheHierarchy>
    <cacheHierarchy uniqueName="[Measures].[Sum of Stock Qty]" caption="Sum of Stock Qty" measure="1" displayFolder="" measureGroup="Table1" count="0" hidden="1">
      <extLst>
        <ext xmlns:x15="http://schemas.microsoft.com/office/spreadsheetml/2010/11/main" uri="{B97F6D7D-B522-45F9-BDA1-12C45D357490}">
          <x15:cacheHierarchy aggregatedColumn="2"/>
        </ext>
      </extLst>
    </cacheHierarchy>
  </cacheHierarchies>
  <kpis count="0"/>
  <dimensions count="6">
    <dimension measure="1" name="Measures" uniqueName="[Measures]" caption="Measures"/>
    <dimension name="Table1" uniqueName="[Table1]" caption="Table1"/>
    <dimension name="Table2" uniqueName="[Table2]" caption="Table2"/>
    <dimension name="Table3" uniqueName="[Table3]" caption="Table3"/>
    <dimension name="Table4" uniqueName="[Table4]" caption="Table4"/>
    <dimension name="Table6" uniqueName="[Table6]" caption="Table6"/>
  </dimensions>
  <measureGroups count="5">
    <measureGroup name="Table1" caption="Table1"/>
    <measureGroup name="Table2" caption="Table2"/>
    <measureGroup name="Table3" caption="Table3"/>
    <measureGroup name="Table4" caption="Table4"/>
    <measureGroup name="Table6" caption="Table6"/>
  </measureGroups>
  <maps count="5">
    <map measureGroup="0" dimension="1"/>
    <map measureGroup="1" dimension="2"/>
    <map measureGroup="2" dimension="3"/>
    <map measureGroup="3" dimension="4"/>
    <map measureGroup="4" dimension="5"/>
  </maps>
  <extLst>
    <ext xmlns:x14="http://schemas.microsoft.com/office/spreadsheetml/2009/9/main" uri="{725AE2AE-9491-48be-B2B4-4EB974FC3084}">
      <x14:pivotCacheDefinition slicerData="1" pivotCacheId="79391678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32FD5E-A065-48F9-8D73-ABE5ADED0054}" name="PivotTable1" cacheId="3" applyNumberFormats="0" applyBorderFormats="0" applyFontFormats="0" applyPatternFormats="0" applyAlignmentFormats="0" applyWidthHeightFormats="1" dataCaption="Values" tag="cbb0e099-2218-42ee-9ad6-72f49dcfdae2" updatedVersion="8" minRefreshableVersion="3" useAutoFormatting="1" itemPrintTitles="1" createdVersion="8" indent="0" outline="1" outlineData="1" multipleFieldFilters="0">
  <location ref="C2:D8"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Count of Delivered On Time" fld="1" subtotal="count" baseField="0" baseItem="0"/>
  </dataFields>
  <pivotHierarchies count="39">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D02BC0-DC33-4F8A-B7FA-951E0904EF94}" name="PivotTable6" cacheId="4" applyNumberFormats="0" applyBorderFormats="0" applyFontFormats="0" applyPatternFormats="0" applyAlignmentFormats="0" applyWidthHeightFormats="1" dataCaption="Values" tag="0af7d84c-7e1f-4665-8a8a-81e4c05a38e6" updatedVersion="8" minRefreshableVersion="3" useAutoFormatting="1" subtotalHiddenItems="1" itemPrintTitles="1" createdVersion="8" indent="0" outline="1" outlineData="1" multipleFieldFilters="0">
  <location ref="D17:E20"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t="grand">
      <x/>
    </i>
  </rowItems>
  <colItems count="1">
    <i/>
  </colItems>
  <dataFields count="1">
    <dataField name="Count of PO No" fld="1" subtotal="count"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B7EEFB-0F07-49A2-BAD4-439789F412D5}" name="PivotTable4" cacheId="0" dataOnRows="1" applyNumberFormats="0" applyBorderFormats="0" applyFontFormats="0" applyPatternFormats="0" applyAlignmentFormats="0" applyWidthHeightFormats="1" dataCaption="Values" tag="22fa123f-de61-42e6-9eaa-f9f386d6af44" updatedVersion="8" minRefreshableVersion="3" useAutoFormatting="1" itemPrintTitles="1" createdVersion="8" indent="0" outline="1" outlineData="1" multipleFieldFilters="0">
  <location ref="G9:H15"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Sum of Reorder Point" fld="1"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B285CE-A968-467F-8731-5F494493CE12}" name="PivotTable3" cacheId="1" applyNumberFormats="0" applyBorderFormats="0" applyFontFormats="0" applyPatternFormats="0" applyAlignmentFormats="0" applyWidthHeightFormats="1" dataCaption="Values" tag="3c8032b4-6d13-4cc2-b610-a0151c2b0573" updatedVersion="8" minRefreshableVersion="3" useAutoFormatting="1" itemPrintTitles="1" createdVersion="8" indent="0" outline="1" outlineData="1" multipleFieldFilters="0">
  <location ref="G2:H6"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Status" fld="1" subtotal="count" baseField="0" baseItem="0"/>
  </dataFields>
  <pivotHierarchies count="39">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C943ED-46D2-440E-B7A2-75B5A01863DC}" name="PivotTable2" cacheId="2" applyNumberFormats="0" applyBorderFormats="0" applyFontFormats="0" applyPatternFormats="0" applyAlignmentFormats="0" applyWidthHeightFormats="1" dataCaption="Values" tag="a3cab181-4563-496e-b2f6-7f7298943ee1" updatedVersion="8" minRefreshableVersion="3" useAutoFormatting="1" itemPrintTitles="1" createdVersion="8" indent="0" outline="1" outlineData="1" multipleFieldFilters="0">
  <location ref="C10:D13"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t="grand">
      <x/>
    </i>
  </rowItems>
  <colItems count="1">
    <i/>
  </colItems>
  <dataFields count="1">
    <dataField name="Count of SKU" fld="1" subtotal="count" baseField="0" baseItem="0"/>
  </dataFields>
  <pivotHierarchies count="39">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EFE1B3F3-C42A-4A2C-AC67-6533080D6419}" sourceName="[Table1].[Status]">
  <pivotTables>
    <pivotTable tabId="2" name="PivotTable1"/>
    <pivotTable tabId="2" name="PivotTable2"/>
    <pivotTable tabId="2" name="PivotTable3"/>
  </pivotTables>
  <data>
    <olap pivotCacheId="793916781">
      <levels count="2">
        <level uniqueName="[Table1].[Status].[(All)]" sourceCaption="(All)" count="0"/>
        <level uniqueName="[Table1].[Status].[Status]" sourceCaption="Status" count="2">
          <ranges>
            <range startItem="0">
              <i n="[Table1].[Status].&amp;[OK]" c="OK"/>
              <i n="[Table1].[Status].&amp;[Reorder]" c="Reorder"/>
            </range>
          </ranges>
        </level>
      </levels>
      <selections count="1">
        <selection n="[Table1].[Statu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810CB9D2-FB43-40F1-9539-0A7CD9A9F3A2}" cache="Slicer_Status" caption="Status"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79718B-081A-4C7E-A362-109BCF18FAB9}" name="Table1" displayName="Table1" ref="A2:F9" totalsRowShown="0">
  <autoFilter ref="A2:F9" xr:uid="{A679718B-081A-4C7E-A362-109BCF18FAB9}"/>
  <tableColumns count="6">
    <tableColumn id="1" xr3:uid="{674874EB-492E-41B2-A080-F853B25E9D19}" name="SKU"/>
    <tableColumn id="2" xr3:uid="{7BA2148B-D275-4798-8DA9-184AE1891157}" name="Product"/>
    <tableColumn id="3" xr3:uid="{09F6EEB7-0545-4F87-8110-DBDD99BB4E5F}" name="Stock Qty"/>
    <tableColumn id="4" xr3:uid="{76252BD9-733D-40D3-A6A1-C7D5EEAC3FD4}" name="Reorder Point"/>
    <tableColumn id="5" xr3:uid="{DB589FC8-8D1C-4A90-8839-FB23C104CF11}" name="Status">
      <calculatedColumnFormula>IF(Table1[[#This Row],[Stock Qty]]&lt;Table1[[#This Row],[Reorder Point]],"Reorder","OK")</calculatedColumnFormula>
    </tableColumn>
    <tableColumn id="6" xr3:uid="{E1302890-7E72-4C60-9279-41B0CBF61ABB}" name="Pri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50B8B4-7920-4B29-8B66-34A5C7A4D840}" name="Table2" displayName="Table2" ref="A12:F20" totalsRowShown="0" headerRowDxfId="64" dataDxfId="63">
  <autoFilter ref="A12:F20" xr:uid="{0450B8B4-7920-4B29-8B66-34A5C7A4D840}"/>
  <tableColumns count="6">
    <tableColumn id="1" xr3:uid="{9842BBD1-921E-4927-8324-E58A4F6CCF11}" name="Order ID" dataDxfId="62"/>
    <tableColumn id="2" xr3:uid="{96C41EF5-E7E1-4CB6-B060-81843728AC19}" name="Product" dataDxfId="61"/>
    <tableColumn id="3" xr3:uid="{AE1CE3AD-0174-4293-B631-D2507E831A3B}" name="Order Date" dataDxfId="60"/>
    <tableColumn id="4" xr3:uid="{0E3E712A-0E6F-41B2-B78E-F84FC757D2E6}" name="Delivery Date" dataDxfId="59"/>
    <tableColumn id="5" xr3:uid="{9307C67E-B6D4-4E54-B334-793DB8A663A6}" name="Status" dataDxfId="58">
      <calculatedColumnFormula>IF(Table2[[#This Row],[Delivery Date]]&lt;TODAY(),"Delivered","Pending")</calculatedColumnFormula>
    </tableColumn>
    <tableColumn id="6" xr3:uid="{4E316B83-6828-48CF-B425-653BD2822F01}" name="Days" dataDxfId="57">
      <calculatedColumnFormula>DATEDIF(Table2[[#This Row],[Order Date]], Table2[[#This Row],[Delivery Date]], "d")</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55565B-11D4-4CA7-96B2-D5A76580E9FC}" name="Table3" displayName="Table3" ref="A23:F32" totalsRowShown="0" headerRowDxfId="56" dataDxfId="55">
  <autoFilter ref="A23:F32" xr:uid="{9855565B-11D4-4CA7-96B2-D5A76580E9FC}"/>
  <tableColumns count="6">
    <tableColumn id="1" xr3:uid="{11CE1EF1-D867-459B-9D3A-95E824D4735B}" name="Supplier" dataDxfId="54"/>
    <tableColumn id="2" xr3:uid="{A3F21905-493F-4045-AE43-F2BE8FC59F5A}" name="PO No" dataDxfId="53"/>
    <tableColumn id="3" xr3:uid="{B8A5D198-AFEF-4F07-9358-138B1512B5C9}" name="Order Date" dataDxfId="52"/>
    <tableColumn id="4" xr3:uid="{9F436079-783D-4988-B7CA-62810FBA1780}" name="Delivery Date" dataDxfId="51"/>
    <tableColumn id="5" xr3:uid="{F56890DC-31BB-4912-BEDF-138CEC1063DD}" name="Delivered On Time" dataDxfId="50">
      <calculatedColumnFormula>IF(Table3[[#This Row],[Delivery Date]]&lt;=Table3[[#This Row],[Order Date]]+3,"Yes","No")</calculatedColumnFormula>
    </tableColumn>
    <tableColumn id="6" xr3:uid="{16780B2E-5436-4DCA-9303-B8E0C6216D5A}" name="Expected Days" dataDxfId="49">
      <calculatedColumnFormula>Table3[[#This Row],[Delivery Date]]-1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CC0149-7995-4CD4-883C-AE9362D221A5}" name="Table4" displayName="Table4" ref="A35:E36" totalsRowShown="0" headerRowDxfId="48" dataDxfId="47">
  <autoFilter ref="A35:E36" xr:uid="{EFCC0149-7995-4CD4-883C-AE9362D221A5}"/>
  <tableColumns count="5">
    <tableColumn id="1" xr3:uid="{5F56F52B-C789-4F07-8494-068A3F89A1CA}" name="Month" dataDxfId="46"/>
    <tableColumn id="2" xr3:uid="{6BDD0143-BE69-42EB-87A8-062C76C3E3C3}" name="Forecast" dataDxfId="45"/>
    <tableColumn id="3" xr3:uid="{EC412356-7BD1-421F-9156-EB75ED471251}" name="Actual Sales" dataDxfId="44"/>
    <tableColumn id="4" xr3:uid="{354A88CC-4DEF-475F-9E28-39DAC5F70ECD}" name="Error" dataDxfId="43">
      <calculatedColumnFormula>Table4[[#This Row],[Actual Sales]]-Table4[[#This Row],[Forecast]]</calculatedColumnFormula>
    </tableColumn>
    <tableColumn id="5" xr3:uid="{1F87BA0D-D135-4026-8147-972C031E9EF1}" name="Accuracy %" dataDxfId="42">
      <calculatedColumnFormula>IF(Table4[[#This Row],[Forecast]] = 0, 0, 1 - ABS(Table4[[#This Row],[Error]]) / Table4[[#This Row],[Forecast]])</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D6E7EF-E98F-4A40-8643-778701FAE21F}" name="Table5" displayName="Table5" ref="A41:D42" totalsRowShown="0" headerRowDxfId="41">
  <autoFilter ref="A41:D42" xr:uid="{F2D6E7EF-E98F-4A40-8643-778701FAE21F}"/>
  <tableColumns count="4">
    <tableColumn id="1" xr3:uid="{DA27C19D-193D-464F-8A47-E4B0C0FC0315}" name="Shipment ID" dataDxfId="40"/>
    <tableColumn id="2" xr3:uid="{8C349521-FB2C-4D21-886A-9F45D7E8435E}" name="Shipped Date" dataDxfId="39"/>
    <tableColumn id="3" xr3:uid="{3E7FEDFC-A4FE-4519-A873-05813FB7CB0B}" name="ETA" dataDxfId="38"/>
    <tableColumn id="4" xr3:uid="{5A7233E0-B68C-4194-825E-E8DC84790EF3}" name="Status" dataDxfId="37">
      <calculatedColumnFormula>IF(Table5[[#This Row],[ETA]]&lt;TODAY(),"Delayed","In Transit")</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8050056-C127-4632-847D-C8ED819D2B8A}" name="Table7" displayName="Table7" ref="A46:J49" totalsRowShown="0" headerRowDxfId="36" dataDxfId="35">
  <autoFilter ref="A46:J49" xr:uid="{18050056-C127-4632-847D-C8ED819D2B8A}"/>
  <tableColumns count="10">
    <tableColumn id="1" xr3:uid="{F9936293-1C80-4A69-8004-1B06B1C50FF2}" name="SKU" dataDxfId="34"/>
    <tableColumn id="2" xr3:uid="{AD752C8B-CAAB-43C5-9BA7-3E8C296A0297}" name="Product" dataDxfId="33"/>
    <tableColumn id="3" xr3:uid="{4035358D-C4F0-4B07-9A06-84BDC59DF6BC}" name="Supplier" dataDxfId="32"/>
    <tableColumn id="4" xr3:uid="{C6DBC36E-6FDB-4CEC-BA87-FB8778606402}" name="Stock Qty" dataDxfId="31"/>
    <tableColumn id="5" xr3:uid="{5D1F8411-C929-4E6A-B5C2-1AB33069571D}" name="Reorder Point" dataDxfId="30"/>
    <tableColumn id="6" xr3:uid="{54959DA6-30A3-4924-9A20-6ADCE08BB3BF}" name="Order ID" dataDxfId="29"/>
    <tableColumn id="7" xr3:uid="{46FC5D1F-210E-4663-908E-C01F7B199042}" name="Order Date" dataDxfId="28"/>
    <tableColumn id="8" xr3:uid="{713974B3-85FB-400C-9914-CDF067F312B2}" name="Delivery Date" dataDxfId="27"/>
    <tableColumn id="9" xr3:uid="{6DE0B8D3-4838-4827-BD33-D79942E31C41}" name="Delivered On Time" dataDxfId="26"/>
    <tableColumn id="10" xr3:uid="{0435A96E-D61D-427F-8BAD-5E61033E931B}" name="Status" dataDxfId="2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BBEAAF-5930-48C1-A9B5-215D720FF3FE}" name="Table8" displayName="Table8" ref="A52:E58" totalsRowShown="0">
  <autoFilter ref="A52:E58" xr:uid="{98BBEAAF-5930-48C1-A9B5-215D720FF3FE}"/>
  <sortState xmlns:xlrd2="http://schemas.microsoft.com/office/spreadsheetml/2017/richdata2" ref="A53:E58">
    <sortCondition ref="A52:A58"/>
  </sortState>
  <tableColumns count="5">
    <tableColumn id="1" xr3:uid="{D9F99580-DAFB-4E7F-BC2E-D581601440C2}" name="Item"/>
    <tableColumn id="2" xr3:uid="{F84705E5-5FEB-4193-833E-96B34879E0E9}" name="Qty"/>
    <tableColumn id="3" xr3:uid="{E3F1AF79-8090-41F2-86B6-4BF7D6A0971F}" name="Unit Price"/>
    <tableColumn id="4" xr3:uid="{C583327A-D9FF-4BE6-992F-F9782E2EABF2}" name="Total">
      <calculatedColumnFormula>Table8[[#This Row],[Qty]]*Table8[[#This Row],[Unit Price]]</calculatedColumnFormula>
    </tableColumn>
    <tableColumn id="5" xr3:uid="{D29FF6C3-AC77-458E-89CE-5CD466243F19}" name="Stock Present">
      <calculatedColumnFormula>IF(B53 &lt; 4,"In Stock","No Stock")</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A3616F2-F16E-438D-BF75-D1915E8C3A4F}" name="Table9" displayName="Table9" ref="A67:F72" totalsRowShown="0">
  <autoFilter ref="A67:F72" xr:uid="{DA3616F2-F16E-438D-BF75-D1915E8C3A4F}"/>
  <tableColumns count="6">
    <tableColumn id="1" xr3:uid="{98142CA1-AF9D-442F-918F-22D2DC9972A4}" name="Product ID"/>
    <tableColumn id="2" xr3:uid="{8671F561-6E5F-4E97-B820-571E24C5822D}" name="Product Name"/>
    <tableColumn id="3" xr3:uid="{5342F530-EBDA-4F0F-9D99-2D3FD001AA14}" name="Supplier ID"/>
    <tableColumn id="4" xr3:uid="{0E521E73-3FAD-44AE-849F-E6416B227155}" name="Quantity"/>
    <tableColumn id="5" xr3:uid="{A3B8604E-A709-4AF6-907E-76D3A21D7F0B}" name="Unit Price"/>
    <tableColumn id="6" xr3:uid="{9F8AFA91-9F7D-429F-AD16-647473F2E29C}" name="Last Ordered" dataDxfId="24"/>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FDD4CE4-54E0-414A-9183-D8F1EF397F18}" name="Table11" displayName="Table11" ref="A78:C81" totalsRowShown="0" headerRowDxfId="23" dataDxfId="22">
  <autoFilter ref="A78:C81" xr:uid="{EFDD4CE4-54E0-414A-9183-D8F1EF397F18}"/>
  <tableColumns count="3">
    <tableColumn id="1" xr3:uid="{6789FB2F-A874-4903-B275-F82AB152F11B}" name="Product" dataDxfId="21"/>
    <tableColumn id="2" xr3:uid="{734EE926-11AB-4ABD-AE41-D93AED78F47F}" name="Price" dataDxfId="20"/>
    <tableColumn id="3" xr3:uid="{BA96196C-3704-486C-82FF-81250898CE79}" name="Stock" dataDxfId="1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ED81917-8311-4AE7-A87A-1AF5EBF187F8}" name="Table6" displayName="Table6" ref="A88:C92" totalsRowShown="0" headerRowDxfId="18" dataDxfId="17">
  <autoFilter ref="A88:C92" xr:uid="{4ED81917-8311-4AE7-A87A-1AF5EBF187F8}"/>
  <tableColumns count="3">
    <tableColumn id="1" xr3:uid="{EA797619-69B3-4BE4-9012-CF6180E1C37A}" name="Name" dataDxfId="16"/>
    <tableColumn id="2" xr3:uid="{E002BE69-77B3-4AE6-8D08-43D652DB2C49}" name="Math" dataDxfId="15"/>
    <tableColumn id="3" xr3:uid="{B321AA9E-C824-4275-B986-399BE5375CF0}" name="Science" dataDxfId="1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A53D9D2-9DD4-4492-9820-68ED2245E182}" name="Table611" displayName="Table611" ref="A1:C5" totalsRowShown="0" headerRowDxfId="13" dataDxfId="12">
  <autoFilter ref="A1:C5" xr:uid="{FA53D9D2-9DD4-4492-9820-68ED2245E182}"/>
  <tableColumns count="3">
    <tableColumn id="1" xr3:uid="{EBABBA9B-363F-4A78-AD7B-DB5A863949BC}" name="Name" dataDxfId="11"/>
    <tableColumn id="2" xr3:uid="{741EDA5C-CFD7-4187-A01A-E929B7E4A73A}" name="Math" dataDxfId="10"/>
    <tableColumn id="3" xr3:uid="{5B119584-E120-44C9-9EE5-D5C90F6593D5}" name="Science" dataDxfId="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85F4E17-FEAF-44FF-B2B2-2FB3F0CDA3F0}" name="Table12" displayName="Table12" ref="A49:B69" totalsRowShown="0" headerRowDxfId="0" dataDxfId="1">
  <autoFilter ref="A49:B69" xr:uid="{685F4E17-FEAF-44FF-B2B2-2FB3F0CDA3F0}"/>
  <tableColumns count="2">
    <tableColumn id="1" xr3:uid="{F2B61D86-B56F-449C-BE1B-D508714D7BB5}" name="Department" dataDxfId="3"/>
    <tableColumn id="2" xr3:uid="{A08F7078-1896-4480-A925-1F95AC673C40}" name="Student ID"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DBD1F-FACD-4BBC-8B9E-12DE7381BCB0}">
  <dimension ref="A1:J132"/>
  <sheetViews>
    <sheetView topLeftCell="A96" zoomScale="65" zoomScaleNormal="100" workbookViewId="0">
      <selection activeCell="D134" sqref="D134"/>
    </sheetView>
  </sheetViews>
  <sheetFormatPr defaultRowHeight="14.4" x14ac:dyDescent="0.3"/>
  <cols>
    <col min="1" max="1" width="39.6640625" customWidth="1"/>
    <col min="2" max="3" width="28.88671875" customWidth="1"/>
    <col min="4" max="4" width="27.88671875" customWidth="1"/>
    <col min="5" max="5" width="27.33203125" customWidth="1"/>
    <col min="6" max="6" width="16.77734375" customWidth="1"/>
    <col min="7" max="7" width="13" customWidth="1"/>
    <col min="8" max="8" width="15" customWidth="1"/>
    <col min="9" max="9" width="19.44140625" customWidth="1"/>
  </cols>
  <sheetData>
    <row r="1" spans="1:6" ht="13.2" customHeight="1" x14ac:dyDescent="0.3">
      <c r="A1" s="1" t="s">
        <v>15</v>
      </c>
      <c r="B1" s="1"/>
      <c r="C1" s="1" t="s">
        <v>16</v>
      </c>
    </row>
    <row r="2" spans="1:6" x14ac:dyDescent="0.3">
      <c r="A2" t="s">
        <v>1</v>
      </c>
      <c r="B2" t="s">
        <v>0</v>
      </c>
      <c r="C2" t="s">
        <v>2</v>
      </c>
      <c r="D2" t="s">
        <v>3</v>
      </c>
      <c r="E2" t="s">
        <v>4</v>
      </c>
      <c r="F2" t="s">
        <v>75</v>
      </c>
    </row>
    <row r="3" spans="1:6" x14ac:dyDescent="0.3">
      <c r="A3" t="s">
        <v>5</v>
      </c>
      <c r="B3" t="s">
        <v>6</v>
      </c>
      <c r="C3">
        <v>20</v>
      </c>
      <c r="D3">
        <v>30</v>
      </c>
      <c r="E3" t="str">
        <f>IF(Table1[[#This Row],[Stock Qty]]&lt;Table1[[#This Row],[Reorder Point]],"Reorder","OK")</f>
        <v>Reorder</v>
      </c>
      <c r="F3">
        <v>120</v>
      </c>
    </row>
    <row r="4" spans="1:6" x14ac:dyDescent="0.3">
      <c r="A4" t="s">
        <v>7</v>
      </c>
      <c r="B4" t="s">
        <v>13</v>
      </c>
      <c r="C4">
        <v>18</v>
      </c>
      <c r="D4">
        <v>27</v>
      </c>
      <c r="E4" t="str">
        <f>IF(Table1[[#This Row],[Stock Qty]]&lt;Table1[[#This Row],[Reorder Point]],"Reorder","OK")</f>
        <v>Reorder</v>
      </c>
      <c r="F4">
        <v>200</v>
      </c>
    </row>
    <row r="5" spans="1:6" x14ac:dyDescent="0.3">
      <c r="A5" t="s">
        <v>8</v>
      </c>
      <c r="B5" t="s">
        <v>14</v>
      </c>
      <c r="C5">
        <v>20</v>
      </c>
      <c r="D5">
        <v>67</v>
      </c>
      <c r="E5" t="str">
        <f>IF(Table1[[#This Row],[Stock Qty]]&lt;Table1[[#This Row],[Reorder Point]],"Reorder","OK")</f>
        <v>Reorder</v>
      </c>
      <c r="F5">
        <v>164</v>
      </c>
    </row>
    <row r="6" spans="1:6" x14ac:dyDescent="0.3">
      <c r="A6" t="s">
        <v>9</v>
      </c>
      <c r="B6" t="s">
        <v>13</v>
      </c>
      <c r="C6">
        <v>11</v>
      </c>
      <c r="D6">
        <v>81</v>
      </c>
      <c r="E6" t="str">
        <f>IF(Table1[[#This Row],[Stock Qty]]&lt;Table1[[#This Row],[Reorder Point]],"Reorder","OK")</f>
        <v>Reorder</v>
      </c>
      <c r="F6">
        <v>123</v>
      </c>
    </row>
    <row r="7" spans="1:6" x14ac:dyDescent="0.3">
      <c r="A7" t="s">
        <v>10</v>
      </c>
      <c r="B7" t="s">
        <v>14</v>
      </c>
      <c r="C7">
        <v>18</v>
      </c>
      <c r="D7">
        <v>41</v>
      </c>
      <c r="E7" t="str">
        <f>IF(Table1[[#This Row],[Stock Qty]]&lt;Table1[[#This Row],[Reorder Point]],"Reorder","OK")</f>
        <v>Reorder</v>
      </c>
      <c r="F7">
        <v>100</v>
      </c>
    </row>
    <row r="8" spans="1:6" x14ac:dyDescent="0.3">
      <c r="A8" t="s">
        <v>11</v>
      </c>
      <c r="B8" t="s">
        <v>13</v>
      </c>
      <c r="C8">
        <v>21</v>
      </c>
      <c r="D8">
        <v>129</v>
      </c>
      <c r="E8" t="str">
        <f>IF(Table1[[#This Row],[Stock Qty]]&lt;Table1[[#This Row],[Reorder Point]],"Reorder","OK")</f>
        <v>Reorder</v>
      </c>
      <c r="F8">
        <v>42</v>
      </c>
    </row>
    <row r="9" spans="1:6" x14ac:dyDescent="0.3">
      <c r="A9" t="s">
        <v>12</v>
      </c>
      <c r="B9" t="s">
        <v>6</v>
      </c>
      <c r="C9">
        <v>31</v>
      </c>
      <c r="D9">
        <v>17</v>
      </c>
      <c r="E9" t="str">
        <f>IF(Table1[[#This Row],[Stock Qty]]&lt;Table1[[#This Row],[Reorder Point]],"Reorder","OK")</f>
        <v>OK</v>
      </c>
      <c r="F9">
        <v>83</v>
      </c>
    </row>
    <row r="11" spans="1:6" x14ac:dyDescent="0.3">
      <c r="A11" t="s">
        <v>17</v>
      </c>
      <c r="B11" t="s">
        <v>18</v>
      </c>
    </row>
    <row r="12" spans="1:6" x14ac:dyDescent="0.3">
      <c r="A12" s="2" t="s">
        <v>19</v>
      </c>
      <c r="B12" s="2" t="s">
        <v>0</v>
      </c>
      <c r="C12" s="2" t="s">
        <v>20</v>
      </c>
      <c r="D12" s="2" t="s">
        <v>21</v>
      </c>
      <c r="E12" s="2" t="s">
        <v>4</v>
      </c>
      <c r="F12" s="2" t="s">
        <v>23</v>
      </c>
    </row>
    <row r="13" spans="1:6" x14ac:dyDescent="0.3">
      <c r="A13" s="3" t="s">
        <v>22</v>
      </c>
      <c r="B13" s="3" t="s">
        <v>6</v>
      </c>
      <c r="C13" s="4">
        <v>45778</v>
      </c>
      <c r="D13" s="4">
        <v>45787</v>
      </c>
      <c r="E13" s="3" t="str">
        <f ca="1">IF(Table2[[#This Row],[Delivery Date]]&lt;TODAY(),"Delivered","Pending")</f>
        <v>Delivered</v>
      </c>
      <c r="F13" s="3">
        <f>DATEDIF(Table2[[#This Row],[Order Date]], Table2[[#This Row],[Delivery Date]], "d")</f>
        <v>9</v>
      </c>
    </row>
    <row r="14" spans="1:6" x14ac:dyDescent="0.3">
      <c r="A14" s="3" t="s">
        <v>24</v>
      </c>
      <c r="B14" t="s">
        <v>13</v>
      </c>
      <c r="C14" s="4">
        <v>45779</v>
      </c>
      <c r="D14" s="4">
        <v>45813</v>
      </c>
      <c r="E14" s="3" t="str">
        <f ca="1">IF(Table2[[#This Row],[Delivery Date]]&lt;TODAY(),"Delivered","Pending")</f>
        <v>Delivered</v>
      </c>
      <c r="F14" s="3">
        <f>DATEDIF(Table2[[#This Row],[Order Date]], Table2[[#This Row],[Delivery Date]], "d")</f>
        <v>34</v>
      </c>
    </row>
    <row r="15" spans="1:6" x14ac:dyDescent="0.3">
      <c r="A15" s="3" t="s">
        <v>25</v>
      </c>
      <c r="B15" t="s">
        <v>14</v>
      </c>
      <c r="C15" s="4">
        <v>45805</v>
      </c>
      <c r="D15" s="4">
        <v>45834</v>
      </c>
      <c r="E15" s="3" t="str">
        <f ca="1">IF(Table2[[#This Row],[Delivery Date]]&lt;TODAY(),"Delivered","Pending")</f>
        <v>Pending</v>
      </c>
      <c r="F15" s="3">
        <f>DATEDIF(Table2[[#This Row],[Order Date]], Table2[[#This Row],[Delivery Date]], "d")</f>
        <v>29</v>
      </c>
    </row>
    <row r="16" spans="1:6" x14ac:dyDescent="0.3">
      <c r="A16" s="3" t="s">
        <v>26</v>
      </c>
      <c r="B16" t="s">
        <v>13</v>
      </c>
      <c r="C16" s="4">
        <v>45781</v>
      </c>
      <c r="D16" s="4">
        <v>45815</v>
      </c>
      <c r="E16" s="3" t="str">
        <f ca="1">IF(Table2[[#This Row],[Delivery Date]]&lt;TODAY(),"Delivered","Pending")</f>
        <v>Delivered</v>
      </c>
      <c r="F16" s="3">
        <f>DATEDIF(Table2[[#This Row],[Order Date]], Table2[[#This Row],[Delivery Date]], "d")</f>
        <v>34</v>
      </c>
    </row>
    <row r="17" spans="1:6" x14ac:dyDescent="0.3">
      <c r="A17" s="3" t="s">
        <v>27</v>
      </c>
      <c r="B17" t="s">
        <v>14</v>
      </c>
      <c r="C17" s="4">
        <v>45803</v>
      </c>
      <c r="D17" s="4">
        <v>45816</v>
      </c>
      <c r="E17" s="3" t="str">
        <f ca="1">IF(Table2[[#This Row],[Delivery Date]]&lt;TODAY(),"Delivered","Pending")</f>
        <v>Delivered</v>
      </c>
      <c r="F17" s="3">
        <f>DATEDIF(Table2[[#This Row],[Order Date]], Table2[[#This Row],[Delivery Date]], "d")</f>
        <v>13</v>
      </c>
    </row>
    <row r="18" spans="1:6" x14ac:dyDescent="0.3">
      <c r="A18" s="3" t="s">
        <v>28</v>
      </c>
      <c r="B18" t="s">
        <v>13</v>
      </c>
      <c r="C18" s="4">
        <v>45783</v>
      </c>
      <c r="D18" s="4">
        <v>45837</v>
      </c>
      <c r="E18" s="3" t="str">
        <f ca="1">IF(Table2[[#This Row],[Delivery Date]]&lt;TODAY(),"Delivered","Pending")</f>
        <v>Pending</v>
      </c>
      <c r="F18" s="3">
        <f>DATEDIF(Table2[[#This Row],[Order Date]], Table2[[#This Row],[Delivery Date]], "d")</f>
        <v>54</v>
      </c>
    </row>
    <row r="19" spans="1:6" x14ac:dyDescent="0.3">
      <c r="A19" s="3" t="s">
        <v>29</v>
      </c>
      <c r="B19" t="s">
        <v>6</v>
      </c>
      <c r="C19" s="4">
        <v>45804</v>
      </c>
      <c r="D19" s="4">
        <v>45828</v>
      </c>
      <c r="E19" s="3" t="str">
        <f ca="1">IF(Table2[[#This Row],[Delivery Date]]&lt;TODAY(),"Delivered","Pending")</f>
        <v>Pending</v>
      </c>
      <c r="F19" s="3">
        <f>DATEDIF(Table2[[#This Row],[Order Date]], Table2[[#This Row],[Delivery Date]], "d")</f>
        <v>24</v>
      </c>
    </row>
    <row r="20" spans="1:6" x14ac:dyDescent="0.3">
      <c r="A20" s="3" t="s">
        <v>30</v>
      </c>
      <c r="B20" t="s">
        <v>6</v>
      </c>
      <c r="C20" s="4">
        <v>45785</v>
      </c>
      <c r="D20" s="4">
        <v>45827</v>
      </c>
      <c r="E20" s="3" t="str">
        <f ca="1">IF(Table2[[#This Row],[Delivery Date]]&lt;TODAY(),"Delivered","Pending")</f>
        <v>Pending</v>
      </c>
      <c r="F20" s="3">
        <f>DATEDIF(Table2[[#This Row],[Order Date]], Table2[[#This Row],[Delivery Date]], "d")</f>
        <v>42</v>
      </c>
    </row>
    <row r="22" spans="1:6" x14ac:dyDescent="0.3">
      <c r="A22" t="s">
        <v>31</v>
      </c>
      <c r="B22" t="s">
        <v>32</v>
      </c>
    </row>
    <row r="23" spans="1:6" x14ac:dyDescent="0.3">
      <c r="A23" s="2" t="s">
        <v>33</v>
      </c>
      <c r="B23" s="2" t="s">
        <v>34</v>
      </c>
      <c r="C23" s="2" t="s">
        <v>20</v>
      </c>
      <c r="D23" s="2" t="s">
        <v>21</v>
      </c>
      <c r="E23" s="2" t="s">
        <v>35</v>
      </c>
      <c r="F23" s="2" t="s">
        <v>38</v>
      </c>
    </row>
    <row r="24" spans="1:6" x14ac:dyDescent="0.3">
      <c r="A24" s="3" t="s">
        <v>36</v>
      </c>
      <c r="B24" s="3" t="s">
        <v>37</v>
      </c>
      <c r="C24" s="4">
        <v>45778</v>
      </c>
      <c r="D24" s="4">
        <v>45781</v>
      </c>
      <c r="E24" s="3" t="str">
        <f>IF(Table3[[#This Row],[Delivery Date]]&lt;=Table3[[#This Row],[Order Date]]+3,"Yes","No")</f>
        <v>Yes</v>
      </c>
      <c r="F24" s="4">
        <f>Table3[[#This Row],[Delivery Date]]-1</f>
        <v>45780</v>
      </c>
    </row>
    <row r="25" spans="1:6" x14ac:dyDescent="0.3">
      <c r="A25" s="3" t="s">
        <v>39</v>
      </c>
      <c r="B25" s="3" t="s">
        <v>43</v>
      </c>
      <c r="C25" s="4">
        <v>45779</v>
      </c>
      <c r="D25" s="4">
        <v>45814</v>
      </c>
      <c r="E25" s="3" t="str">
        <f>IF(Table3[[#This Row],[Delivery Date]]&lt;=Table3[[#This Row],[Order Date]]+3,"Yes","No")</f>
        <v>No</v>
      </c>
      <c r="F25" s="4">
        <f>Table3[[#This Row],[Delivery Date]]-1</f>
        <v>45813</v>
      </c>
    </row>
    <row r="26" spans="1:6" x14ac:dyDescent="0.3">
      <c r="A26" s="3" t="s">
        <v>36</v>
      </c>
      <c r="B26" s="3" t="s">
        <v>44</v>
      </c>
      <c r="C26" s="4">
        <v>45805</v>
      </c>
      <c r="D26" s="4">
        <v>45811</v>
      </c>
      <c r="E26" s="3" t="str">
        <f>IF(Table3[[#This Row],[Delivery Date]]&lt;=Table3[[#This Row],[Order Date]]+3,"Yes","No")</f>
        <v>No</v>
      </c>
      <c r="F26" s="4">
        <f>Table3[[#This Row],[Delivery Date]]-1</f>
        <v>45810</v>
      </c>
    </row>
    <row r="27" spans="1:6" x14ac:dyDescent="0.3">
      <c r="A27" s="3" t="s">
        <v>40</v>
      </c>
      <c r="B27" s="3" t="s">
        <v>45</v>
      </c>
      <c r="C27" s="4">
        <v>45781</v>
      </c>
      <c r="D27" s="4">
        <v>45815</v>
      </c>
      <c r="E27" s="3" t="str">
        <f>IF(Table3[[#This Row],[Delivery Date]]&lt;=Table3[[#This Row],[Order Date]]+3,"Yes","No")</f>
        <v>No</v>
      </c>
      <c r="F27" s="4">
        <f>Table3[[#This Row],[Delivery Date]]-1</f>
        <v>45814</v>
      </c>
    </row>
    <row r="28" spans="1:6" x14ac:dyDescent="0.3">
      <c r="A28" s="3" t="s">
        <v>36</v>
      </c>
      <c r="B28" s="3" t="s">
        <v>46</v>
      </c>
      <c r="C28" s="4">
        <v>45803</v>
      </c>
      <c r="D28" s="4">
        <v>45810</v>
      </c>
      <c r="E28" s="3" t="str">
        <f>IF(Table3[[#This Row],[Delivery Date]]&lt;=Table3[[#This Row],[Order Date]]+3,"Yes","No")</f>
        <v>No</v>
      </c>
      <c r="F28" s="4">
        <f>Table3[[#This Row],[Delivery Date]]-1</f>
        <v>45809</v>
      </c>
    </row>
    <row r="29" spans="1:6" x14ac:dyDescent="0.3">
      <c r="A29" s="3" t="s">
        <v>41</v>
      </c>
      <c r="B29" s="3" t="s">
        <v>47</v>
      </c>
      <c r="C29" s="4">
        <v>45783</v>
      </c>
      <c r="D29" s="4">
        <v>45816</v>
      </c>
      <c r="E29" s="3" t="str">
        <f>IF(Table3[[#This Row],[Delivery Date]]&lt;=Table3[[#This Row],[Order Date]]+3,"Yes","No")</f>
        <v>No</v>
      </c>
      <c r="F29" s="4">
        <f>Table3[[#This Row],[Delivery Date]]-1</f>
        <v>45815</v>
      </c>
    </row>
    <row r="30" spans="1:6" x14ac:dyDescent="0.3">
      <c r="A30" s="3" t="s">
        <v>42</v>
      </c>
      <c r="B30" s="3" t="s">
        <v>48</v>
      </c>
      <c r="C30" s="4">
        <v>45804</v>
      </c>
      <c r="D30" s="4">
        <v>45828</v>
      </c>
      <c r="E30" s="3" t="str">
        <f>IF(Table3[[#This Row],[Delivery Date]]&lt;=Table3[[#This Row],[Order Date]]+3,"Yes","No")</f>
        <v>No</v>
      </c>
      <c r="F30" s="4">
        <f>Table3[[#This Row],[Delivery Date]]-1</f>
        <v>45827</v>
      </c>
    </row>
    <row r="31" spans="1:6" x14ac:dyDescent="0.3">
      <c r="A31" s="3" t="s">
        <v>36</v>
      </c>
      <c r="B31" s="3" t="s">
        <v>49</v>
      </c>
      <c r="C31" s="4">
        <v>45785</v>
      </c>
      <c r="D31" s="4">
        <v>45827</v>
      </c>
      <c r="E31" s="3" t="str">
        <f>IF(Table3[[#This Row],[Delivery Date]]&lt;=Table3[[#This Row],[Order Date]]+3,"Yes","No")</f>
        <v>No</v>
      </c>
      <c r="F31" s="4">
        <f>Table3[[#This Row],[Delivery Date]]-1</f>
        <v>45826</v>
      </c>
    </row>
    <row r="32" spans="1:6" x14ac:dyDescent="0.3">
      <c r="A32" s="3"/>
      <c r="B32" s="3"/>
      <c r="D32" s="4"/>
      <c r="E32" s="3"/>
      <c r="F32" s="4"/>
    </row>
    <row r="34" spans="1:10" x14ac:dyDescent="0.3">
      <c r="A34" t="s">
        <v>50</v>
      </c>
      <c r="B34" t="s">
        <v>51</v>
      </c>
    </row>
    <row r="35" spans="1:10" x14ac:dyDescent="0.3">
      <c r="A35" s="2" t="s">
        <v>52</v>
      </c>
      <c r="B35" s="2" t="s">
        <v>53</v>
      </c>
      <c r="C35" s="2" t="s">
        <v>54</v>
      </c>
      <c r="D35" s="2" t="s">
        <v>55</v>
      </c>
      <c r="E35" s="2" t="s">
        <v>56</v>
      </c>
    </row>
    <row r="36" spans="1:10" x14ac:dyDescent="0.3">
      <c r="A36" s="3" t="s">
        <v>57</v>
      </c>
      <c r="B36" s="3">
        <v>1000</v>
      </c>
      <c r="C36" s="3">
        <v>950</v>
      </c>
      <c r="D36" s="3">
        <f>Table4[[#This Row],[Actual Sales]]-Table4[[#This Row],[Forecast]]</f>
        <v>-50</v>
      </c>
      <c r="E36" s="3">
        <f>IF(Table4[[#This Row],[Forecast]] = 0, 0, 1 - ABS(Table4[[#This Row],[Error]]) / Table4[[#This Row],[Forecast]])</f>
        <v>0.95</v>
      </c>
    </row>
    <row r="40" spans="1:10" x14ac:dyDescent="0.3">
      <c r="A40" t="s">
        <v>58</v>
      </c>
      <c r="B40" t="s">
        <v>59</v>
      </c>
    </row>
    <row r="41" spans="1:10" x14ac:dyDescent="0.3">
      <c r="A41" s="2" t="s">
        <v>60</v>
      </c>
      <c r="B41" s="2" t="s">
        <v>61</v>
      </c>
      <c r="C41" s="2" t="s">
        <v>62</v>
      </c>
      <c r="D41" s="2" t="s">
        <v>4</v>
      </c>
    </row>
    <row r="42" spans="1:10" x14ac:dyDescent="0.3">
      <c r="A42" s="3" t="s">
        <v>63</v>
      </c>
      <c r="B42" s="4">
        <v>45813</v>
      </c>
      <c r="C42" s="4">
        <v>45818</v>
      </c>
      <c r="D42" s="3" t="str">
        <f ca="1">IF(Table5[[#This Row],[ETA]]&lt;TODAY(),"Delayed","In Transit")</f>
        <v>Delayed</v>
      </c>
    </row>
    <row r="46" spans="1:10" x14ac:dyDescent="0.3">
      <c r="A46" s="2" t="s">
        <v>1</v>
      </c>
      <c r="B46" s="2" t="s">
        <v>0</v>
      </c>
      <c r="C46" s="2" t="s">
        <v>33</v>
      </c>
      <c r="D46" s="2" t="s">
        <v>2</v>
      </c>
      <c r="E46" s="2" t="s">
        <v>3</v>
      </c>
      <c r="F46" s="2" t="s">
        <v>19</v>
      </c>
      <c r="G46" s="2" t="s">
        <v>20</v>
      </c>
      <c r="H46" s="2" t="s">
        <v>21</v>
      </c>
      <c r="I46" s="2" t="s">
        <v>35</v>
      </c>
      <c r="J46" s="2" t="s">
        <v>4</v>
      </c>
    </row>
    <row r="47" spans="1:10" x14ac:dyDescent="0.3">
      <c r="A47" s="3" t="s">
        <v>5</v>
      </c>
      <c r="B47" s="3" t="s">
        <v>6</v>
      </c>
      <c r="C47" s="3" t="s">
        <v>36</v>
      </c>
      <c r="D47" s="3">
        <v>20</v>
      </c>
      <c r="E47" s="3">
        <v>30</v>
      </c>
      <c r="F47" s="3" t="s">
        <v>22</v>
      </c>
      <c r="G47" s="4">
        <v>45778</v>
      </c>
      <c r="H47" s="4">
        <v>45787</v>
      </c>
      <c r="I47" s="3" t="s">
        <v>67</v>
      </c>
      <c r="J47" s="3" t="s">
        <v>76</v>
      </c>
    </row>
    <row r="48" spans="1:10" x14ac:dyDescent="0.3">
      <c r="A48" s="3" t="s">
        <v>7</v>
      </c>
      <c r="B48" s="3" t="s">
        <v>13</v>
      </c>
      <c r="C48" s="3" t="s">
        <v>77</v>
      </c>
      <c r="D48" s="3">
        <v>18</v>
      </c>
      <c r="E48" s="3">
        <v>27</v>
      </c>
      <c r="F48" s="3" t="s">
        <v>24</v>
      </c>
      <c r="G48" s="4">
        <v>45779</v>
      </c>
      <c r="H48" s="4">
        <v>45813</v>
      </c>
      <c r="I48" s="3" t="s">
        <v>67</v>
      </c>
      <c r="J48" s="3" t="s">
        <v>76</v>
      </c>
    </row>
    <row r="49" spans="1:10" x14ac:dyDescent="0.3">
      <c r="A49" s="3" t="s">
        <v>8</v>
      </c>
      <c r="B49" s="3" t="s">
        <v>14</v>
      </c>
      <c r="C49" s="3" t="s">
        <v>78</v>
      </c>
      <c r="D49" s="3">
        <v>21</v>
      </c>
      <c r="E49" s="3">
        <v>67</v>
      </c>
      <c r="F49" s="3" t="s">
        <v>25</v>
      </c>
      <c r="G49" s="4">
        <v>45805</v>
      </c>
      <c r="H49" s="4">
        <v>45834</v>
      </c>
      <c r="I49" s="3" t="s">
        <v>66</v>
      </c>
      <c r="J49" s="3" t="s">
        <v>79</v>
      </c>
    </row>
    <row r="52" spans="1:10" x14ac:dyDescent="0.3">
      <c r="A52" s="7" t="s">
        <v>80</v>
      </c>
      <c r="B52" t="s">
        <v>81</v>
      </c>
      <c r="C52" t="s">
        <v>82</v>
      </c>
      <c r="D52" t="s">
        <v>83</v>
      </c>
      <c r="E52" t="s">
        <v>94</v>
      </c>
    </row>
    <row r="53" spans="1:10" x14ac:dyDescent="0.3">
      <c r="A53" t="s">
        <v>89</v>
      </c>
      <c r="B53">
        <v>4</v>
      </c>
      <c r="C53">
        <v>50</v>
      </c>
      <c r="D53">
        <f>Table8[[#This Row],[Qty]]*Table8[[#This Row],[Unit Price]]</f>
        <v>200</v>
      </c>
      <c r="E53" t="str">
        <f t="shared" ref="E53:E58" si="0">IF(B53 &lt; 4,"In Stock","No Stock")</f>
        <v>No Stock</v>
      </c>
    </row>
    <row r="54" spans="1:10" x14ac:dyDescent="0.3">
      <c r="A54" t="s">
        <v>85</v>
      </c>
      <c r="B54">
        <v>2</v>
      </c>
      <c r="C54">
        <v>20</v>
      </c>
      <c r="D54">
        <f>Table8[[#This Row],[Qty]]*Table8[[#This Row],[Unit Price]]</f>
        <v>40</v>
      </c>
      <c r="E54" t="str">
        <f t="shared" si="0"/>
        <v>In Stock</v>
      </c>
    </row>
    <row r="55" spans="1:10" x14ac:dyDescent="0.3">
      <c r="A55" t="s">
        <v>88</v>
      </c>
      <c r="B55">
        <v>3</v>
      </c>
      <c r="C55">
        <v>50</v>
      </c>
      <c r="D55">
        <f>Table8[[#This Row],[Qty]]*Table8[[#This Row],[Unit Price]]</f>
        <v>150</v>
      </c>
      <c r="E55" t="str">
        <f t="shared" si="0"/>
        <v>In Stock</v>
      </c>
    </row>
    <row r="56" spans="1:10" x14ac:dyDescent="0.3">
      <c r="A56" t="s">
        <v>86</v>
      </c>
      <c r="B56">
        <v>1</v>
      </c>
      <c r="C56">
        <v>20</v>
      </c>
      <c r="D56">
        <f>Table8[[#This Row],[Qty]]*Table8[[#This Row],[Unit Price]]</f>
        <v>20</v>
      </c>
      <c r="E56" t="str">
        <f t="shared" si="0"/>
        <v>In Stock</v>
      </c>
    </row>
    <row r="57" spans="1:10" x14ac:dyDescent="0.3">
      <c r="A57" t="s">
        <v>87</v>
      </c>
      <c r="B57">
        <v>1</v>
      </c>
      <c r="C57">
        <v>40</v>
      </c>
      <c r="D57">
        <f>Table8[[#This Row],[Qty]]*Table8[[#This Row],[Unit Price]]</f>
        <v>40</v>
      </c>
      <c r="E57" t="str">
        <f t="shared" si="0"/>
        <v>In Stock</v>
      </c>
    </row>
    <row r="58" spans="1:10" x14ac:dyDescent="0.3">
      <c r="A58" t="s">
        <v>84</v>
      </c>
      <c r="B58">
        <v>2</v>
      </c>
      <c r="C58">
        <v>48</v>
      </c>
      <c r="D58">
        <f>Table8[[#This Row],[Qty]]*Table8[[#This Row],[Unit Price]]</f>
        <v>96</v>
      </c>
      <c r="E58" t="str">
        <f t="shared" si="0"/>
        <v>In Stock</v>
      </c>
    </row>
    <row r="60" spans="1:10" x14ac:dyDescent="0.3">
      <c r="C60" t="s">
        <v>92</v>
      </c>
      <c r="D60">
        <f>SUM(Table8[Total])</f>
        <v>546</v>
      </c>
    </row>
    <row r="61" spans="1:10" x14ac:dyDescent="0.3">
      <c r="C61" t="s">
        <v>90</v>
      </c>
      <c r="D61">
        <f>AVERAGE(Table8[Total])</f>
        <v>91</v>
      </c>
    </row>
    <row r="62" spans="1:10" x14ac:dyDescent="0.3">
      <c r="C62" t="s">
        <v>91</v>
      </c>
      <c r="D62">
        <f>MIN(Table8[Total])</f>
        <v>20</v>
      </c>
    </row>
    <row r="63" spans="1:10" x14ac:dyDescent="0.3">
      <c r="C63" t="s">
        <v>93</v>
      </c>
      <c r="D63">
        <f>MAX(Table8[Total])</f>
        <v>200</v>
      </c>
    </row>
    <row r="67" spans="1:7" x14ac:dyDescent="0.3">
      <c r="A67" t="s">
        <v>95</v>
      </c>
      <c r="B67" t="s">
        <v>96</v>
      </c>
      <c r="C67" t="s">
        <v>97</v>
      </c>
      <c r="D67" t="s">
        <v>98</v>
      </c>
      <c r="E67" t="s">
        <v>82</v>
      </c>
      <c r="F67" t="s">
        <v>99</v>
      </c>
    </row>
    <row r="68" spans="1:7" x14ac:dyDescent="0.3">
      <c r="A68" t="s">
        <v>100</v>
      </c>
      <c r="B68" t="s">
        <v>6</v>
      </c>
      <c r="C68" t="s">
        <v>63</v>
      </c>
      <c r="D68">
        <v>15</v>
      </c>
      <c r="E68">
        <v>25.5</v>
      </c>
      <c r="F68" s="8">
        <v>45627</v>
      </c>
    </row>
    <row r="69" spans="1:7" x14ac:dyDescent="0.3">
      <c r="A69" t="s">
        <v>101</v>
      </c>
      <c r="B69" t="s">
        <v>13</v>
      </c>
      <c r="C69" t="s">
        <v>102</v>
      </c>
      <c r="D69">
        <v>5</v>
      </c>
      <c r="E69">
        <v>40</v>
      </c>
      <c r="F69" s="8">
        <v>45672</v>
      </c>
    </row>
    <row r="70" spans="1:7" x14ac:dyDescent="0.3">
      <c r="A70" t="s">
        <v>103</v>
      </c>
      <c r="B70" t="s">
        <v>104</v>
      </c>
      <c r="C70" t="s">
        <v>63</v>
      </c>
      <c r="D70">
        <v>8</v>
      </c>
      <c r="E70">
        <v>35</v>
      </c>
      <c r="F70" s="8">
        <v>45726</v>
      </c>
    </row>
    <row r="71" spans="1:7" x14ac:dyDescent="0.3">
      <c r="A71" t="s">
        <v>105</v>
      </c>
      <c r="B71" t="s">
        <v>106</v>
      </c>
      <c r="C71" t="s">
        <v>107</v>
      </c>
      <c r="D71">
        <v>20</v>
      </c>
      <c r="E71">
        <v>45</v>
      </c>
      <c r="F71" s="8">
        <v>45752</v>
      </c>
    </row>
    <row r="72" spans="1:7" x14ac:dyDescent="0.3">
      <c r="A72" t="s">
        <v>108</v>
      </c>
      <c r="B72" t="s">
        <v>109</v>
      </c>
      <c r="C72" t="s">
        <v>102</v>
      </c>
      <c r="D72">
        <v>2</v>
      </c>
      <c r="E72">
        <v>55</v>
      </c>
      <c r="F72" s="8">
        <v>45809</v>
      </c>
    </row>
    <row r="75" spans="1:7" x14ac:dyDescent="0.3">
      <c r="A75" t="str">
        <f>VLOOKUP("Widget A",Table9[Product Name],1,TRUE)</f>
        <v>Device A</v>
      </c>
    </row>
    <row r="76" spans="1:7" x14ac:dyDescent="0.3">
      <c r="E76" t="s">
        <v>145</v>
      </c>
    </row>
    <row r="77" spans="1:7" x14ac:dyDescent="0.3">
      <c r="A77" s="2"/>
      <c r="B77" s="2"/>
      <c r="C77" s="2"/>
      <c r="E77" t="s">
        <v>146</v>
      </c>
      <c r="F77" t="s">
        <v>147</v>
      </c>
      <c r="G77" s="8">
        <v>45825</v>
      </c>
    </row>
    <row r="78" spans="1:7" x14ac:dyDescent="0.3">
      <c r="A78" s="9" t="s">
        <v>0</v>
      </c>
      <c r="B78" s="9" t="s">
        <v>75</v>
      </c>
      <c r="C78" s="9" t="s">
        <v>110</v>
      </c>
      <c r="E78" t="s">
        <v>148</v>
      </c>
      <c r="F78" t="s">
        <v>149</v>
      </c>
      <c r="G78" s="11">
        <v>0.45347222222222222</v>
      </c>
    </row>
    <row r="79" spans="1:7" x14ac:dyDescent="0.3">
      <c r="A79" s="3" t="s">
        <v>111</v>
      </c>
      <c r="B79" s="3">
        <v>100</v>
      </c>
      <c r="C79" s="3">
        <v>25</v>
      </c>
      <c r="E79" t="s">
        <v>150</v>
      </c>
      <c r="F79" t="s">
        <v>151</v>
      </c>
    </row>
    <row r="80" spans="1:7" x14ac:dyDescent="0.3">
      <c r="A80" s="3" t="s">
        <v>112</v>
      </c>
      <c r="B80" s="3">
        <v>60</v>
      </c>
      <c r="C80" s="3">
        <v>15</v>
      </c>
      <c r="E80" t="s">
        <v>152</v>
      </c>
      <c r="F80" t="s">
        <v>153</v>
      </c>
    </row>
    <row r="81" spans="1:6" x14ac:dyDescent="0.3">
      <c r="A81" s="3" t="s">
        <v>113</v>
      </c>
      <c r="B81" s="3">
        <v>80</v>
      </c>
      <c r="C81" s="3">
        <v>30</v>
      </c>
      <c r="E81" t="s">
        <v>154</v>
      </c>
      <c r="F81" t="s">
        <v>155</v>
      </c>
    </row>
    <row r="82" spans="1:6" x14ac:dyDescent="0.3">
      <c r="E82" t="s">
        <v>156</v>
      </c>
      <c r="F82" t="s">
        <v>157</v>
      </c>
    </row>
    <row r="83" spans="1:6" x14ac:dyDescent="0.3">
      <c r="E83" t="s">
        <v>158</v>
      </c>
      <c r="F83" t="s">
        <v>159</v>
      </c>
    </row>
    <row r="84" spans="1:6" x14ac:dyDescent="0.3">
      <c r="E84" t="s">
        <v>160</v>
      </c>
      <c r="F84" t="s">
        <v>161</v>
      </c>
    </row>
    <row r="88" spans="1:6" x14ac:dyDescent="0.3">
      <c r="A88" s="2" t="s">
        <v>114</v>
      </c>
      <c r="B88" s="2" t="s">
        <v>115</v>
      </c>
      <c r="C88" s="2" t="s">
        <v>116</v>
      </c>
    </row>
    <row r="89" spans="1:6" x14ac:dyDescent="0.3">
      <c r="A89" s="3" t="s">
        <v>117</v>
      </c>
      <c r="B89" s="3">
        <v>85</v>
      </c>
      <c r="C89" s="3">
        <v>90</v>
      </c>
    </row>
    <row r="90" spans="1:6" x14ac:dyDescent="0.3">
      <c r="A90" s="3" t="s">
        <v>118</v>
      </c>
      <c r="B90" s="3">
        <v>78</v>
      </c>
      <c r="C90" s="3">
        <v>88</v>
      </c>
    </row>
    <row r="91" spans="1:6" x14ac:dyDescent="0.3">
      <c r="A91" s="3" t="s">
        <v>119</v>
      </c>
      <c r="B91" s="3">
        <v>92</v>
      </c>
      <c r="C91" s="3">
        <v>84</v>
      </c>
    </row>
    <row r="92" spans="1:6" x14ac:dyDescent="0.3">
      <c r="A92" s="3" t="s">
        <v>120</v>
      </c>
      <c r="B92" s="3">
        <v>88</v>
      </c>
      <c r="C92" s="3">
        <v>91</v>
      </c>
    </row>
    <row r="94" spans="1:6" x14ac:dyDescent="0.3">
      <c r="A94" t="s">
        <v>141</v>
      </c>
    </row>
    <row r="95" spans="1:6" x14ac:dyDescent="0.3">
      <c r="A95" s="2" t="s">
        <v>121</v>
      </c>
      <c r="B95" s="2" t="s">
        <v>122</v>
      </c>
      <c r="C95" s="2" t="s">
        <v>123</v>
      </c>
      <c r="D95" s="2" t="s">
        <v>124</v>
      </c>
      <c r="E95" s="2" t="s">
        <v>125</v>
      </c>
    </row>
    <row r="96" spans="1:6" ht="43.2" x14ac:dyDescent="0.3">
      <c r="A96" s="9" t="s">
        <v>126</v>
      </c>
      <c r="B96" s="9" t="s">
        <v>127</v>
      </c>
      <c r="C96" s="3" t="s">
        <v>128</v>
      </c>
      <c r="D96" s="3" t="s">
        <v>129</v>
      </c>
      <c r="E96" s="10" t="s">
        <v>138</v>
      </c>
    </row>
    <row r="97" spans="1:5" ht="43.2" x14ac:dyDescent="0.3">
      <c r="A97" s="9" t="s">
        <v>130</v>
      </c>
      <c r="B97" s="9" t="s">
        <v>131</v>
      </c>
      <c r="C97" s="3" t="s">
        <v>132</v>
      </c>
      <c r="D97" s="3" t="s">
        <v>133</v>
      </c>
      <c r="E97" s="10" t="s">
        <v>139</v>
      </c>
    </row>
    <row r="98" spans="1:5" ht="43.2" x14ac:dyDescent="0.3">
      <c r="A98" s="9" t="s">
        <v>134</v>
      </c>
      <c r="B98" s="9" t="s">
        <v>135</v>
      </c>
      <c r="C98" s="3" t="s">
        <v>136</v>
      </c>
      <c r="D98" s="3" t="s">
        <v>137</v>
      </c>
      <c r="E98" s="10" t="s">
        <v>140</v>
      </c>
    </row>
    <row r="100" spans="1:5" x14ac:dyDescent="0.3">
      <c r="A100" s="13" t="s">
        <v>142</v>
      </c>
    </row>
    <row r="101" spans="1:5" x14ac:dyDescent="0.3">
      <c r="A101" s="12" t="s">
        <v>143</v>
      </c>
      <c r="B101" s="9" t="s">
        <v>144</v>
      </c>
    </row>
    <row r="102" spans="1:5" x14ac:dyDescent="0.3">
      <c r="A102">
        <f>VLOOKUP("John",Table6[],2,TRUE)</f>
        <v>92</v>
      </c>
      <c r="B102">
        <f>VLOOKUP(A91,Table6[], 2, TRUE)</f>
        <v>92</v>
      </c>
    </row>
    <row r="104" spans="1:5" x14ac:dyDescent="0.3">
      <c r="A104" s="14" t="s">
        <v>162</v>
      </c>
    </row>
    <row r="105" spans="1:5" x14ac:dyDescent="0.3">
      <c r="A105" s="12" t="s">
        <v>163</v>
      </c>
      <c r="B105" s="12" t="s">
        <v>164</v>
      </c>
    </row>
    <row r="106" spans="1:5" x14ac:dyDescent="0.3">
      <c r="A106">
        <f>_xlfn.XLOOKUP("Emma",Table6[Name],Table6[Math])</f>
        <v>88</v>
      </c>
      <c r="B106">
        <f>_xlfn.XLOOKUP(A92,Table6[Name],Table6[Math])</f>
        <v>88</v>
      </c>
    </row>
    <row r="107" spans="1:5" x14ac:dyDescent="0.3">
      <c r="A107" s="14" t="s">
        <v>165</v>
      </c>
    </row>
    <row r="108" spans="1:5" x14ac:dyDescent="0.3">
      <c r="A108" t="s">
        <v>166</v>
      </c>
      <c r="B108" t="s">
        <v>168</v>
      </c>
    </row>
    <row r="109" spans="1:5" x14ac:dyDescent="0.3">
      <c r="A109">
        <f>INDEX(Table6[Math],MATCH("John",Table6[Name],0))</f>
        <v>92</v>
      </c>
      <c r="B109">
        <f>INDEX(Table6[Science],MATCH("John",Table6[Name]))</f>
        <v>84</v>
      </c>
    </row>
    <row r="110" spans="1:5" x14ac:dyDescent="0.3">
      <c r="A110" t="s">
        <v>167</v>
      </c>
      <c r="B110" t="s">
        <v>169</v>
      </c>
    </row>
    <row r="111" spans="1:5" x14ac:dyDescent="0.3">
      <c r="A111">
        <f>INDEX(Table6[Math],MATCH("John",Table6[Name]))</f>
        <v>92</v>
      </c>
      <c r="B111">
        <f>INDEX(Table6[Science],MATCH("john",Table6[Name]))</f>
        <v>84</v>
      </c>
    </row>
    <row r="113" spans="1:3" x14ac:dyDescent="0.3">
      <c r="A113" t="s">
        <v>170</v>
      </c>
    </row>
    <row r="114" spans="1:3" x14ac:dyDescent="0.3">
      <c r="A114">
        <f>MATCH("Bob",Table6[Name], 0)</f>
        <v>2</v>
      </c>
      <c r="B114">
        <f>MATCH("Alice",Table6[Name], 0)</f>
        <v>1</v>
      </c>
    </row>
    <row r="116" spans="1:3" x14ac:dyDescent="0.3">
      <c r="A116" s="14" t="s">
        <v>171</v>
      </c>
    </row>
    <row r="117" spans="1:3" x14ac:dyDescent="0.3">
      <c r="A117" t="s">
        <v>172</v>
      </c>
      <c r="B117" t="s">
        <v>173</v>
      </c>
    </row>
    <row r="118" spans="1:3" x14ac:dyDescent="0.3">
      <c r="A118">
        <f>HLOOKUP("Math",A88:C92,3,FALSE)</f>
        <v>78</v>
      </c>
      <c r="B118">
        <f>HLOOKUP("Math",Table6[#All],3,FALSE)</f>
        <v>78</v>
      </c>
    </row>
    <row r="120" spans="1:3" x14ac:dyDescent="0.3">
      <c r="A120" t="s">
        <v>174</v>
      </c>
    </row>
    <row r="121" spans="1:3" x14ac:dyDescent="0.3">
      <c r="A121">
        <f>HLOOKUP("Science",Table6[#All],3,FALSE)</f>
        <v>88</v>
      </c>
    </row>
    <row r="123" spans="1:3" x14ac:dyDescent="0.3">
      <c r="A123" t="s">
        <v>175</v>
      </c>
    </row>
    <row r="124" spans="1:3" x14ac:dyDescent="0.3">
      <c r="A124">
        <f>HLOOKUP("Science",Table6[#All],4,FALSE)</f>
        <v>84</v>
      </c>
    </row>
    <row r="127" spans="1:3" x14ac:dyDescent="0.3">
      <c r="A127" t="s">
        <v>185</v>
      </c>
      <c r="B127" t="s">
        <v>187</v>
      </c>
    </row>
    <row r="128" spans="1:3" x14ac:dyDescent="0.3">
      <c r="A128" t="s">
        <v>118</v>
      </c>
      <c r="B128" cm="1">
        <f t="array" ref="B128:C128">VLOOKUP(A128,Table6[#All],{2,3},0)</f>
        <v>78</v>
      </c>
      <c r="C128">
        <v>88</v>
      </c>
    </row>
    <row r="129" spans="1:3" x14ac:dyDescent="0.3">
      <c r="A129" t="s">
        <v>120</v>
      </c>
      <c r="B129" cm="1">
        <f t="array" ref="B129:C129">VLOOKUP(A129,Table6[#All],{2,3},0)</f>
        <v>88</v>
      </c>
      <c r="C129">
        <v>91</v>
      </c>
    </row>
    <row r="131" spans="1:3" x14ac:dyDescent="0.3">
      <c r="A131" t="s">
        <v>186</v>
      </c>
    </row>
    <row r="132" spans="1:3" x14ac:dyDescent="0.3">
      <c r="A132" t="str" cm="1">
        <f t="array" ref="A132:C132">VLOOKUP("Bob",Table6[#All],{1,2,3},1)</f>
        <v>Bob</v>
      </c>
      <c r="B132">
        <v>78</v>
      </c>
      <c r="C132">
        <v>88</v>
      </c>
    </row>
  </sheetData>
  <phoneticPr fontId="2" type="noConversion"/>
  <conditionalFormatting sqref="C6">
    <cfRule type="containsText" dxfId="8" priority="5" operator="containsText" text="Reorder">
      <formula>NOT(ISERROR(SEARCH("Reorder",C6)))</formula>
    </cfRule>
  </conditionalFormatting>
  <conditionalFormatting sqref="E3:E9">
    <cfRule type="containsText" dxfId="7" priority="4" operator="containsText" text="Reorder">
      <formula>NOT(ISERROR(SEARCH("Reorder",E3)))</formula>
    </cfRule>
  </conditionalFormatting>
  <conditionalFormatting sqref="E13:E20">
    <cfRule type="containsText" dxfId="6" priority="3" operator="containsText" text="Pending">
      <formula>NOT(ISERROR(SEARCH("Pending",E13)))</formula>
    </cfRule>
  </conditionalFormatting>
  <conditionalFormatting sqref="E24:E31">
    <cfRule type="containsText" dxfId="5" priority="2" operator="containsText" text="No">
      <formula>NOT(ISERROR(SEARCH("No",E24)))</formula>
    </cfRule>
  </conditionalFormatting>
  <conditionalFormatting sqref="E53:E58">
    <cfRule type="containsText" dxfId="4" priority="1" operator="containsText" text="In Stock">
      <formula>NOT(ISERROR(SEARCH("In Stock",E53)))</formula>
    </cfRule>
  </conditionalFormatting>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82FCD-CE06-4215-94A1-EE411A706636}">
  <dimension ref="A1:F69"/>
  <sheetViews>
    <sheetView tabSelected="1" topLeftCell="A30" zoomScale="70" zoomScaleNormal="70" workbookViewId="0">
      <selection activeCell="P53" sqref="P53"/>
    </sheetView>
  </sheetViews>
  <sheetFormatPr defaultRowHeight="14.4" x14ac:dyDescent="0.3"/>
  <cols>
    <col min="1" max="1" width="18.88671875" customWidth="1"/>
    <col min="2" max="2" width="17.6640625" customWidth="1"/>
    <col min="3" max="3" width="13.21875" customWidth="1"/>
    <col min="5" max="5" width="14" customWidth="1"/>
  </cols>
  <sheetData>
    <row r="1" spans="1:3" x14ac:dyDescent="0.3">
      <c r="A1" s="2" t="s">
        <v>114</v>
      </c>
      <c r="B1" s="2" t="s">
        <v>115</v>
      </c>
      <c r="C1" s="2" t="s">
        <v>116</v>
      </c>
    </row>
    <row r="2" spans="1:3" x14ac:dyDescent="0.3">
      <c r="A2" s="3" t="s">
        <v>117</v>
      </c>
      <c r="B2" s="3">
        <v>85</v>
      </c>
      <c r="C2" s="3">
        <v>90</v>
      </c>
    </row>
    <row r="3" spans="1:3" x14ac:dyDescent="0.3">
      <c r="A3" s="3" t="s">
        <v>118</v>
      </c>
      <c r="B3" s="3">
        <v>78</v>
      </c>
      <c r="C3" s="3">
        <v>88</v>
      </c>
    </row>
    <row r="4" spans="1:3" x14ac:dyDescent="0.3">
      <c r="A4" s="3" t="s">
        <v>119</v>
      </c>
      <c r="B4" s="3">
        <v>92</v>
      </c>
      <c r="C4" s="3">
        <v>84</v>
      </c>
    </row>
    <row r="5" spans="1:3" x14ac:dyDescent="0.3">
      <c r="A5" s="3" t="s">
        <v>120</v>
      </c>
      <c r="B5" s="3">
        <v>88</v>
      </c>
      <c r="C5" s="3">
        <v>91</v>
      </c>
    </row>
    <row r="7" spans="1:3" x14ac:dyDescent="0.3">
      <c r="A7" t="s">
        <v>138</v>
      </c>
    </row>
    <row r="8" spans="1:3" x14ac:dyDescent="0.3">
      <c r="A8">
        <f>VLOOKUP("John", A2:C5, 2, FALSE)</f>
        <v>92</v>
      </c>
    </row>
    <row r="10" spans="1:3" x14ac:dyDescent="0.3">
      <c r="A10" s="10"/>
    </row>
    <row r="11" spans="1:3" x14ac:dyDescent="0.3">
      <c r="A11" t="s">
        <v>139</v>
      </c>
    </row>
    <row r="12" spans="1:3" x14ac:dyDescent="0.3">
      <c r="A12">
        <f>HLOOKUP("Math", A1:D2, 2, FALSE)</f>
        <v>85</v>
      </c>
    </row>
    <row r="14" spans="1:3" x14ac:dyDescent="0.3">
      <c r="A14" t="s">
        <v>140</v>
      </c>
    </row>
    <row r="15" spans="1:3" x14ac:dyDescent="0.3">
      <c r="A15">
        <f>_xlfn.XLOOKUP("John", A2:A5, B2:B5)</f>
        <v>92</v>
      </c>
    </row>
    <row r="18" spans="1:1" x14ac:dyDescent="0.3">
      <c r="A18" t="s">
        <v>126</v>
      </c>
    </row>
    <row r="19" spans="1:1" x14ac:dyDescent="0.3">
      <c r="A19" t="s">
        <v>176</v>
      </c>
    </row>
    <row r="20" spans="1:1" x14ac:dyDescent="0.3">
      <c r="A20" t="s">
        <v>177</v>
      </c>
    </row>
    <row r="24" spans="1:1" x14ac:dyDescent="0.3">
      <c r="A24" t="s">
        <v>134</v>
      </c>
    </row>
    <row r="25" spans="1:1" x14ac:dyDescent="0.3">
      <c r="A25" t="s">
        <v>178</v>
      </c>
    </row>
    <row r="26" spans="1:1" x14ac:dyDescent="0.3">
      <c r="A26" t="s">
        <v>179</v>
      </c>
    </row>
    <row r="30" spans="1:1" x14ac:dyDescent="0.3">
      <c r="A30" t="s">
        <v>130</v>
      </c>
    </row>
    <row r="31" spans="1:1" x14ac:dyDescent="0.3">
      <c r="A31" t="s">
        <v>180</v>
      </c>
    </row>
    <row r="32" spans="1:1" x14ac:dyDescent="0.3">
      <c r="A32" t="s">
        <v>181</v>
      </c>
    </row>
    <row r="36" spans="1:5" x14ac:dyDescent="0.3">
      <c r="A36" t="s">
        <v>182</v>
      </c>
    </row>
    <row r="37" spans="1:5" x14ac:dyDescent="0.3">
      <c r="A37" t="s">
        <v>183</v>
      </c>
    </row>
    <row r="38" spans="1:5" x14ac:dyDescent="0.3">
      <c r="A38" t="s">
        <v>184</v>
      </c>
    </row>
    <row r="43" spans="1:5" x14ac:dyDescent="0.3">
      <c r="A43" t="s">
        <v>142</v>
      </c>
    </row>
    <row r="44" spans="1:5" x14ac:dyDescent="0.3">
      <c r="A44" t="str">
        <f>A3</f>
        <v>Bob</v>
      </c>
      <c r="B44" cm="1">
        <f t="array" ref="B44:C44">VLOOKUP(A44,A1:C5,{2,3},0)</f>
        <v>78</v>
      </c>
      <c r="C44">
        <v>88</v>
      </c>
    </row>
    <row r="47" spans="1:5" x14ac:dyDescent="0.3">
      <c r="B47" s="14" t="s">
        <v>215</v>
      </c>
      <c r="E47" t="s">
        <v>216</v>
      </c>
    </row>
    <row r="49" spans="1:6" x14ac:dyDescent="0.3">
      <c r="A49" s="2" t="s">
        <v>188</v>
      </c>
      <c r="B49" s="2" t="s">
        <v>189</v>
      </c>
      <c r="E49" t="str">
        <f>A50</f>
        <v>Computer Science</v>
      </c>
      <c r="F49" t="str">
        <f>A51</f>
        <v>Mathematics</v>
      </c>
    </row>
    <row r="50" spans="1:6" x14ac:dyDescent="0.3">
      <c r="A50" s="3" t="s">
        <v>190</v>
      </c>
      <c r="B50" s="3" t="s">
        <v>191</v>
      </c>
      <c r="E50" t="str" cm="1">
        <f t="array" ref="E50:E53">_xlfn._xlws.FILTER(B50:B69,Table12[Department]=E49)</f>
        <v>CS2025001</v>
      </c>
      <c r="F50" t="str" cm="1">
        <f t="array" ref="F50:F53">_xlfn._xlws.FILTER(Table12[Student ID],Table12[Department]=F49)</f>
        <v>MA2025002</v>
      </c>
    </row>
    <row r="51" spans="1:6" x14ac:dyDescent="0.3">
      <c r="A51" s="3" t="s">
        <v>192</v>
      </c>
      <c r="B51" s="3" t="s">
        <v>193</v>
      </c>
      <c r="E51" t="str">
        <v>CS2025006</v>
      </c>
      <c r="F51" t="str">
        <v>MA2025007</v>
      </c>
    </row>
    <row r="52" spans="1:6" x14ac:dyDescent="0.3">
      <c r="A52" s="3" t="s">
        <v>194</v>
      </c>
      <c r="B52" s="3" t="s">
        <v>195</v>
      </c>
      <c r="E52" t="str">
        <v>CS2025011</v>
      </c>
      <c r="F52" t="str">
        <v>MA2025012</v>
      </c>
    </row>
    <row r="53" spans="1:6" x14ac:dyDescent="0.3">
      <c r="A53" s="3" t="s">
        <v>196</v>
      </c>
      <c r="B53" s="3" t="s">
        <v>197</v>
      </c>
      <c r="E53" t="str">
        <v>CS2025016</v>
      </c>
      <c r="F53" t="str">
        <v>MA2025017</v>
      </c>
    </row>
    <row r="54" spans="1:6" x14ac:dyDescent="0.3">
      <c r="A54" s="3" t="s">
        <v>198</v>
      </c>
      <c r="B54" s="3" t="s">
        <v>199</v>
      </c>
    </row>
    <row r="55" spans="1:6" x14ac:dyDescent="0.3">
      <c r="A55" s="3" t="s">
        <v>190</v>
      </c>
      <c r="B55" s="3" t="s">
        <v>200</v>
      </c>
    </row>
    <row r="56" spans="1:6" x14ac:dyDescent="0.3">
      <c r="A56" s="3" t="s">
        <v>192</v>
      </c>
      <c r="B56" s="3" t="s">
        <v>201</v>
      </c>
    </row>
    <row r="57" spans="1:6" x14ac:dyDescent="0.3">
      <c r="A57" s="3" t="s">
        <v>194</v>
      </c>
      <c r="B57" s="3" t="s">
        <v>202</v>
      </c>
    </row>
    <row r="58" spans="1:6" x14ac:dyDescent="0.3">
      <c r="A58" s="3" t="s">
        <v>196</v>
      </c>
      <c r="B58" s="3" t="s">
        <v>203</v>
      </c>
    </row>
    <row r="59" spans="1:6" x14ac:dyDescent="0.3">
      <c r="A59" s="3" t="s">
        <v>198</v>
      </c>
      <c r="B59" s="3" t="s">
        <v>204</v>
      </c>
    </row>
    <row r="60" spans="1:6" x14ac:dyDescent="0.3">
      <c r="A60" s="3" t="s">
        <v>190</v>
      </c>
      <c r="B60" s="3" t="s">
        <v>205</v>
      </c>
    </row>
    <row r="61" spans="1:6" x14ac:dyDescent="0.3">
      <c r="A61" s="3" t="s">
        <v>192</v>
      </c>
      <c r="B61" s="3" t="s">
        <v>206</v>
      </c>
    </row>
    <row r="62" spans="1:6" x14ac:dyDescent="0.3">
      <c r="A62" s="3" t="s">
        <v>194</v>
      </c>
      <c r="B62" s="3" t="s">
        <v>207</v>
      </c>
    </row>
    <row r="63" spans="1:6" x14ac:dyDescent="0.3">
      <c r="A63" s="3" t="s">
        <v>196</v>
      </c>
      <c r="B63" s="3" t="s">
        <v>208</v>
      </c>
    </row>
    <row r="64" spans="1:6" x14ac:dyDescent="0.3">
      <c r="A64" s="3" t="s">
        <v>198</v>
      </c>
      <c r="B64" s="3" t="s">
        <v>209</v>
      </c>
    </row>
    <row r="65" spans="1:2" x14ac:dyDescent="0.3">
      <c r="A65" s="3" t="s">
        <v>190</v>
      </c>
      <c r="B65" s="3" t="s">
        <v>210</v>
      </c>
    </row>
    <row r="66" spans="1:2" x14ac:dyDescent="0.3">
      <c r="A66" s="3" t="s">
        <v>192</v>
      </c>
      <c r="B66" s="3" t="s">
        <v>211</v>
      </c>
    </row>
    <row r="67" spans="1:2" x14ac:dyDescent="0.3">
      <c r="A67" s="3" t="s">
        <v>194</v>
      </c>
      <c r="B67" s="3" t="s">
        <v>212</v>
      </c>
    </row>
    <row r="68" spans="1:2" x14ac:dyDescent="0.3">
      <c r="A68" s="3" t="s">
        <v>196</v>
      </c>
      <c r="B68" s="3" t="s">
        <v>213</v>
      </c>
    </row>
    <row r="69" spans="1:2" x14ac:dyDescent="0.3">
      <c r="A69" s="3" t="s">
        <v>198</v>
      </c>
      <c r="B69" s="3" t="s">
        <v>214</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AF08E-46A2-4C25-B025-54B9063468BF}">
  <dimension ref="C2:H20"/>
  <sheetViews>
    <sheetView topLeftCell="A15" zoomScale="98" workbookViewId="0">
      <selection activeCell="D33" sqref="D33"/>
    </sheetView>
  </sheetViews>
  <sheetFormatPr defaultRowHeight="14.4" x14ac:dyDescent="0.3"/>
  <cols>
    <col min="3" max="4" width="12.88671875" bestFit="1" customWidth="1"/>
    <col min="5" max="5" width="14.33203125" bestFit="1" customWidth="1"/>
    <col min="7" max="7" width="12.88671875" bestFit="1" customWidth="1"/>
    <col min="8" max="8" width="19.5546875" bestFit="1" customWidth="1"/>
    <col min="9" max="9" width="24.6640625" customWidth="1"/>
    <col min="10" max="10" width="19.77734375" customWidth="1"/>
    <col min="11" max="11" width="16.5546875" customWidth="1"/>
    <col min="12" max="12" width="9" customWidth="1"/>
    <col min="13" max="13" width="3" bestFit="1" customWidth="1"/>
    <col min="14" max="14" width="4" bestFit="1" customWidth="1"/>
    <col min="15" max="15" width="11" bestFit="1" customWidth="1"/>
  </cols>
  <sheetData>
    <row r="2" spans="3:8" x14ac:dyDescent="0.3">
      <c r="C2" s="5" t="s">
        <v>64</v>
      </c>
      <c r="D2" t="s">
        <v>68</v>
      </c>
      <c r="G2" s="5" t="s">
        <v>64</v>
      </c>
      <c r="H2" t="s">
        <v>71</v>
      </c>
    </row>
    <row r="3" spans="3:8" x14ac:dyDescent="0.3">
      <c r="C3" s="6" t="s">
        <v>36</v>
      </c>
      <c r="D3">
        <v>4</v>
      </c>
      <c r="G3" s="6" t="s">
        <v>6</v>
      </c>
      <c r="H3">
        <v>2</v>
      </c>
    </row>
    <row r="4" spans="3:8" x14ac:dyDescent="0.3">
      <c r="C4" s="6" t="s">
        <v>42</v>
      </c>
      <c r="D4">
        <v>1</v>
      </c>
      <c r="G4" s="6" t="s">
        <v>13</v>
      </c>
      <c r="H4">
        <v>3</v>
      </c>
    </row>
    <row r="5" spans="3:8" x14ac:dyDescent="0.3">
      <c r="C5" s="6" t="s">
        <v>41</v>
      </c>
      <c r="D5">
        <v>1</v>
      </c>
      <c r="G5" s="6" t="s">
        <v>14</v>
      </c>
      <c r="H5">
        <v>2</v>
      </c>
    </row>
    <row r="6" spans="3:8" x14ac:dyDescent="0.3">
      <c r="C6" s="6" t="s">
        <v>40</v>
      </c>
      <c r="D6">
        <v>1</v>
      </c>
      <c r="G6" s="6" t="s">
        <v>65</v>
      </c>
      <c r="H6">
        <v>7</v>
      </c>
    </row>
    <row r="7" spans="3:8" x14ac:dyDescent="0.3">
      <c r="C7" s="6" t="s">
        <v>39</v>
      </c>
      <c r="D7">
        <v>1</v>
      </c>
    </row>
    <row r="8" spans="3:8" x14ac:dyDescent="0.3">
      <c r="C8" s="6" t="s">
        <v>65</v>
      </c>
      <c r="D8">
        <v>8</v>
      </c>
    </row>
    <row r="9" spans="3:8" x14ac:dyDescent="0.3">
      <c r="G9" s="5" t="s">
        <v>64</v>
      </c>
      <c r="H9" t="s">
        <v>72</v>
      </c>
    </row>
    <row r="10" spans="3:8" x14ac:dyDescent="0.3">
      <c r="C10" s="5" t="s">
        <v>64</v>
      </c>
      <c r="D10" t="s">
        <v>73</v>
      </c>
      <c r="G10" s="6">
        <v>11</v>
      </c>
      <c r="H10">
        <v>81</v>
      </c>
    </row>
    <row r="11" spans="3:8" x14ac:dyDescent="0.3">
      <c r="C11" s="6" t="s">
        <v>70</v>
      </c>
      <c r="D11">
        <v>1</v>
      </c>
      <c r="G11" s="6">
        <v>18</v>
      </c>
      <c r="H11">
        <v>68</v>
      </c>
    </row>
    <row r="12" spans="3:8" x14ac:dyDescent="0.3">
      <c r="C12" s="6" t="s">
        <v>69</v>
      </c>
      <c r="D12">
        <v>6</v>
      </c>
      <c r="G12" s="6">
        <v>20</v>
      </c>
      <c r="H12">
        <v>97</v>
      </c>
    </row>
    <row r="13" spans="3:8" x14ac:dyDescent="0.3">
      <c r="C13" s="6" t="s">
        <v>65</v>
      </c>
      <c r="D13">
        <v>7</v>
      </c>
      <c r="G13" s="6">
        <v>21</v>
      </c>
      <c r="H13">
        <v>129</v>
      </c>
    </row>
    <row r="14" spans="3:8" x14ac:dyDescent="0.3">
      <c r="G14" s="6">
        <v>31</v>
      </c>
      <c r="H14">
        <v>17</v>
      </c>
    </row>
    <row r="15" spans="3:8" x14ac:dyDescent="0.3">
      <c r="G15" s="6" t="s">
        <v>65</v>
      </c>
      <c r="H15">
        <v>392</v>
      </c>
    </row>
    <row r="17" spans="4:7" x14ac:dyDescent="0.3">
      <c r="D17" s="5" t="s">
        <v>64</v>
      </c>
      <c r="E17" t="s">
        <v>74</v>
      </c>
      <c r="G17" t="str">
        <f ca="1">"Report Generated On: " &amp; TEXT(TODAY(),"dd-mmm-yyyy")</f>
        <v>Report Generated On: 17-Jun-2025</v>
      </c>
    </row>
    <row r="18" spans="4:7" x14ac:dyDescent="0.3">
      <c r="D18" s="6" t="s">
        <v>66</v>
      </c>
      <c r="E18">
        <v>7</v>
      </c>
    </row>
    <row r="19" spans="4:7" x14ac:dyDescent="0.3">
      <c r="D19" s="6" t="s">
        <v>67</v>
      </c>
      <c r="E19">
        <v>1</v>
      </c>
    </row>
    <row r="20" spans="4:7" x14ac:dyDescent="0.3">
      <c r="D20" s="6" t="s">
        <v>65</v>
      </c>
      <c r="E20">
        <v>8</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81A21984-AE6A-46DD-B8CE-D740D65457A0}">
  <ds:schemaRefs/>
</ds:datastoreItem>
</file>

<file path=customXml/itemProps2.xml><?xml version="1.0" encoding="utf-8"?>
<ds:datastoreItem xmlns:ds="http://schemas.openxmlformats.org/officeDocument/2006/customXml" ds:itemID="{3BFBC328-61C9-46C1-AB7E-A2AD5B35C3CC}">
  <ds:schemaRefs/>
</ds:datastoreItem>
</file>

<file path=customXml/itemProps3.xml><?xml version="1.0" encoding="utf-8"?>
<ds:datastoreItem xmlns:ds="http://schemas.openxmlformats.org/officeDocument/2006/customXml" ds:itemID="{FFCD663F-9540-4959-B4D6-F21B0E2317D5}">
  <ds:schemaRefs/>
</ds:datastoreItem>
</file>

<file path=customXml/itemProps4.xml><?xml version="1.0" encoding="utf-8"?>
<ds:datastoreItem xmlns:ds="http://schemas.openxmlformats.org/officeDocument/2006/customXml" ds:itemID="{D907A12D-67D8-41BD-A1CC-B3DED9140D6C}">
  <ds:schemaRefs/>
</ds:datastoreItem>
</file>

<file path=customXml/itemProps5.xml><?xml version="1.0" encoding="utf-8"?>
<ds:datastoreItem xmlns:ds="http://schemas.openxmlformats.org/officeDocument/2006/customXml" ds:itemID="{EFF9C4AD-0899-4C0A-959E-B4F6D14E5483}">
  <ds:schemaRefs/>
</ds:datastoreItem>
</file>

<file path=customXml/itemProps6.xml><?xml version="1.0" encoding="utf-8"?>
<ds:datastoreItem xmlns:ds="http://schemas.openxmlformats.org/officeDocument/2006/customXml" ds:itemID="{0F900FD2-4F2A-4A6C-88B1-E02CB4633B51}">
  <ds:schemaRefs/>
</ds:datastoreItem>
</file>

<file path=customXml/itemProps7.xml><?xml version="1.0" encoding="utf-8"?>
<ds:datastoreItem xmlns:ds="http://schemas.openxmlformats.org/officeDocument/2006/customXml" ds:itemID="{6993E4D9-5E31-4AA6-9297-59991122C32B}">
  <ds:schemaRefs/>
</ds:datastoreItem>
</file>

<file path=customXml/itemProps8.xml><?xml version="1.0" encoding="utf-8"?>
<ds:datastoreItem xmlns:ds="http://schemas.openxmlformats.org/officeDocument/2006/customXml" ds:itemID="{ECA7BED5-9E05-4C7B-88D8-D3EAC1E25501}">
  <ds:schemaRefs/>
</ds:datastoreItem>
</file>

<file path=customXml/itemProps9.xml><?xml version="1.0" encoding="utf-8"?>
<ds:datastoreItem xmlns:ds="http://schemas.openxmlformats.org/officeDocument/2006/customXml" ds:itemID="{FDE06876-E901-4EC3-A0E3-826EF84BDC77}">
  <ds:schemaRefs/>
</ds:datastoreItem>
</file>

<file path=customXml/itemProps10.xml><?xml version="1.0" encoding="utf-8"?>
<ds:datastoreItem xmlns:ds="http://schemas.openxmlformats.org/officeDocument/2006/customXml" ds:itemID="{19CABED9-9A14-4471-958D-0874EB44A6AE}">
  <ds:schemaRefs/>
</ds:datastoreItem>
</file>

<file path=customXml/itemProps11.xml><?xml version="1.0" encoding="utf-8"?>
<ds:datastoreItem xmlns:ds="http://schemas.openxmlformats.org/officeDocument/2006/customXml" ds:itemID="{D57A44AB-F69A-4F1F-B97F-77E01708E01D}">
  <ds:schemaRefs/>
</ds:datastoreItem>
</file>

<file path=customXml/itemProps12.xml><?xml version="1.0" encoding="utf-8"?>
<ds:datastoreItem xmlns:ds="http://schemas.openxmlformats.org/officeDocument/2006/customXml" ds:itemID="{043A3C22-5244-4BEA-8F9B-56A9D8111D26}">
  <ds:schemaRefs/>
</ds:datastoreItem>
</file>

<file path=customXml/itemProps13.xml><?xml version="1.0" encoding="utf-8"?>
<ds:datastoreItem xmlns:ds="http://schemas.openxmlformats.org/officeDocument/2006/customXml" ds:itemID="{D4D32397-D1D9-48B8-AFB4-50E4BD98B749}">
  <ds:schemaRefs/>
</ds:datastoreItem>
</file>

<file path=customXml/itemProps14.xml><?xml version="1.0" encoding="utf-8"?>
<ds:datastoreItem xmlns:ds="http://schemas.openxmlformats.org/officeDocument/2006/customXml" ds:itemID="{3EB53FC6-F63B-45F8-9ED0-710A000AA35E}">
  <ds:schemaRefs/>
</ds:datastoreItem>
</file>

<file path=customXml/itemProps15.xml><?xml version="1.0" encoding="utf-8"?>
<ds:datastoreItem xmlns:ds="http://schemas.openxmlformats.org/officeDocument/2006/customXml" ds:itemID="{E0652435-9640-4813-970B-B84F1E4CFF94}">
  <ds:schemaRefs/>
</ds:datastoreItem>
</file>

<file path=customXml/itemProps16.xml><?xml version="1.0" encoding="utf-8"?>
<ds:datastoreItem xmlns:ds="http://schemas.openxmlformats.org/officeDocument/2006/customXml" ds:itemID="{87848AB8-CCAA-4A2C-A300-86A1E1E8A0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KUMAR D.S</dc:creator>
  <cp:lastModifiedBy>VISHNU KUMAR D.S</cp:lastModifiedBy>
  <dcterms:created xsi:type="dcterms:W3CDTF">2025-06-16T05:02:13Z</dcterms:created>
  <dcterms:modified xsi:type="dcterms:W3CDTF">2025-06-17T11:36:48Z</dcterms:modified>
</cp:coreProperties>
</file>