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<sst xmlns="http://schemas.openxmlformats.org/spreadsheetml/2006/main" count="91" uniqueCount="65">
  <si>
    <t>KEY FINANCIAL RATIOS OF TATA STEEL (in Rs. Cr.)</t>
  </si>
  <si>
    <t>Basic EPS (Rs.)</t>
  </si>
  <si>
    <t>Diluted EPS (Rs.)</t>
  </si>
  <si>
    <t>Cash EPS (Rs.)</t>
  </si>
  <si>
    <t>Period</t>
  </si>
  <si>
    <t>Book Value [ExclRevalReserve]/Share (Rs.)</t>
  </si>
  <si>
    <t>Interest Coverage</t>
  </si>
  <si>
    <t>Book Value [InclRevalReserve]/Share (Rs.)</t>
  </si>
  <si>
    <t>Current Ratio</t>
  </si>
  <si>
    <t>Revenue from Operations/Share (Rs.)</t>
  </si>
  <si>
    <t>Inventory Turnover Ratio</t>
  </si>
  <si>
    <t>PBDIT/Share (Rs.)</t>
  </si>
  <si>
    <t>ROCE</t>
  </si>
  <si>
    <t>PBIT/Share (Rs.)</t>
  </si>
  <si>
    <t>Account Receivable Turnover Ratio</t>
  </si>
  <si>
    <t>PBT/Share (Rs.)</t>
  </si>
  <si>
    <t>Net Profit/Share (Rs.)</t>
  </si>
  <si>
    <t>NP After MI And SOA / Share (Rs.)</t>
  </si>
  <si>
    <t>PROFITABILITY RATIOS</t>
  </si>
  <si>
    <t>PBDIT Margin (%)</t>
  </si>
  <si>
    <t>PBIT Margin (%)</t>
  </si>
  <si>
    <t>PBT Margin (%)</t>
  </si>
  <si>
    <t>Net Profit Margin (%)</t>
  </si>
  <si>
    <t>NP After MI And SOA Margin (%)</t>
  </si>
  <si>
    <t>Return on Networth/Equity (%)</t>
  </si>
  <si>
    <t>Return on Capital Employed (%)</t>
  </si>
  <si>
    <t>Return on Assets (%)</t>
  </si>
  <si>
    <t>Current Ratio (X)</t>
  </si>
  <si>
    <t>Total Debt/Equity (X)</t>
  </si>
  <si>
    <t>Inventory Turnover Ratio (X)</t>
  </si>
  <si>
    <t>Asset Turnover Ratio (%)</t>
  </si>
  <si>
    <t>Interest Coverage Ratios (%)</t>
  </si>
  <si>
    <t>LIQUIDITY RATIOS</t>
  </si>
  <si>
    <t>Price/Net Operating Revenue</t>
  </si>
  <si>
    <t>Quick Ratio (X)</t>
  </si>
  <si>
    <t>Dividend Payout Ratio (NP) (%)</t>
  </si>
  <si>
    <t>Dividend Payout Ratio (CP) (%)</t>
  </si>
  <si>
    <t>Earnings Retention Ratio (%)</t>
  </si>
  <si>
    <t>Cash Earnings Retention Ratio (%)</t>
  </si>
  <si>
    <t>PROJECTIONS FOR NEXT 5 YEARS</t>
  </si>
  <si>
    <t>COVERAGE RATIOS</t>
  </si>
  <si>
    <t>AVERAGE GROWTH RATES</t>
  </si>
  <si>
    <t>Interest Coverage Ratios (Post Tax) (%)</t>
  </si>
  <si>
    <t>Total Revenue/Income</t>
  </si>
  <si>
    <t>VALUATION RATIOS</t>
  </si>
  <si>
    <t>Total Operating Expense</t>
  </si>
  <si>
    <t>Enterprise Value (Cr.)</t>
  </si>
  <si>
    <t>Operating Income/Profit</t>
  </si>
  <si>
    <t>EV/Net Operating Revenue (X)</t>
  </si>
  <si>
    <t>EBITDA</t>
  </si>
  <si>
    <t>EV/EBITDA (X)</t>
  </si>
  <si>
    <t>Depreciation And Amortization</t>
  </si>
  <si>
    <t>MarketCap/Net Operating Revenue (X)</t>
  </si>
  <si>
    <t>EBIT</t>
  </si>
  <si>
    <t>Retention Ratios (%)</t>
  </si>
  <si>
    <t>Interest Expense</t>
  </si>
  <si>
    <t>Price/BV (X)</t>
  </si>
  <si>
    <t>Income/Profit Before Tax</t>
  </si>
  <si>
    <t>Tax Provision</t>
  </si>
  <si>
    <t>Earnings Yield</t>
  </si>
  <si>
    <t>Net Income</t>
  </si>
  <si>
    <t>MARUTI SUZUKI CASH FLOW STATEMENTS</t>
  </si>
  <si>
    <t>total Revenue/Income</t>
  </si>
  <si>
    <t>Gross Profit</t>
  </si>
  <si>
    <t>D&amp;A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</si>
</sst>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"/>
    <numFmt numFmtId="165" formatCode="mmm-d"/>
    <numFmt numFmtId="166" formatCode="mmmm d"/>
  </numFmts>
  <fonts count="7">
    <font>
      <sz val="10.0"/>
      <color rgb="FF000000"/>
      <name val="Arial"/>
      <scheme val="minor"/>
    </font>
    <font>
      <sz val="8.0"/>
      <color rgb="FF333333"/>
      <name val="&quot;Fira Sans&quot;"/>
    </font>
    <font>
      <sz val="11.0"/>
      <color rgb="FF333333"/>
      <name val="Latoregular"/>
    </font>
    <font>
      <b/>
      <color rgb="FF212529"/>
      <name val="Roboto"/>
    </font>
    <font>
      <color rgb="FF212529"/>
      <name val="Roboto"/>
    </font>
    <font>
      <color theme="1"/>
      <name val="Arial"/>
      <scheme val="minor"/>
    </font>
    <font>
      <b/>
      <sz val="12.0"/>
      <color rgb="FF212529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6F8FB"/>
        <bgColor rgb="FFF6F8FB"/>
      </patternFill>
    </fill>
    <fill>
      <patternFill patternType="solid">
        <fgColor rgb="FFFFFFFF"/>
        <bgColor rgb="FFFFFFFF"/>
      </patternFill>
    </fill>
    <fill>
      <patternFill patternType="solid">
        <fgColor rgb="FFDEE4E6"/>
        <bgColor rgb="FFDEE4E6"/>
      </patternFill>
    </fill>
    <fill>
      <patternFill patternType="solid">
        <fgColor rgb="FFF9F9F9"/>
        <bgColor rgb="FFF9F9F9"/>
      </patternFill>
    </fill>
  </fills>
  <borders count="9">
    <border/>
    <border>
      <top style="thin">
        <color rgb="FFD1D1D1"/>
      </top>
    </border>
    <border>
      <bottom style="thin">
        <color rgb="FFE0E0E0"/>
      </bottom>
    </border>
    <border>
      <right style="thin">
        <color rgb="FFE0E0E0"/>
      </right>
      <bottom style="thin">
        <color rgb="FFE0E0E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2" fillId="2" fontId="1" numFmtId="164" xfId="0" applyAlignment="1" applyBorder="1" applyFont="1" applyNumberFormat="1">
      <alignment horizontal="right" readingOrder="0" vertical="top"/>
    </xf>
    <xf borderId="0" fillId="3" fontId="2" numFmtId="0" xfId="0" applyAlignment="1" applyFill="1" applyFont="1">
      <alignment horizontal="left" readingOrder="0"/>
    </xf>
    <xf borderId="2" fillId="3" fontId="1" numFmtId="0" xfId="0" applyAlignment="1" applyBorder="1" applyFont="1">
      <alignment horizontal="right" readingOrder="0" vertical="top"/>
    </xf>
    <xf borderId="2" fillId="3" fontId="1" numFmtId="0" xfId="0" applyAlignment="1" applyBorder="1" applyFont="1">
      <alignment horizontal="right" vertical="top"/>
    </xf>
    <xf borderId="3" fillId="3" fontId="1" numFmtId="0" xfId="0" applyAlignment="1" applyBorder="1" applyFont="1">
      <alignment horizontal="left" readingOrder="0" vertical="top"/>
    </xf>
    <xf borderId="4" fillId="3" fontId="3" numFmtId="0" xfId="0" applyAlignment="1" applyBorder="1" applyFont="1">
      <alignment readingOrder="0" vertical="bottom"/>
    </xf>
    <xf borderId="4" fillId="3" fontId="4" numFmtId="165" xfId="0" applyAlignment="1" applyBorder="1" applyFont="1" applyNumberFormat="1">
      <alignment readingOrder="0" vertical="bottom"/>
    </xf>
    <xf borderId="4" fillId="3" fontId="4" numFmtId="0" xfId="0" applyAlignment="1" applyBorder="1" applyFont="1">
      <alignment readingOrder="0" vertical="bottom"/>
    </xf>
    <xf borderId="2" fillId="3" fontId="1" numFmtId="4" xfId="0" applyAlignment="1" applyBorder="1" applyFont="1" applyNumberFormat="1">
      <alignment horizontal="right" readingOrder="0" vertical="top"/>
    </xf>
    <xf borderId="3" fillId="4" fontId="1" numFmtId="0" xfId="0" applyAlignment="1" applyBorder="1" applyFill="1" applyFont="1">
      <alignment horizontal="left" readingOrder="0" vertical="top"/>
    </xf>
    <xf borderId="2" fillId="4" fontId="1" numFmtId="0" xfId="0" applyAlignment="1" applyBorder="1" applyFont="1">
      <alignment horizontal="right" vertical="top"/>
    </xf>
    <xf borderId="2" fillId="4" fontId="1" numFmtId="0" xfId="0" applyAlignment="1" applyBorder="1" applyFont="1">
      <alignment horizontal="right" vertical="top"/>
    </xf>
    <xf borderId="0" fillId="0" fontId="5" numFmtId="166" xfId="0" applyAlignment="1" applyFont="1" applyNumberFormat="1">
      <alignment readingOrder="0"/>
    </xf>
    <xf borderId="0" fillId="0" fontId="5" numFmtId="0" xfId="0" applyAlignment="1" applyFont="1">
      <alignment readingOrder="0"/>
    </xf>
    <xf borderId="5" fillId="3" fontId="6" numFmtId="165" xfId="0" applyAlignment="1" applyBorder="1" applyFont="1" applyNumberFormat="1">
      <alignment readingOrder="0" vertical="bottom"/>
    </xf>
    <xf borderId="0" fillId="0" fontId="5" numFmtId="164" xfId="0" applyAlignment="1" applyFont="1" applyNumberFormat="1">
      <alignment readingOrder="0"/>
    </xf>
    <xf borderId="6" fillId="3" fontId="6" numFmtId="0" xfId="0" applyAlignment="1" applyBorder="1" applyFont="1">
      <alignment vertical="bottom"/>
    </xf>
    <xf borderId="0" fillId="3" fontId="6" numFmtId="0" xfId="0" applyAlignment="1" applyFont="1">
      <alignment vertical="bottom"/>
    </xf>
    <xf borderId="7" fillId="5" fontId="6" numFmtId="0" xfId="0" applyAlignment="1" applyBorder="1" applyFill="1" applyFont="1">
      <alignment readingOrder="0" vertical="bottom"/>
    </xf>
    <xf borderId="8" fillId="3" fontId="3" numFmtId="0" xfId="0" applyAlignment="1" applyBorder="1" applyFont="1">
      <alignment readingOrder="0" vertical="bottom"/>
    </xf>
    <xf borderId="0" fillId="0" fontId="5" numFmtId="0" xfId="0" applyFont="1"/>
    <xf borderId="8" fillId="5" fontId="3" numFmtId="0" xfId="0" applyAlignment="1" applyBorder="1" applyFont="1">
      <alignment readingOrder="0" vertical="bottom"/>
    </xf>
    <xf borderId="8" fillId="5" fontId="4" numFmtId="0" xfId="0" applyAlignment="1" applyBorder="1" applyFont="1">
      <alignment readingOrder="0" vertical="bottom"/>
    </xf>
    <xf borderId="8" fillId="3" fontId="4" numFmtId="0" xfId="0" applyAlignment="1" applyBorder="1" applyFont="1">
      <alignment readingOrder="0" vertical="bottom"/>
    </xf>
    <xf borderId="3" fillId="0" fontId="1" numFmtId="0" xfId="0" applyAlignment="1" applyBorder="1" applyFont="1">
      <alignment horizontal="left" readingOrder="0" vertical="top"/>
    </xf>
    <xf borderId="2" fillId="0" fontId="1" numFmtId="0" xfId="0" applyAlignment="1" applyBorder="1" applyFont="1">
      <alignment horizontal="right" readingOrder="0" vertical="top"/>
    </xf>
    <xf borderId="0" fillId="3" fontId="1" numFmtId="0" xfId="0" applyFont="1"/>
    <xf borderId="0" fillId="3" fontId="1" numFmtId="0" xfId="0" applyFont="1"/>
    <xf borderId="7" fillId="5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31.63"/>
    <col customWidth="1" min="18" max="18" width="15.0"/>
    <col customWidth="1" min="21" max="21" width="10.63"/>
  </cols>
  <sheetData>
    <row r="1">
      <c r="B1" s="1" t="s">
        <v>0</v>
      </c>
      <c r="C1" s="2">
        <v>45374.0</v>
      </c>
      <c r="D1" s="2">
        <v>45373.0</v>
      </c>
      <c r="E1" s="2">
        <v>45372.0</v>
      </c>
      <c r="F1" s="2">
        <v>45371.0</v>
      </c>
      <c r="G1" s="2">
        <v>45370.0</v>
      </c>
    </row>
    <row r="2">
      <c r="B2" s="3" t="s">
        <v>1</v>
      </c>
      <c r="C2" s="4">
        <v>7.17</v>
      </c>
      <c r="D2" s="4">
        <v>332.35</v>
      </c>
      <c r="E2" s="4">
        <v>63.78</v>
      </c>
      <c r="F2" s="4">
        <v>11.86</v>
      </c>
      <c r="G2" s="4">
        <v>87.75</v>
      </c>
      <c r="H2" s="5"/>
    </row>
    <row r="3">
      <c r="B3" s="6" t="s">
        <v>2</v>
      </c>
      <c r="C3" s="4">
        <v>7.17</v>
      </c>
      <c r="D3" s="4">
        <v>332.09</v>
      </c>
      <c r="E3" s="4">
        <v>63.78</v>
      </c>
      <c r="F3" s="4">
        <v>11.86</v>
      </c>
      <c r="G3" s="4">
        <v>87.74</v>
      </c>
      <c r="H3" s="5"/>
    </row>
    <row r="4">
      <c r="B4" s="6" t="s">
        <v>3</v>
      </c>
      <c r="C4" s="4">
        <v>13.91</v>
      </c>
      <c r="D4" s="4">
        <v>411.08</v>
      </c>
      <c r="E4" s="4">
        <v>142.75</v>
      </c>
      <c r="F4" s="4">
        <v>84.65</v>
      </c>
      <c r="G4" s="4">
        <v>141.63</v>
      </c>
      <c r="H4" s="5"/>
      <c r="J4" s="7" t="s">
        <v>4</v>
      </c>
      <c r="K4" s="8">
        <v>45374.0</v>
      </c>
      <c r="L4" s="8">
        <v>45373.0</v>
      </c>
      <c r="M4" s="8">
        <v>45372.0</v>
      </c>
      <c r="N4" s="8">
        <v>45371.0</v>
      </c>
      <c r="O4" s="8">
        <v>45370.0</v>
      </c>
    </row>
    <row r="5">
      <c r="B5" s="6" t="s">
        <v>5</v>
      </c>
      <c r="C5" s="4">
        <v>86.12</v>
      </c>
      <c r="D5" s="4">
        <v>958.87</v>
      </c>
      <c r="E5" s="4">
        <v>640.69</v>
      </c>
      <c r="F5" s="4">
        <v>645.34</v>
      </c>
      <c r="G5" s="4">
        <v>602.78</v>
      </c>
      <c r="H5" s="5"/>
      <c r="J5" s="7" t="s">
        <v>6</v>
      </c>
      <c r="K5" s="9">
        <v>56.2</v>
      </c>
      <c r="L5" s="9">
        <v>36.82</v>
      </c>
      <c r="M5" s="9">
        <v>51.61</v>
      </c>
      <c r="N5" s="9">
        <v>53.04</v>
      </c>
      <c r="O5" s="9">
        <v>138.92</v>
      </c>
    </row>
    <row r="6">
      <c r="B6" s="6" t="s">
        <v>7</v>
      </c>
      <c r="C6" s="4">
        <v>86.12</v>
      </c>
      <c r="D6" s="4">
        <v>958.87</v>
      </c>
      <c r="E6" s="4">
        <v>640.69</v>
      </c>
      <c r="F6" s="4">
        <v>645.34</v>
      </c>
      <c r="G6" s="4">
        <v>602.78</v>
      </c>
      <c r="H6" s="5"/>
      <c r="J6" s="7" t="s">
        <v>8</v>
      </c>
      <c r="K6" s="9">
        <v>0.578</v>
      </c>
      <c r="L6" s="9">
        <v>0.986</v>
      </c>
      <c r="M6" s="9">
        <v>1.15</v>
      </c>
      <c r="N6" s="9">
        <v>0.747</v>
      </c>
      <c r="O6" s="9">
        <v>0.874</v>
      </c>
    </row>
    <row r="7">
      <c r="B7" s="6" t="s">
        <v>9</v>
      </c>
      <c r="C7" s="4">
        <v>199.27</v>
      </c>
      <c r="D7" s="10">
        <v>1997.68</v>
      </c>
      <c r="E7" s="10">
        <v>1306.58</v>
      </c>
      <c r="F7" s="10">
        <v>1301.12</v>
      </c>
      <c r="G7" s="10">
        <v>1377.09</v>
      </c>
      <c r="H7" s="5"/>
      <c r="J7" s="7" t="s">
        <v>10</v>
      </c>
      <c r="K7" s="9">
        <v>22.04</v>
      </c>
      <c r="L7" s="9">
        <v>20.03</v>
      </c>
      <c r="M7" s="9">
        <v>17.53</v>
      </c>
      <c r="N7" s="9">
        <v>17.78</v>
      </c>
      <c r="O7" s="9">
        <v>20.22</v>
      </c>
    </row>
    <row r="8">
      <c r="B8" s="6" t="s">
        <v>11</v>
      </c>
      <c r="C8" s="4">
        <v>27.3</v>
      </c>
      <c r="D8" s="10">
        <v>526.32</v>
      </c>
      <c r="E8" s="10">
        <v>262.19</v>
      </c>
      <c r="F8" s="10">
        <v>171.62</v>
      </c>
      <c r="G8" s="10">
        <v>269.04</v>
      </c>
      <c r="H8" s="5"/>
      <c r="J8" s="7" t="s">
        <v>12</v>
      </c>
      <c r="K8" s="9">
        <v>16.3</v>
      </c>
      <c r="L8" s="9">
        <v>8.09</v>
      </c>
      <c r="M8" s="9">
        <v>9.52</v>
      </c>
      <c r="N8" s="9">
        <v>13.61</v>
      </c>
      <c r="O8" s="9">
        <v>21.17</v>
      </c>
    </row>
    <row r="9">
      <c r="B9" s="6" t="s">
        <v>13</v>
      </c>
      <c r="C9" s="4">
        <v>19.65</v>
      </c>
      <c r="D9" s="4">
        <v>451.8</v>
      </c>
      <c r="E9" s="4">
        <v>185.09</v>
      </c>
      <c r="F9" s="4">
        <v>95.57</v>
      </c>
      <c r="G9" s="4">
        <v>204.92</v>
      </c>
      <c r="H9" s="5"/>
      <c r="J9" s="7" t="s">
        <v>14</v>
      </c>
      <c r="K9" s="9">
        <v>44.07</v>
      </c>
      <c r="L9" s="9">
        <v>43.42</v>
      </c>
      <c r="M9" s="9">
        <v>42.46</v>
      </c>
      <c r="N9" s="9">
        <v>37.71</v>
      </c>
      <c r="O9" s="9">
        <v>39.6</v>
      </c>
      <c r="P9" s="9"/>
    </row>
    <row r="10">
      <c r="B10" s="6" t="s">
        <v>15</v>
      </c>
      <c r="C10" s="4">
        <v>14.59</v>
      </c>
      <c r="D10" s="4">
        <v>405.97</v>
      </c>
      <c r="E10" s="4">
        <v>112.86</v>
      </c>
      <c r="F10" s="4">
        <v>-13.7</v>
      </c>
      <c r="G10" s="4">
        <v>136.96</v>
      </c>
      <c r="H10" s="5"/>
    </row>
    <row r="11">
      <c r="B11" s="6" t="s">
        <v>16</v>
      </c>
      <c r="C11" s="4">
        <v>6.27</v>
      </c>
      <c r="D11" s="4">
        <v>336.55</v>
      </c>
      <c r="E11" s="4">
        <v>65.65</v>
      </c>
      <c r="F11" s="4">
        <v>8.6</v>
      </c>
      <c r="G11" s="4">
        <v>77.5</v>
      </c>
      <c r="H11" s="5"/>
    </row>
    <row r="12">
      <c r="B12" s="6" t="s">
        <v>17</v>
      </c>
      <c r="C12" s="4">
        <v>7.17</v>
      </c>
      <c r="D12" s="4">
        <v>328.8</v>
      </c>
      <c r="E12" s="4">
        <v>62.54</v>
      </c>
      <c r="F12" s="4">
        <v>13.59</v>
      </c>
      <c r="G12" s="4">
        <v>89.25</v>
      </c>
      <c r="H12" s="5"/>
    </row>
    <row r="13">
      <c r="B13" s="11" t="s">
        <v>18</v>
      </c>
      <c r="C13" s="12"/>
      <c r="D13" s="12"/>
      <c r="E13" s="12"/>
      <c r="F13" s="12"/>
      <c r="G13" s="12"/>
      <c r="H13" s="13"/>
    </row>
    <row r="14">
      <c r="B14" s="6" t="s">
        <v>19</v>
      </c>
      <c r="C14" s="4">
        <v>13.69</v>
      </c>
      <c r="D14" s="4">
        <v>26.34</v>
      </c>
      <c r="E14" s="4">
        <v>20.06</v>
      </c>
      <c r="F14" s="4">
        <v>13.19</v>
      </c>
      <c r="G14" s="4">
        <v>19.53</v>
      </c>
      <c r="H14" s="5"/>
    </row>
    <row r="15">
      <c r="B15" s="6" t="s">
        <v>20</v>
      </c>
      <c r="C15" s="4">
        <v>9.86</v>
      </c>
      <c r="D15" s="4">
        <v>22.61</v>
      </c>
      <c r="E15" s="4">
        <v>14.16</v>
      </c>
      <c r="F15" s="4">
        <v>7.34</v>
      </c>
      <c r="G15" s="4">
        <v>14.88</v>
      </c>
      <c r="H15" s="5"/>
    </row>
    <row r="16">
      <c r="B16" s="6" t="s">
        <v>21</v>
      </c>
      <c r="C16" s="4">
        <v>7.32</v>
      </c>
      <c r="D16" s="4">
        <v>20.32</v>
      </c>
      <c r="E16" s="4">
        <v>8.63</v>
      </c>
      <c r="F16" s="4">
        <v>-1.05</v>
      </c>
      <c r="G16" s="4">
        <v>9.94</v>
      </c>
      <c r="H16" s="5"/>
    </row>
    <row r="17">
      <c r="B17" s="6" t="s">
        <v>22</v>
      </c>
      <c r="C17" s="4">
        <v>3.14</v>
      </c>
      <c r="D17" s="4">
        <v>16.84</v>
      </c>
      <c r="E17" s="4">
        <v>5.02</v>
      </c>
      <c r="F17" s="4">
        <v>0.66</v>
      </c>
      <c r="G17" s="4">
        <v>5.62</v>
      </c>
      <c r="H17" s="5"/>
    </row>
    <row r="18">
      <c r="B18" s="6" t="s">
        <v>23</v>
      </c>
      <c r="C18" s="4">
        <v>3.59</v>
      </c>
      <c r="D18" s="4">
        <v>16.45</v>
      </c>
      <c r="E18" s="4">
        <v>4.78</v>
      </c>
      <c r="F18" s="4">
        <v>1.04</v>
      </c>
      <c r="G18" s="4">
        <v>6.48</v>
      </c>
      <c r="H18" s="5"/>
    </row>
    <row r="19">
      <c r="B19" s="6" t="s">
        <v>24</v>
      </c>
      <c r="C19" s="4">
        <v>8.49</v>
      </c>
      <c r="D19" s="4">
        <v>35.08</v>
      </c>
      <c r="E19" s="4">
        <v>10.19</v>
      </c>
      <c r="F19" s="4">
        <v>2.18</v>
      </c>
      <c r="G19" s="4">
        <v>15.33</v>
      </c>
      <c r="H19" s="5"/>
    </row>
    <row r="20">
      <c r="B20" s="6" t="s">
        <v>25</v>
      </c>
      <c r="C20" s="4">
        <v>12.58</v>
      </c>
      <c r="D20" s="4">
        <v>28.31</v>
      </c>
      <c r="E20" s="4">
        <v>12.69</v>
      </c>
      <c r="F20" s="4">
        <v>5.79</v>
      </c>
      <c r="G20" s="4">
        <v>13.59</v>
      </c>
      <c r="H20" s="5"/>
      <c r="K20" s="14">
        <v>45374.0</v>
      </c>
      <c r="L20" s="14">
        <v>45373.0</v>
      </c>
      <c r="M20" s="14">
        <v>45372.0</v>
      </c>
      <c r="N20" s="14">
        <v>45371.0</v>
      </c>
      <c r="O20" s="14">
        <v>45370.0</v>
      </c>
    </row>
    <row r="21">
      <c r="B21" s="6" t="s">
        <v>26</v>
      </c>
      <c r="C21" s="4">
        <v>3.04</v>
      </c>
      <c r="D21" s="4">
        <v>14.06</v>
      </c>
      <c r="E21" s="4">
        <v>3.05</v>
      </c>
      <c r="F21" s="4">
        <v>0.62</v>
      </c>
      <c r="G21" s="4">
        <v>4.37</v>
      </c>
      <c r="H21" s="5"/>
      <c r="J21" s="6" t="s">
        <v>27</v>
      </c>
      <c r="K21" s="4">
        <v>0.89</v>
      </c>
      <c r="L21" s="4">
        <v>1.02</v>
      </c>
      <c r="M21" s="4">
        <v>0.85</v>
      </c>
      <c r="N21" s="4">
        <v>0.95</v>
      </c>
      <c r="O21" s="4">
        <v>0.97</v>
      </c>
    </row>
    <row r="22">
      <c r="B22" s="6" t="s">
        <v>28</v>
      </c>
      <c r="C22" s="4">
        <v>0.76</v>
      </c>
      <c r="D22" s="4">
        <v>0.6</v>
      </c>
      <c r="E22" s="4">
        <v>1.1</v>
      </c>
      <c r="F22" s="4">
        <v>1.59</v>
      </c>
      <c r="G22" s="4">
        <v>1.37</v>
      </c>
      <c r="H22" s="5"/>
      <c r="J22" s="6" t="s">
        <v>29</v>
      </c>
      <c r="K22" s="4">
        <v>1.97</v>
      </c>
      <c r="L22" s="4">
        <v>1.85</v>
      </c>
      <c r="M22" s="4">
        <v>0.95</v>
      </c>
      <c r="N22" s="4">
        <v>4.79</v>
      </c>
      <c r="O22" s="4">
        <v>4.98</v>
      </c>
    </row>
    <row r="23">
      <c r="B23" s="6" t="s">
        <v>30</v>
      </c>
      <c r="C23" s="4">
        <v>0.85</v>
      </c>
      <c r="D23" s="4">
        <v>0.92</v>
      </c>
      <c r="E23" s="4">
        <v>0.39</v>
      </c>
      <c r="F23" s="4">
        <v>59.48</v>
      </c>
      <c r="G23" s="4">
        <v>67.5</v>
      </c>
      <c r="H23" s="5"/>
      <c r="J23" s="6" t="s">
        <v>31</v>
      </c>
      <c r="K23" s="4">
        <v>5.29</v>
      </c>
      <c r="L23" s="4">
        <v>11.77</v>
      </c>
      <c r="M23" s="4">
        <v>4.13</v>
      </c>
      <c r="N23" s="4">
        <v>1.44</v>
      </c>
      <c r="O23" s="4">
        <v>3.06</v>
      </c>
    </row>
    <row r="24">
      <c r="B24" s="11" t="s">
        <v>32</v>
      </c>
      <c r="C24" s="12"/>
      <c r="D24" s="12"/>
      <c r="E24" s="12"/>
      <c r="F24" s="12"/>
      <c r="G24" s="12"/>
      <c r="H24" s="13"/>
      <c r="J24" s="6" t="s">
        <v>33</v>
      </c>
      <c r="K24" s="4">
        <v>0.52</v>
      </c>
      <c r="L24" s="4">
        <v>0.65</v>
      </c>
      <c r="M24" s="4">
        <v>0.62</v>
      </c>
      <c r="N24" s="4">
        <v>0.21</v>
      </c>
      <c r="O24" s="4">
        <v>0.38</v>
      </c>
    </row>
    <row r="25">
      <c r="B25" s="6" t="s">
        <v>27</v>
      </c>
      <c r="C25" s="4">
        <v>0.89</v>
      </c>
      <c r="D25" s="4">
        <v>1.02</v>
      </c>
      <c r="E25" s="4">
        <v>0.85</v>
      </c>
      <c r="F25" s="4">
        <v>0.95</v>
      </c>
      <c r="G25" s="4">
        <v>0.97</v>
      </c>
      <c r="H25" s="5"/>
      <c r="J25" s="6" t="s">
        <v>16</v>
      </c>
      <c r="K25" s="4">
        <v>6.27</v>
      </c>
      <c r="L25" s="4">
        <v>336.55</v>
      </c>
      <c r="M25" s="4">
        <v>65.65</v>
      </c>
      <c r="N25" s="4">
        <v>8.6</v>
      </c>
      <c r="O25" s="4">
        <v>77.5</v>
      </c>
    </row>
    <row r="26">
      <c r="B26" s="6" t="s">
        <v>34</v>
      </c>
      <c r="C26" s="4">
        <v>0.33</v>
      </c>
      <c r="D26" s="4">
        <v>0.48</v>
      </c>
      <c r="E26" s="4">
        <v>0.38</v>
      </c>
      <c r="F26" s="4">
        <v>0.45</v>
      </c>
      <c r="G26" s="4">
        <v>0.45</v>
      </c>
      <c r="H26" s="5"/>
    </row>
    <row r="27">
      <c r="B27" s="6" t="s">
        <v>29</v>
      </c>
      <c r="C27" s="4">
        <v>1.97</v>
      </c>
      <c r="D27" s="4">
        <v>1.85</v>
      </c>
      <c r="E27" s="4">
        <v>0.95</v>
      </c>
      <c r="F27" s="4">
        <v>4.79</v>
      </c>
      <c r="G27" s="4">
        <v>4.98</v>
      </c>
      <c r="H27" s="5"/>
    </row>
    <row r="28">
      <c r="B28" s="6" t="s">
        <v>35</v>
      </c>
      <c r="C28" s="4">
        <v>71.08</v>
      </c>
      <c r="D28" s="4">
        <v>7.48</v>
      </c>
      <c r="E28" s="4">
        <v>15.28</v>
      </c>
      <c r="F28" s="4">
        <v>95.6</v>
      </c>
      <c r="G28" s="4">
        <v>11.2</v>
      </c>
      <c r="H28" s="5"/>
    </row>
    <row r="29">
      <c r="B29" s="6" t="s">
        <v>36</v>
      </c>
      <c r="C29" s="4">
        <v>34.41</v>
      </c>
      <c r="D29" s="4">
        <v>6.09</v>
      </c>
      <c r="E29" s="4">
        <v>6.84</v>
      </c>
      <c r="F29" s="4">
        <v>14.49</v>
      </c>
      <c r="G29" s="4">
        <v>6.51</v>
      </c>
      <c r="H29" s="5"/>
    </row>
    <row r="30">
      <c r="B30" s="6" t="s">
        <v>37</v>
      </c>
      <c r="C30" s="4">
        <v>28.92</v>
      </c>
      <c r="D30" s="4">
        <v>92.52</v>
      </c>
      <c r="E30" s="4">
        <v>84.72</v>
      </c>
      <c r="F30" s="4">
        <v>4.4</v>
      </c>
      <c r="G30" s="4">
        <v>88.8</v>
      </c>
      <c r="H30" s="5"/>
    </row>
    <row r="31">
      <c r="B31" s="6" t="s">
        <v>38</v>
      </c>
      <c r="C31" s="4">
        <v>65.59</v>
      </c>
      <c r="D31" s="4">
        <v>93.91</v>
      </c>
      <c r="E31" s="4">
        <v>93.16</v>
      </c>
      <c r="F31" s="4">
        <v>85.51</v>
      </c>
      <c r="G31" s="4">
        <v>93.49</v>
      </c>
      <c r="H31" s="5"/>
      <c r="T31" s="15" t="s">
        <v>39</v>
      </c>
    </row>
    <row r="32">
      <c r="B32" s="11" t="s">
        <v>40</v>
      </c>
      <c r="C32" s="12"/>
      <c r="D32" s="12"/>
      <c r="E32" s="12"/>
      <c r="F32" s="12"/>
      <c r="G32" s="12"/>
      <c r="H32" s="13"/>
      <c r="L32" s="16">
        <v>45374.0</v>
      </c>
      <c r="M32" s="16">
        <v>45373.0</v>
      </c>
      <c r="N32" s="16">
        <v>45372.0</v>
      </c>
      <c r="O32" s="16">
        <v>45371.0</v>
      </c>
      <c r="P32" s="16">
        <v>45370.0</v>
      </c>
      <c r="Q32" s="15" t="s">
        <v>41</v>
      </c>
      <c r="S32" s="16"/>
      <c r="U32" s="17">
        <v>45375.0</v>
      </c>
      <c r="V32" s="17">
        <v>45376.0</v>
      </c>
      <c r="W32" s="17">
        <v>45377.0</v>
      </c>
      <c r="X32" s="17">
        <v>45378.0</v>
      </c>
      <c r="Y32" s="17">
        <v>45379.0</v>
      </c>
    </row>
    <row r="33">
      <c r="B33" s="6" t="s">
        <v>31</v>
      </c>
      <c r="C33" s="4">
        <v>5.29</v>
      </c>
      <c r="D33" s="4">
        <v>11.77</v>
      </c>
      <c r="E33" s="4">
        <v>4.13</v>
      </c>
      <c r="F33" s="4">
        <v>1.44</v>
      </c>
      <c r="G33" s="4">
        <v>3.06</v>
      </c>
      <c r="H33" s="5"/>
      <c r="K33" s="18"/>
      <c r="L33" s="19"/>
      <c r="M33" s="19"/>
      <c r="N33" s="19"/>
      <c r="O33" s="19"/>
      <c r="P33" s="19"/>
      <c r="S33" s="16">
        <v>45374.0</v>
      </c>
    </row>
    <row r="34">
      <c r="B34" s="6" t="s">
        <v>42</v>
      </c>
      <c r="C34" s="4">
        <v>5.29</v>
      </c>
      <c r="D34" s="4">
        <v>11.77</v>
      </c>
      <c r="E34" s="4">
        <v>4.13</v>
      </c>
      <c r="F34" s="4">
        <v>1.44</v>
      </c>
      <c r="G34" s="4">
        <v>3.06</v>
      </c>
      <c r="H34" s="5"/>
      <c r="K34" s="20" t="s">
        <v>43</v>
      </c>
      <c r="L34" s="20">
        <v>243352.0</v>
      </c>
      <c r="M34" s="20">
        <v>243959.0</v>
      </c>
      <c r="N34" s="20">
        <v>156477.0</v>
      </c>
      <c r="O34" s="20">
        <v>148971.0</v>
      </c>
      <c r="P34" s="20">
        <v>157668.0</v>
      </c>
      <c r="S34" s="19"/>
    </row>
    <row r="35">
      <c r="B35" s="11"/>
      <c r="C35" s="12"/>
      <c r="D35" s="12"/>
      <c r="E35" s="12"/>
      <c r="F35" s="12"/>
      <c r="G35" s="12"/>
      <c r="H35" s="13"/>
      <c r="K35" s="21"/>
      <c r="L35" s="21"/>
      <c r="M35" s="21">
        <f t="shared" ref="M35:P35" si="1">(L34-M34)/M34</f>
        <v>-0.002488123004</v>
      </c>
      <c r="N35" s="21">
        <f t="shared" si="1"/>
        <v>0.5590725794</v>
      </c>
      <c r="O35" s="21">
        <f t="shared" si="1"/>
        <v>0.05038564553</v>
      </c>
      <c r="P35" s="21">
        <f t="shared" si="1"/>
        <v>-0.05516021006</v>
      </c>
      <c r="Q35" s="22">
        <f>AVERAGE(L35:P35)</f>
        <v>0.137952473</v>
      </c>
      <c r="S35" s="20">
        <v>243352.0</v>
      </c>
      <c r="U35" s="22">
        <f>S35*1.137952473</f>
        <v>276923.0102</v>
      </c>
      <c r="V35" s="22">
        <f t="shared" ref="V35:Y35" si="2">U35*1.137952</f>
        <v>315125.0933</v>
      </c>
      <c r="W35" s="22">
        <f t="shared" si="2"/>
        <v>358597.2302</v>
      </c>
      <c r="X35" s="22">
        <f t="shared" si="2"/>
        <v>408066.4353</v>
      </c>
      <c r="Y35" s="22">
        <f t="shared" si="2"/>
        <v>464360.0162</v>
      </c>
    </row>
    <row r="36">
      <c r="B36" s="11" t="s">
        <v>44</v>
      </c>
      <c r="C36" s="12"/>
      <c r="D36" s="12"/>
      <c r="E36" s="12"/>
      <c r="F36" s="12"/>
      <c r="G36" s="12"/>
      <c r="H36" s="13"/>
      <c r="K36" s="21" t="s">
        <v>45</v>
      </c>
      <c r="L36" s="21">
        <v>226686.0</v>
      </c>
      <c r="M36" s="21">
        <v>195032.0</v>
      </c>
      <c r="N36" s="21">
        <v>142813.0</v>
      </c>
      <c r="O36" s="21">
        <v>147432.0</v>
      </c>
      <c r="P36" s="21">
        <v>143287.0</v>
      </c>
      <c r="S36" s="21"/>
    </row>
    <row r="37">
      <c r="B37" s="6"/>
      <c r="C37" s="10"/>
      <c r="D37" s="10"/>
      <c r="E37" s="10"/>
      <c r="F37" s="10"/>
      <c r="G37" s="10"/>
      <c r="H37" s="5"/>
      <c r="K37" s="21"/>
      <c r="L37" s="21"/>
      <c r="M37" s="21">
        <f t="shared" ref="M37:P37" si="3">(L36-M36)/M36</f>
        <v>0.162301571</v>
      </c>
      <c r="N37" s="21">
        <f t="shared" si="3"/>
        <v>0.3656459846</v>
      </c>
      <c r="O37" s="21">
        <f t="shared" si="3"/>
        <v>-0.03132969776</v>
      </c>
      <c r="P37" s="21">
        <f t="shared" si="3"/>
        <v>0.02892795578</v>
      </c>
      <c r="Q37" s="22">
        <f>AVERAGE(L37:P37)</f>
        <v>0.1313864534</v>
      </c>
      <c r="S37" s="21">
        <v>226686.0</v>
      </c>
      <c r="U37" s="15">
        <f>S37*(1+0.1313864534)</f>
        <v>256469.4696</v>
      </c>
      <c r="V37" s="22">
        <f t="shared" ref="V37:Y37" si="4">U37*1.137952</f>
        <v>291849.9458</v>
      </c>
      <c r="W37" s="22">
        <f t="shared" si="4"/>
        <v>332111.2296</v>
      </c>
      <c r="X37" s="22">
        <f t="shared" si="4"/>
        <v>377926.6379</v>
      </c>
      <c r="Y37" s="22">
        <f t="shared" si="4"/>
        <v>430062.3735</v>
      </c>
    </row>
    <row r="38">
      <c r="B38" s="6" t="s">
        <v>46</v>
      </c>
      <c r="C38" s="10">
        <v>194373.13</v>
      </c>
      <c r="D38" s="10">
        <v>215203.42</v>
      </c>
      <c r="E38" s="10">
        <v>175394.42</v>
      </c>
      <c r="F38" s="10">
        <v>138706.36</v>
      </c>
      <c r="G38" s="10">
        <v>149802.1</v>
      </c>
      <c r="H38" s="5"/>
      <c r="K38" s="21" t="s">
        <v>47</v>
      </c>
      <c r="L38" s="21">
        <v>23047.23</v>
      </c>
      <c r="M38" s="21">
        <v>48926.88</v>
      </c>
      <c r="N38" s="21">
        <v>13663.91</v>
      </c>
      <c r="O38" s="21">
        <v>1539.18</v>
      </c>
      <c r="P38" s="21">
        <v>14381.41</v>
      </c>
      <c r="S38" s="21"/>
    </row>
    <row r="39">
      <c r="B39" s="6"/>
      <c r="C39" s="10"/>
      <c r="D39" s="10"/>
      <c r="E39" s="10"/>
      <c r="F39" s="10"/>
      <c r="G39" s="10"/>
      <c r="H39" s="5"/>
      <c r="K39" s="23"/>
      <c r="L39" s="23"/>
      <c r="M39" s="23">
        <f t="shared" ref="M39:P39" si="5">(L38-M38)/M38</f>
        <v>-0.5289454386</v>
      </c>
      <c r="N39" s="23">
        <f t="shared" si="5"/>
        <v>2.580737871</v>
      </c>
      <c r="O39" s="23">
        <f t="shared" si="5"/>
        <v>7.877395756</v>
      </c>
      <c r="P39" s="23">
        <f t="shared" si="5"/>
        <v>-0.8929743328</v>
      </c>
      <c r="Q39" s="22">
        <f>AVERAGE(L39:P39)</f>
        <v>2.259053464</v>
      </c>
      <c r="S39" s="21">
        <v>23047.23</v>
      </c>
      <c r="U39" s="22">
        <f>S39*(1+2.259053464)</f>
        <v>75112.15477</v>
      </c>
      <c r="V39" s="22">
        <f t="shared" ref="V39:Y39" si="6">U39*2.259</f>
        <v>169678.3576</v>
      </c>
      <c r="W39" s="22">
        <f t="shared" si="6"/>
        <v>383303.4099</v>
      </c>
      <c r="X39" s="22">
        <f t="shared" si="6"/>
        <v>865882.4029</v>
      </c>
      <c r="Y39" s="22">
        <f t="shared" si="6"/>
        <v>1956028.348</v>
      </c>
    </row>
    <row r="40">
      <c r="B40" s="6" t="s">
        <v>48</v>
      </c>
      <c r="C40" s="10">
        <v>0.8</v>
      </c>
      <c r="D40" s="10">
        <v>0.88</v>
      </c>
      <c r="E40" s="10">
        <v>1.12</v>
      </c>
      <c r="F40" s="10">
        <v>0.93</v>
      </c>
      <c r="G40" s="10">
        <v>0.95</v>
      </c>
      <c r="H40" s="5"/>
      <c r="K40" s="23" t="s">
        <v>49</v>
      </c>
      <c r="L40" s="23">
        <v>34554.07</v>
      </c>
      <c r="M40" s="23">
        <v>64140.78</v>
      </c>
      <c r="N40" s="23">
        <v>30356.7</v>
      </c>
      <c r="O40" s="23">
        <v>14719.98</v>
      </c>
      <c r="P40" s="23">
        <v>30682.95</v>
      </c>
      <c r="S40" s="23"/>
    </row>
    <row r="41">
      <c r="B41" s="6"/>
      <c r="C41" s="4"/>
      <c r="D41" s="4"/>
      <c r="E41" s="4"/>
      <c r="F41" s="4"/>
      <c r="G41" s="4"/>
      <c r="H41" s="5"/>
      <c r="K41" s="24"/>
      <c r="L41" s="24"/>
      <c r="M41" s="24">
        <f t="shared" ref="M41:P41" si="7">(L38-M38)/M38</f>
        <v>-0.5289454386</v>
      </c>
      <c r="N41" s="24">
        <f t="shared" si="7"/>
        <v>2.580737871</v>
      </c>
      <c r="O41" s="24">
        <f t="shared" si="7"/>
        <v>7.877395756</v>
      </c>
      <c r="P41" s="24">
        <f t="shared" si="7"/>
        <v>-0.8929743328</v>
      </c>
      <c r="Q41" s="22">
        <f>AVERAGE(L41:P41)</f>
        <v>2.259053464</v>
      </c>
      <c r="S41" s="23">
        <v>34554.07</v>
      </c>
      <c r="U41" s="22">
        <f>S41*(1+Q41)</f>
        <v>112613.5615</v>
      </c>
      <c r="V41" s="22">
        <f>U41*(1+Q41)</f>
        <v>367013.6178</v>
      </c>
      <c r="W41" s="22">
        <f>V41*(1+Q41)</f>
        <v>1196117.002</v>
      </c>
      <c r="X41" s="22">
        <f>W41*(1+Q41)</f>
        <v>3898209.26</v>
      </c>
      <c r="Y41" s="22">
        <f>X41*(1+Q41)</f>
        <v>12704472.39</v>
      </c>
    </row>
    <row r="42">
      <c r="B42" s="6" t="s">
        <v>50</v>
      </c>
      <c r="C42" s="4">
        <v>5.83</v>
      </c>
      <c r="D42" s="4">
        <v>3.35</v>
      </c>
      <c r="E42" s="4">
        <v>5.59</v>
      </c>
      <c r="F42" s="4">
        <v>7.06</v>
      </c>
      <c r="G42" s="4">
        <v>4.86</v>
      </c>
      <c r="H42" s="5"/>
      <c r="K42" s="24" t="s">
        <v>51</v>
      </c>
      <c r="L42" s="24">
        <v>9335.2</v>
      </c>
      <c r="M42" s="24">
        <v>9100.87</v>
      </c>
      <c r="N42" s="24">
        <v>9233.64</v>
      </c>
      <c r="O42" s="24">
        <v>8707.67</v>
      </c>
      <c r="P42" s="24">
        <v>7579.32</v>
      </c>
      <c r="S42" s="24"/>
    </row>
    <row r="43">
      <c r="B43" s="6"/>
      <c r="C43" s="4"/>
      <c r="D43" s="4"/>
      <c r="E43" s="4"/>
      <c r="F43" s="4"/>
      <c r="G43" s="4"/>
      <c r="H43" s="5"/>
      <c r="K43" s="23"/>
      <c r="L43" s="23"/>
      <c r="M43" s="23">
        <f t="shared" ref="M43:P43" si="8">(L42-M42)/M42</f>
        <v>0.02574808782</v>
      </c>
      <c r="N43" s="23">
        <f t="shared" si="8"/>
        <v>-0.01437894481</v>
      </c>
      <c r="O43" s="23">
        <f t="shared" si="8"/>
        <v>0.06040306994</v>
      </c>
      <c r="P43" s="23">
        <f t="shared" si="8"/>
        <v>0.1488721943</v>
      </c>
      <c r="Q43" s="22">
        <f>AVERAGE(L43:P43)</f>
        <v>0.05516110182</v>
      </c>
      <c r="S43" s="24">
        <v>9335.2</v>
      </c>
      <c r="U43" s="22">
        <f>S43*(1+Q43)</f>
        <v>9850.139918</v>
      </c>
      <c r="V43" s="22">
        <f>U43*(1+Q43)</f>
        <v>10393.48449</v>
      </c>
      <c r="W43" s="22">
        <f>V43*(1+Q43)</f>
        <v>10966.80054</v>
      </c>
      <c r="X43" s="22">
        <f>W43*(1+Q43)</f>
        <v>11571.74135</v>
      </c>
      <c r="Y43" s="22">
        <f>X43*(1+Q43)</f>
        <v>12210.05135</v>
      </c>
    </row>
    <row r="44">
      <c r="B44" s="6" t="s">
        <v>52</v>
      </c>
      <c r="C44" s="4">
        <v>0.52</v>
      </c>
      <c r="D44" s="4">
        <v>0.65</v>
      </c>
      <c r="E44" s="4">
        <v>0.62</v>
      </c>
      <c r="F44" s="4">
        <v>0.21</v>
      </c>
      <c r="G44" s="4">
        <v>0.38</v>
      </c>
      <c r="H44" s="5"/>
      <c r="K44" s="23" t="s">
        <v>53</v>
      </c>
      <c r="L44" s="23">
        <v>25218.87</v>
      </c>
      <c r="M44" s="23">
        <v>55039.91</v>
      </c>
      <c r="N44" s="23">
        <v>21123.06</v>
      </c>
      <c r="O44" s="23">
        <v>6012.31</v>
      </c>
      <c r="P44" s="23">
        <v>23341.12</v>
      </c>
      <c r="S44" s="23"/>
    </row>
    <row r="45">
      <c r="B45" s="6"/>
      <c r="C45" s="4"/>
      <c r="D45" s="4"/>
      <c r="E45" s="4"/>
      <c r="F45" s="4"/>
      <c r="G45" s="4"/>
      <c r="H45" s="5"/>
      <c r="K45" s="25"/>
      <c r="L45" s="25"/>
      <c r="M45" s="25">
        <f t="shared" ref="M45:P45" si="9">(L44-M44)/M44</f>
        <v>-0.541807572</v>
      </c>
      <c r="N45" s="25">
        <f t="shared" si="9"/>
        <v>1.605678817</v>
      </c>
      <c r="O45" s="25">
        <f t="shared" si="9"/>
        <v>2.513301876</v>
      </c>
      <c r="P45" s="25">
        <f t="shared" si="9"/>
        <v>-0.742415531</v>
      </c>
      <c r="Q45" s="22">
        <f>AVERAGE(L45:P45)</f>
        <v>0.7086893975</v>
      </c>
      <c r="S45" s="23">
        <v>25218.87</v>
      </c>
      <c r="U45" s="22">
        <f>S45*(1+Q45)</f>
        <v>43091.21579</v>
      </c>
      <c r="V45" s="22">
        <f>U45*(1+Q45)</f>
        <v>73629.50354</v>
      </c>
      <c r="W45" s="22">
        <f>V45*(1+Q45)</f>
        <v>125809.952</v>
      </c>
      <c r="X45" s="22">
        <f>W45*(1+Q45)</f>
        <v>214970.1311</v>
      </c>
      <c r="Y45" s="22">
        <f>X45*(1+Q45)</f>
        <v>367317.1839</v>
      </c>
    </row>
    <row r="46">
      <c r="B46" s="6" t="s">
        <v>54</v>
      </c>
      <c r="C46" s="4">
        <v>28.91</v>
      </c>
      <c r="D46" s="4">
        <v>92.51</v>
      </c>
      <c r="E46" s="4">
        <v>84.71</v>
      </c>
      <c r="F46" s="4">
        <v>4.39</v>
      </c>
      <c r="G46" s="4">
        <v>88.79</v>
      </c>
      <c r="H46" s="5"/>
      <c r="K46" s="25" t="s">
        <v>55</v>
      </c>
      <c r="L46" s="25">
        <v>6298.7</v>
      </c>
      <c r="M46" s="25">
        <v>5462.2</v>
      </c>
      <c r="N46" s="25">
        <v>7606.71</v>
      </c>
      <c r="O46" s="25">
        <v>7580.72</v>
      </c>
      <c r="P46" s="25">
        <v>7660.1</v>
      </c>
      <c r="S46" s="25"/>
    </row>
    <row r="47">
      <c r="B47" s="6"/>
      <c r="C47" s="4"/>
      <c r="D47" s="4"/>
      <c r="E47" s="4"/>
      <c r="F47" s="4"/>
      <c r="G47" s="4"/>
      <c r="H47" s="5"/>
      <c r="K47" s="23"/>
      <c r="L47" s="23"/>
      <c r="M47" s="23">
        <f t="shared" ref="M47:P47" si="10">(L46-M46)/M46</f>
        <v>0.1531434221</v>
      </c>
      <c r="N47" s="23">
        <f t="shared" si="10"/>
        <v>-0.2819234597</v>
      </c>
      <c r="O47" s="23">
        <f t="shared" si="10"/>
        <v>0.003428434238</v>
      </c>
      <c r="P47" s="23">
        <f t="shared" si="10"/>
        <v>-0.010362789</v>
      </c>
      <c r="Q47" s="22">
        <f>AVERAGE(L47:P47)</f>
        <v>-0.03392859809</v>
      </c>
      <c r="S47" s="25">
        <v>6298.7</v>
      </c>
      <c r="U47" s="22">
        <f>S47*(1+Q47)</f>
        <v>6084.993939</v>
      </c>
      <c r="V47" s="22">
        <f>U47*(1+Q47)</f>
        <v>5878.538625</v>
      </c>
      <c r="W47" s="22">
        <f>V47*(1+Q47)</f>
        <v>5679.088051</v>
      </c>
      <c r="X47" s="22">
        <f>W47*(1+Q47)</f>
        <v>5486.404555</v>
      </c>
      <c r="Y47" s="22">
        <f>X47*(1+Q47)</f>
        <v>5300.25854</v>
      </c>
    </row>
    <row r="48">
      <c r="B48" s="6" t="s">
        <v>56</v>
      </c>
      <c r="C48" s="4">
        <v>1.24</v>
      </c>
      <c r="D48" s="4">
        <v>1.39</v>
      </c>
      <c r="E48" s="4">
        <v>1.32</v>
      </c>
      <c r="F48" s="4">
        <v>0.43</v>
      </c>
      <c r="G48" s="4">
        <v>0.89</v>
      </c>
      <c r="H48" s="5"/>
      <c r="K48" s="23" t="s">
        <v>57</v>
      </c>
      <c r="L48" s="23">
        <v>17817.0</v>
      </c>
      <c r="M48" s="23">
        <v>49577.71</v>
      </c>
      <c r="N48" s="23">
        <v>13516.35</v>
      </c>
      <c r="O48" s="23">
        <v>-1568.41</v>
      </c>
      <c r="P48" s="23">
        <v>15681.02</v>
      </c>
      <c r="S48" s="23"/>
    </row>
    <row r="49">
      <c r="B49" s="6"/>
      <c r="C49" s="4"/>
      <c r="D49" s="4"/>
      <c r="E49" s="4"/>
      <c r="F49" s="4"/>
      <c r="G49" s="4"/>
      <c r="H49" s="5"/>
      <c r="K49" s="24"/>
      <c r="L49" s="24"/>
      <c r="M49" s="24">
        <f t="shared" ref="M49:N49" si="11">(L48-M48)/M48</f>
        <v>-0.6406247888</v>
      </c>
      <c r="N49" s="24">
        <f t="shared" si="11"/>
        <v>2.667980631</v>
      </c>
      <c r="O49" s="24">
        <f>-(N48-O48)/O48</f>
        <v>9.617867777</v>
      </c>
      <c r="P49" s="24">
        <f>(O48-P48)/P48</f>
        <v>-1.100019642</v>
      </c>
      <c r="Q49" s="22">
        <f>AVERAGE(L49:P49)</f>
        <v>2.636300994</v>
      </c>
      <c r="S49" s="23">
        <v>17817.0</v>
      </c>
      <c r="U49" s="22">
        <f>S49*(1+Q49)</f>
        <v>64787.97482</v>
      </c>
      <c r="V49" s="22">
        <f>U49*(1+Q49)</f>
        <v>235588.5772</v>
      </c>
      <c r="W49" s="22">
        <f>V49*(1+Q49)</f>
        <v>856670.9777</v>
      </c>
      <c r="X49" s="22">
        <f>W49*(1+Q49)</f>
        <v>3115113.528</v>
      </c>
      <c r="Y49" s="22">
        <f>X49*(1+Q49)</f>
        <v>11327490.42</v>
      </c>
    </row>
    <row r="50">
      <c r="B50" s="6" t="s">
        <v>33</v>
      </c>
      <c r="C50" s="4">
        <v>0.52</v>
      </c>
      <c r="D50" s="4">
        <v>0.65</v>
      </c>
      <c r="E50" s="4">
        <v>0.62</v>
      </c>
      <c r="F50" s="4">
        <v>0.21</v>
      </c>
      <c r="G50" s="4">
        <v>0.38</v>
      </c>
      <c r="H50" s="5"/>
      <c r="K50" s="24" t="s">
        <v>58</v>
      </c>
      <c r="L50" s="24">
        <v>10159.77</v>
      </c>
      <c r="M50" s="24">
        <v>8477.55</v>
      </c>
      <c r="N50" s="24">
        <v>5653.9</v>
      </c>
      <c r="O50" s="24">
        <v>-2568.41</v>
      </c>
      <c r="P50" s="24">
        <v>6718.43</v>
      </c>
      <c r="S50" s="24"/>
    </row>
    <row r="51">
      <c r="B51" s="26"/>
      <c r="C51" s="27"/>
      <c r="D51" s="27"/>
      <c r="E51" s="27"/>
      <c r="F51" s="27"/>
      <c r="G51" s="27"/>
      <c r="H51" s="5"/>
      <c r="K51" s="23"/>
      <c r="L51" s="23"/>
      <c r="M51" s="23">
        <f t="shared" ref="M51:N51" si="12">(L50-M50)/M50</f>
        <v>0.1984323301</v>
      </c>
      <c r="N51" s="23">
        <f t="shared" si="12"/>
        <v>0.4994163321</v>
      </c>
      <c r="O51" s="23">
        <f>-(N50-O50)/O50</f>
        <v>3.201322997</v>
      </c>
      <c r="P51" s="23">
        <f>(O50-P50)/P50</f>
        <v>-1.382293185</v>
      </c>
      <c r="Q51" s="22">
        <f>AVERAGE(L51:P51)</f>
        <v>0.6292196188</v>
      </c>
      <c r="S51" s="24">
        <v>10159.77</v>
      </c>
      <c r="U51" s="22">
        <f>S51*(1+Q51)</f>
        <v>16552.49661</v>
      </c>
      <c r="V51" s="22">
        <f>U51*(1+Q51)</f>
        <v>26967.65221</v>
      </c>
      <c r="W51" s="22">
        <f>V51*(1+Q51)</f>
        <v>43936.22805</v>
      </c>
      <c r="X51" s="22">
        <f>W51*(1+Q51)</f>
        <v>71581.76472</v>
      </c>
      <c r="Y51" s="22">
        <f>X51*(1+Q51)</f>
        <v>116622.4154</v>
      </c>
    </row>
    <row r="52">
      <c r="B52" s="26" t="s">
        <v>59</v>
      </c>
      <c r="C52" s="27">
        <v>0.07</v>
      </c>
      <c r="D52" s="27">
        <v>0.25</v>
      </c>
      <c r="E52" s="27">
        <v>0.08</v>
      </c>
      <c r="F52" s="27">
        <v>0.05</v>
      </c>
      <c r="G52" s="27">
        <v>0.17</v>
      </c>
      <c r="H52" s="5"/>
      <c r="K52" s="23" t="s">
        <v>60</v>
      </c>
      <c r="L52" s="23">
        <v>8760.4</v>
      </c>
      <c r="M52" s="23">
        <v>40153.93</v>
      </c>
      <c r="N52" s="23">
        <v>7490.22</v>
      </c>
      <c r="O52" s="23">
        <v>1556.54</v>
      </c>
      <c r="P52" s="23">
        <v>10218.33</v>
      </c>
      <c r="S52" s="23"/>
    </row>
    <row r="53">
      <c r="B53" s="28"/>
      <c r="C53" s="27">
        <v>0.07</v>
      </c>
      <c r="D53" s="27">
        <v>0.25</v>
      </c>
      <c r="E53" s="27">
        <v>0.08</v>
      </c>
      <c r="F53" s="27">
        <v>0.05</v>
      </c>
      <c r="G53" s="27">
        <v>0.17</v>
      </c>
      <c r="M53" s="22">
        <f t="shared" ref="M53:P53" si="13">(L52-M52)/M52</f>
        <v>-0.7818295743</v>
      </c>
      <c r="N53" s="22">
        <f t="shared" si="13"/>
        <v>4.360847879</v>
      </c>
      <c r="O53" s="22">
        <f t="shared" si="13"/>
        <v>3.812096059</v>
      </c>
      <c r="P53" s="22">
        <f t="shared" si="13"/>
        <v>-0.847671782</v>
      </c>
      <c r="Q53" s="22">
        <f>AVERAGE(L53:P53)</f>
        <v>1.635860645</v>
      </c>
      <c r="S53" s="23">
        <v>8760.4</v>
      </c>
      <c r="U53" s="22">
        <f t="shared" ref="U53:U58" si="14">S53*(1+Q53)</f>
        <v>23091.1936</v>
      </c>
      <c r="V53" s="22">
        <f t="shared" ref="V53:V58" si="15">U53*(1+Q53)</f>
        <v>60865.16846</v>
      </c>
      <c r="W53" s="22">
        <f t="shared" ref="W53:W58" si="16">V53*(1+Q53)</f>
        <v>160432.1022</v>
      </c>
      <c r="X53" s="22">
        <f t="shared" ref="X53:X58" si="17">W53*(1+Q53)</f>
        <v>422876.6645</v>
      </c>
      <c r="Y53" s="22">
        <f t="shared" ref="Y53:Y58" si="18">X53*(1+Q53)</f>
        <v>1114643.958</v>
      </c>
    </row>
    <row r="54">
      <c r="B54" s="29"/>
      <c r="U54" s="22">
        <f t="shared" si="14"/>
        <v>0</v>
      </c>
      <c r="V54" s="22">
        <f t="shared" si="15"/>
        <v>0</v>
      </c>
      <c r="W54" s="22">
        <f t="shared" si="16"/>
        <v>0</v>
      </c>
      <c r="X54" s="22">
        <f t="shared" si="17"/>
        <v>0</v>
      </c>
      <c r="Y54" s="22">
        <f t="shared" si="18"/>
        <v>0</v>
      </c>
    </row>
    <row r="55">
      <c r="U55" s="22">
        <f t="shared" si="14"/>
        <v>0</v>
      </c>
      <c r="V55" s="22">
        <f t="shared" si="15"/>
        <v>0</v>
      </c>
      <c r="W55" s="22">
        <f t="shared" si="16"/>
        <v>0</v>
      </c>
      <c r="X55" s="22">
        <f t="shared" si="17"/>
        <v>0</v>
      </c>
      <c r="Y55" s="22">
        <f t="shared" si="18"/>
        <v>0</v>
      </c>
    </row>
    <row r="56">
      <c r="U56" s="22">
        <f t="shared" si="14"/>
        <v>0</v>
      </c>
      <c r="V56" s="22">
        <f t="shared" si="15"/>
        <v>0</v>
      </c>
      <c r="W56" s="22">
        <f t="shared" si="16"/>
        <v>0</v>
      </c>
      <c r="X56" s="22">
        <f t="shared" si="17"/>
        <v>0</v>
      </c>
      <c r="Y56" s="22">
        <f t="shared" si="18"/>
        <v>0</v>
      </c>
    </row>
    <row r="57">
      <c r="U57" s="22">
        <f t="shared" si="14"/>
        <v>0</v>
      </c>
      <c r="V57" s="22">
        <f t="shared" si="15"/>
        <v>0</v>
      </c>
      <c r="W57" s="22">
        <f t="shared" si="16"/>
        <v>0</v>
      </c>
      <c r="X57" s="22">
        <f t="shared" si="17"/>
        <v>0</v>
      </c>
      <c r="Y57" s="22">
        <f t="shared" si="18"/>
        <v>0</v>
      </c>
    </row>
    <row r="58">
      <c r="U58" s="22">
        <f t="shared" si="14"/>
        <v>0</v>
      </c>
      <c r="V58" s="22">
        <f t="shared" si="15"/>
        <v>0</v>
      </c>
      <c r="W58" s="22">
        <f t="shared" si="16"/>
        <v>0</v>
      </c>
      <c r="X58" s="22">
        <f t="shared" si="17"/>
        <v>0</v>
      </c>
      <c r="Y58" s="22">
        <f t="shared" si="18"/>
        <v>0</v>
      </c>
    </row>
    <row r="59">
      <c r="L59" s="15" t="s">
        <v>61</v>
      </c>
      <c r="T59" s="15" t="s">
        <v>39</v>
      </c>
    </row>
    <row r="60">
      <c r="L60" s="16">
        <v>45374.0</v>
      </c>
      <c r="M60" s="16">
        <v>45373.0</v>
      </c>
      <c r="N60" s="16">
        <v>45372.0</v>
      </c>
      <c r="O60" s="16">
        <v>45371.0</v>
      </c>
      <c r="P60" s="16">
        <v>45370.0</v>
      </c>
      <c r="Q60" s="15" t="s">
        <v>41</v>
      </c>
      <c r="S60" s="16"/>
      <c r="U60" s="17">
        <v>45375.0</v>
      </c>
      <c r="V60" s="17">
        <v>45376.0</v>
      </c>
      <c r="W60" s="17">
        <v>45377.0</v>
      </c>
      <c r="X60" s="17">
        <v>45378.0</v>
      </c>
      <c r="Y60" s="17">
        <v>45379.0</v>
      </c>
    </row>
    <row r="61">
      <c r="S61" s="16">
        <v>45374.0</v>
      </c>
    </row>
    <row r="62">
      <c r="K62" s="30" t="s">
        <v>62</v>
      </c>
      <c r="L62" s="30">
        <v>117571.0</v>
      </c>
      <c r="M62" s="30">
        <v>88329.8</v>
      </c>
      <c r="N62" s="30">
        <v>70372.0</v>
      </c>
      <c r="O62" s="30">
        <v>75660.0</v>
      </c>
      <c r="P62" s="30">
        <v>86068.5</v>
      </c>
      <c r="V62" s="22">
        <f t="shared" ref="V62:V83" si="20">U62*(1+Q62)</f>
        <v>0</v>
      </c>
      <c r="W62" s="22">
        <f t="shared" ref="W62:W83" si="21">V62*(1+Q62)</f>
        <v>0</v>
      </c>
      <c r="X62" s="22">
        <f t="shared" ref="X62:X83" si="22">W62*(1+Q62)</f>
        <v>0</v>
      </c>
      <c r="Y62" s="22">
        <f t="shared" ref="Y62:Y83" si="23">X62*(1+Q62)</f>
        <v>0</v>
      </c>
    </row>
    <row r="63">
      <c r="K63" s="24"/>
      <c r="L63" s="24"/>
      <c r="M63" s="24">
        <f t="shared" ref="M63:P63" si="19">(L62-M62)/M62</f>
        <v>0.3310456947</v>
      </c>
      <c r="N63" s="24">
        <f t="shared" si="19"/>
        <v>0.25518388</v>
      </c>
      <c r="O63" s="24">
        <f t="shared" si="19"/>
        <v>-0.06989162041</v>
      </c>
      <c r="P63" s="24">
        <f t="shared" si="19"/>
        <v>-0.1209327454</v>
      </c>
      <c r="Q63" s="22">
        <f>AVERAGE(L63:P63)</f>
        <v>0.09885130219</v>
      </c>
      <c r="R63" s="30" t="s">
        <v>62</v>
      </c>
      <c r="S63" s="30">
        <v>117571.0</v>
      </c>
      <c r="U63" s="22">
        <f t="shared" ref="U63:U83" si="24">S63*(1+Q63)</f>
        <v>129193.0465</v>
      </c>
      <c r="V63" s="22">
        <f t="shared" si="20"/>
        <v>141963.9473</v>
      </c>
      <c r="W63" s="22">
        <f t="shared" si="21"/>
        <v>155997.2684</v>
      </c>
      <c r="X63" s="22">
        <f t="shared" si="22"/>
        <v>171417.8015</v>
      </c>
      <c r="Y63" s="22">
        <f t="shared" si="23"/>
        <v>188362.6744</v>
      </c>
    </row>
    <row r="64">
      <c r="K64" s="24" t="s">
        <v>63</v>
      </c>
      <c r="L64" s="24">
        <v>26397.8</v>
      </c>
      <c r="M64" s="24">
        <v>17900.3</v>
      </c>
      <c r="N64" s="24">
        <v>12887.7</v>
      </c>
      <c r="O64" s="24">
        <v>17550.6</v>
      </c>
      <c r="P64" s="24">
        <v>20538.4</v>
      </c>
      <c r="R64" s="24"/>
      <c r="S64" s="24"/>
      <c r="U64" s="22">
        <f t="shared" si="24"/>
        <v>0</v>
      </c>
      <c r="V64" s="22">
        <f t="shared" si="20"/>
        <v>0</v>
      </c>
      <c r="W64" s="22">
        <f t="shared" si="21"/>
        <v>0</v>
      </c>
      <c r="X64" s="22">
        <f t="shared" si="22"/>
        <v>0</v>
      </c>
      <c r="Y64" s="22">
        <f t="shared" si="23"/>
        <v>0</v>
      </c>
    </row>
    <row r="65">
      <c r="K65" s="21"/>
      <c r="L65" s="21"/>
      <c r="M65" s="21">
        <f t="shared" ref="M65:P65" si="25">(L64-M64)/M64</f>
        <v>0.4747127143</v>
      </c>
      <c r="N65" s="21">
        <f t="shared" si="25"/>
        <v>0.3889444975</v>
      </c>
      <c r="O65" s="21">
        <f t="shared" si="25"/>
        <v>-0.2656832245</v>
      </c>
      <c r="P65" s="21">
        <f t="shared" si="25"/>
        <v>-0.1454738441</v>
      </c>
      <c r="Q65" s="22">
        <f>AVERAGE(L65:P65)</f>
        <v>0.1131250358</v>
      </c>
      <c r="R65" s="24" t="s">
        <v>63</v>
      </c>
      <c r="S65" s="24">
        <v>26397.8</v>
      </c>
      <c r="U65" s="22">
        <f t="shared" si="24"/>
        <v>29384.05207</v>
      </c>
      <c r="V65" s="22">
        <f t="shared" si="20"/>
        <v>32708.12401</v>
      </c>
      <c r="W65" s="22">
        <f t="shared" si="21"/>
        <v>36408.23171</v>
      </c>
      <c r="X65" s="22">
        <f t="shared" si="22"/>
        <v>40526.91423</v>
      </c>
      <c r="Y65" s="22">
        <f t="shared" si="23"/>
        <v>45111.52285</v>
      </c>
    </row>
    <row r="66">
      <c r="K66" s="21" t="s">
        <v>45</v>
      </c>
      <c r="L66" s="21">
        <v>109566.0</v>
      </c>
      <c r="M66" s="21">
        <v>85539.2</v>
      </c>
      <c r="N66" s="21">
        <v>68156.3</v>
      </c>
      <c r="O66" s="21">
        <v>72010.0</v>
      </c>
      <c r="P66" s="21">
        <v>78162.0</v>
      </c>
      <c r="R66" s="21"/>
      <c r="S66" s="21"/>
      <c r="U66" s="22">
        <f t="shared" si="24"/>
        <v>0</v>
      </c>
      <c r="V66" s="22">
        <f t="shared" si="20"/>
        <v>0</v>
      </c>
      <c r="W66" s="22">
        <f t="shared" si="21"/>
        <v>0</v>
      </c>
      <c r="X66" s="22">
        <f t="shared" si="22"/>
        <v>0</v>
      </c>
      <c r="Y66" s="22">
        <f t="shared" si="23"/>
        <v>0</v>
      </c>
    </row>
    <row r="67">
      <c r="K67" s="21"/>
      <c r="L67" s="21"/>
      <c r="M67" s="21">
        <f t="shared" ref="M67:P67" si="26">(L66-M66)/M66</f>
        <v>0.280886424</v>
      </c>
      <c r="N67" s="21">
        <f t="shared" si="26"/>
        <v>0.2550446547</v>
      </c>
      <c r="O67" s="21">
        <f t="shared" si="26"/>
        <v>-0.05351617831</v>
      </c>
      <c r="P67" s="21">
        <f t="shared" si="26"/>
        <v>-0.07870832374</v>
      </c>
      <c r="Q67" s="22">
        <f>AVERAGE(L67:P67)</f>
        <v>0.1009266442</v>
      </c>
      <c r="R67" s="21" t="s">
        <v>45</v>
      </c>
      <c r="S67" s="21">
        <v>109566.0</v>
      </c>
      <c r="U67" s="22">
        <f t="shared" si="24"/>
        <v>120624.1287</v>
      </c>
      <c r="V67" s="22">
        <f t="shared" si="20"/>
        <v>132798.3172</v>
      </c>
      <c r="W67" s="22">
        <f t="shared" si="21"/>
        <v>146201.2057</v>
      </c>
      <c r="X67" s="22">
        <f t="shared" si="22"/>
        <v>160956.8028</v>
      </c>
      <c r="Y67" s="22">
        <f t="shared" si="23"/>
        <v>177201.6327</v>
      </c>
    </row>
    <row r="68">
      <c r="K68" s="21" t="s">
        <v>47</v>
      </c>
      <c r="L68" s="21">
        <v>8192.0</v>
      </c>
      <c r="M68" s="21">
        <v>2790.6</v>
      </c>
      <c r="N68" s="21">
        <v>2215.7</v>
      </c>
      <c r="O68" s="21">
        <v>3650.0</v>
      </c>
      <c r="P68" s="21">
        <v>7906.5</v>
      </c>
      <c r="R68" s="21"/>
      <c r="S68" s="21"/>
      <c r="U68" s="22">
        <f t="shared" si="24"/>
        <v>0</v>
      </c>
      <c r="V68" s="22">
        <f t="shared" si="20"/>
        <v>0</v>
      </c>
      <c r="W68" s="22">
        <f t="shared" si="21"/>
        <v>0</v>
      </c>
      <c r="X68" s="22">
        <f t="shared" si="22"/>
        <v>0</v>
      </c>
      <c r="Y68" s="22">
        <f t="shared" si="23"/>
        <v>0</v>
      </c>
    </row>
    <row r="69">
      <c r="K69" s="23"/>
      <c r="L69" s="23"/>
      <c r="M69" s="23">
        <f t="shared" ref="M69:P69" si="27">(L68-M68)/M68</f>
        <v>1.935569412</v>
      </c>
      <c r="N69" s="23">
        <f t="shared" si="27"/>
        <v>0.2594665343</v>
      </c>
      <c r="O69" s="23">
        <f t="shared" si="27"/>
        <v>-0.3929589041</v>
      </c>
      <c r="P69" s="23">
        <f t="shared" si="27"/>
        <v>-0.5383545184</v>
      </c>
      <c r="Q69" s="22">
        <f>AVERAGE(L69:P69)</f>
        <v>0.3159306308</v>
      </c>
      <c r="R69" s="21" t="s">
        <v>47</v>
      </c>
      <c r="S69" s="21">
        <v>8192.0</v>
      </c>
      <c r="U69" s="22">
        <f t="shared" si="24"/>
        <v>10780.10373</v>
      </c>
      <c r="V69" s="22">
        <f t="shared" si="20"/>
        <v>14185.8687</v>
      </c>
      <c r="W69" s="22">
        <f t="shared" si="21"/>
        <v>18667.61915</v>
      </c>
      <c r="X69" s="22">
        <f t="shared" si="22"/>
        <v>24565.29184</v>
      </c>
      <c r="Y69" s="22">
        <f t="shared" si="23"/>
        <v>32326.21999</v>
      </c>
    </row>
    <row r="70">
      <c r="K70" s="23" t="s">
        <v>49</v>
      </c>
      <c r="L70" s="23">
        <v>13335.8</v>
      </c>
      <c r="M70" s="23">
        <v>7450.9</v>
      </c>
      <c r="N70" s="23">
        <v>8287.9</v>
      </c>
      <c r="O70" s="23">
        <v>10647.0</v>
      </c>
      <c r="P70" s="23">
        <v>13564.8</v>
      </c>
      <c r="R70" s="23"/>
      <c r="S70" s="23"/>
      <c r="U70" s="22">
        <f t="shared" si="24"/>
        <v>0</v>
      </c>
      <c r="V70" s="22">
        <f t="shared" si="20"/>
        <v>0</v>
      </c>
      <c r="W70" s="22">
        <f t="shared" si="21"/>
        <v>0</v>
      </c>
      <c r="X70" s="22">
        <f t="shared" si="22"/>
        <v>0</v>
      </c>
      <c r="Y70" s="22">
        <f t="shared" si="23"/>
        <v>0</v>
      </c>
    </row>
    <row r="71">
      <c r="M71" s="22">
        <f t="shared" ref="M71:P71" si="28">(L70-M70)/M70</f>
        <v>0.7898240481</v>
      </c>
      <c r="N71" s="22">
        <f t="shared" si="28"/>
        <v>-0.1009906008</v>
      </c>
      <c r="O71" s="22">
        <f t="shared" si="28"/>
        <v>-0.2215741523</v>
      </c>
      <c r="P71" s="22">
        <f t="shared" si="28"/>
        <v>-0.2151008493</v>
      </c>
      <c r="Q71" s="22">
        <f>AVERAGE(L71:P71)</f>
        <v>0.06303961144</v>
      </c>
      <c r="R71" s="23" t="s">
        <v>49</v>
      </c>
      <c r="S71" s="23">
        <v>13335.8</v>
      </c>
      <c r="U71" s="22">
        <f t="shared" si="24"/>
        <v>14176.48365</v>
      </c>
      <c r="V71" s="22">
        <f t="shared" si="20"/>
        <v>15070.16367</v>
      </c>
      <c r="W71" s="22">
        <f t="shared" si="21"/>
        <v>16020.18093</v>
      </c>
      <c r="X71" s="22">
        <f t="shared" si="22"/>
        <v>17030.08691</v>
      </c>
      <c r="Y71" s="22">
        <f t="shared" si="23"/>
        <v>18103.65698</v>
      </c>
    </row>
    <row r="72">
      <c r="K72" s="25" t="s">
        <v>64</v>
      </c>
      <c r="L72" s="25">
        <v>2825.7</v>
      </c>
      <c r="M72" s="25">
        <v>2789.0</v>
      </c>
      <c r="N72" s="25">
        <v>3034.1</v>
      </c>
      <c r="O72" s="25">
        <v>3528.4</v>
      </c>
      <c r="P72" s="25">
        <v>3020.8</v>
      </c>
      <c r="U72" s="22">
        <f t="shared" si="24"/>
        <v>0</v>
      </c>
      <c r="V72" s="22">
        <f t="shared" si="20"/>
        <v>0</v>
      </c>
      <c r="W72" s="22">
        <f t="shared" si="21"/>
        <v>0</v>
      </c>
      <c r="X72" s="22">
        <f t="shared" si="22"/>
        <v>0</v>
      </c>
      <c r="Y72" s="22">
        <f t="shared" si="23"/>
        <v>0</v>
      </c>
    </row>
    <row r="73">
      <c r="M73" s="15">
        <f t="shared" ref="M73:N73" si="29">(L72-M72)/M72</f>
        <v>0.01315883829</v>
      </c>
      <c r="N73" s="15">
        <f t="shared" si="29"/>
        <v>-0.08078178043</v>
      </c>
      <c r="O73" s="15">
        <f>-(N72-O72)/O72</f>
        <v>0.1400918263</v>
      </c>
      <c r="P73" s="15">
        <f>(O72-P72)/P72</f>
        <v>0.1680349576</v>
      </c>
      <c r="Q73" s="22">
        <f>AVERAGE(L73:P73)</f>
        <v>0.06012596045</v>
      </c>
      <c r="R73" s="25" t="s">
        <v>64</v>
      </c>
      <c r="S73" s="25">
        <v>2825.7</v>
      </c>
      <c r="U73" s="22">
        <f t="shared" si="24"/>
        <v>2995.597926</v>
      </c>
      <c r="V73" s="22">
        <f t="shared" si="20"/>
        <v>3175.711129</v>
      </c>
      <c r="W73" s="22">
        <f t="shared" si="21"/>
        <v>3366.653811</v>
      </c>
      <c r="X73" s="22">
        <f t="shared" si="22"/>
        <v>3569.077105</v>
      </c>
      <c r="Y73" s="22">
        <f t="shared" si="23"/>
        <v>3783.671293</v>
      </c>
    </row>
    <row r="74">
      <c r="K74" s="15" t="s">
        <v>53</v>
      </c>
      <c r="L74" s="24">
        <v>10510.1</v>
      </c>
      <c r="M74" s="23">
        <v>4661.9</v>
      </c>
      <c r="N74" s="23">
        <v>5253.8</v>
      </c>
      <c r="O74" s="23">
        <v>7118.6</v>
      </c>
      <c r="P74" s="23">
        <v>10544.0</v>
      </c>
      <c r="U74" s="22">
        <f t="shared" si="24"/>
        <v>0</v>
      </c>
      <c r="V74" s="22">
        <f t="shared" si="20"/>
        <v>0</v>
      </c>
      <c r="W74" s="22">
        <f t="shared" si="21"/>
        <v>0</v>
      </c>
      <c r="X74" s="22">
        <f t="shared" si="22"/>
        <v>0</v>
      </c>
      <c r="Y74" s="22">
        <f t="shared" si="23"/>
        <v>0</v>
      </c>
    </row>
    <row r="75">
      <c r="M75" s="22">
        <f t="shared" ref="M75:P75" si="30">(L74-M74)/M74</f>
        <v>1.254467063</v>
      </c>
      <c r="N75" s="22">
        <f t="shared" si="30"/>
        <v>-0.1126613118</v>
      </c>
      <c r="O75" s="22">
        <f t="shared" si="30"/>
        <v>-0.2619616217</v>
      </c>
      <c r="P75" s="22">
        <f t="shared" si="30"/>
        <v>-0.3248672231</v>
      </c>
      <c r="Q75" s="22">
        <f>AVERAGE(L75:P75)</f>
        <v>0.1387442266</v>
      </c>
      <c r="R75" s="15" t="s">
        <v>53</v>
      </c>
      <c r="S75" s="24">
        <v>10510.1</v>
      </c>
      <c r="U75" s="22">
        <f t="shared" si="24"/>
        <v>11968.3157</v>
      </c>
      <c r="V75" s="22">
        <f t="shared" si="20"/>
        <v>13628.8504</v>
      </c>
      <c r="W75" s="22">
        <f t="shared" si="21"/>
        <v>15519.77471</v>
      </c>
      <c r="X75" s="22">
        <f t="shared" si="22"/>
        <v>17673.05385</v>
      </c>
      <c r="Y75" s="22">
        <f t="shared" si="23"/>
        <v>20125.08803</v>
      </c>
    </row>
    <row r="76">
      <c r="K76" s="25" t="s">
        <v>55</v>
      </c>
      <c r="L76" s="25">
        <v>187.0</v>
      </c>
      <c r="M76" s="25">
        <v>126.6</v>
      </c>
      <c r="N76" s="25">
        <v>101.8</v>
      </c>
      <c r="O76" s="25">
        <v>134.2</v>
      </c>
      <c r="P76" s="25">
        <v>75.9</v>
      </c>
      <c r="U76" s="22">
        <f t="shared" si="24"/>
        <v>0</v>
      </c>
      <c r="V76" s="22">
        <f t="shared" si="20"/>
        <v>0</v>
      </c>
      <c r="W76" s="22">
        <f t="shared" si="21"/>
        <v>0</v>
      </c>
      <c r="X76" s="22">
        <f t="shared" si="22"/>
        <v>0</v>
      </c>
      <c r="Y76" s="22">
        <f t="shared" si="23"/>
        <v>0</v>
      </c>
    </row>
    <row r="77">
      <c r="M77" s="22">
        <f t="shared" ref="M77:P77" si="31">(L76-M76)/M76</f>
        <v>0.477093207</v>
      </c>
      <c r="N77" s="22">
        <f t="shared" si="31"/>
        <v>0.2436149312</v>
      </c>
      <c r="O77" s="22">
        <f t="shared" si="31"/>
        <v>-0.2414307004</v>
      </c>
      <c r="P77" s="22">
        <f t="shared" si="31"/>
        <v>0.768115942</v>
      </c>
      <c r="Q77" s="22">
        <f>AVERAGE(L77:P77)</f>
        <v>0.3118483449</v>
      </c>
      <c r="R77" s="25" t="s">
        <v>55</v>
      </c>
      <c r="S77" s="25">
        <v>187.0</v>
      </c>
      <c r="U77" s="22">
        <f t="shared" si="24"/>
        <v>245.3156405</v>
      </c>
      <c r="V77" s="22">
        <f t="shared" si="20"/>
        <v>321.816917</v>
      </c>
      <c r="W77" s="22">
        <f t="shared" si="21"/>
        <v>422.1749899</v>
      </c>
      <c r="X77" s="22">
        <f t="shared" si="22"/>
        <v>553.8295618</v>
      </c>
      <c r="Y77" s="22">
        <f t="shared" si="23"/>
        <v>726.540394</v>
      </c>
    </row>
    <row r="78">
      <c r="K78" s="23" t="s">
        <v>57</v>
      </c>
      <c r="L78" s="23">
        <v>10145.7</v>
      </c>
      <c r="M78" s="23">
        <v>4535.3</v>
      </c>
      <c r="N78" s="23">
        <v>5152.0</v>
      </c>
      <c r="O78" s="23">
        <v>6984.4</v>
      </c>
      <c r="P78" s="23">
        <v>10468.1</v>
      </c>
      <c r="U78" s="22">
        <f t="shared" si="24"/>
        <v>0</v>
      </c>
      <c r="V78" s="22">
        <f t="shared" si="20"/>
        <v>0</v>
      </c>
      <c r="W78" s="22">
        <f t="shared" si="21"/>
        <v>0</v>
      </c>
      <c r="X78" s="22">
        <f t="shared" si="22"/>
        <v>0</v>
      </c>
      <c r="Y78" s="22">
        <f t="shared" si="23"/>
        <v>0</v>
      </c>
    </row>
    <row r="79">
      <c r="M79" s="22">
        <f t="shared" ref="M79:P79" si="32">(L78-M78)/M78</f>
        <v>1.237051573</v>
      </c>
      <c r="N79" s="22">
        <f t="shared" si="32"/>
        <v>-0.119701087</v>
      </c>
      <c r="O79" s="22">
        <f t="shared" si="32"/>
        <v>-0.2623561079</v>
      </c>
      <c r="P79" s="22">
        <f t="shared" si="32"/>
        <v>-0.3327920062</v>
      </c>
      <c r="Q79" s="22">
        <f>AVERAGE(L79:P79)</f>
        <v>0.130550593</v>
      </c>
      <c r="R79" s="23" t="s">
        <v>57</v>
      </c>
      <c r="S79" s="23">
        <v>10145.7</v>
      </c>
      <c r="U79" s="22">
        <f t="shared" si="24"/>
        <v>11470.22715</v>
      </c>
      <c r="V79" s="22">
        <f t="shared" si="20"/>
        <v>12967.67211</v>
      </c>
      <c r="W79" s="22">
        <f t="shared" si="21"/>
        <v>14660.60939</v>
      </c>
      <c r="X79" s="22">
        <f t="shared" si="22"/>
        <v>16574.56064</v>
      </c>
      <c r="Y79" s="22">
        <f t="shared" si="23"/>
        <v>18738.37937</v>
      </c>
    </row>
    <row r="80">
      <c r="K80" s="24" t="s">
        <v>58</v>
      </c>
      <c r="L80" s="24">
        <v>2112.1</v>
      </c>
      <c r="M80" s="24">
        <v>817.7</v>
      </c>
      <c r="N80" s="24">
        <v>931.9</v>
      </c>
      <c r="O80" s="24">
        <v>1425.2</v>
      </c>
      <c r="P80" s="24">
        <v>2973.2</v>
      </c>
      <c r="U80" s="22">
        <f t="shared" si="24"/>
        <v>0</v>
      </c>
      <c r="V80" s="22">
        <f t="shared" si="20"/>
        <v>0</v>
      </c>
      <c r="W80" s="22">
        <f t="shared" si="21"/>
        <v>0</v>
      </c>
      <c r="X80" s="22">
        <f t="shared" si="22"/>
        <v>0</v>
      </c>
      <c r="Y80" s="22">
        <f t="shared" si="23"/>
        <v>0</v>
      </c>
    </row>
    <row r="81">
      <c r="M81" s="22">
        <f t="shared" ref="M81:P81" si="33">(L80-M80)/M80</f>
        <v>1.582976642</v>
      </c>
      <c r="N81" s="22">
        <f t="shared" si="33"/>
        <v>-0.1225453375</v>
      </c>
      <c r="O81" s="22">
        <f t="shared" si="33"/>
        <v>-0.3461268594</v>
      </c>
      <c r="P81" s="22">
        <f t="shared" si="33"/>
        <v>-0.5206511503</v>
      </c>
      <c r="Q81" s="22">
        <f>AVERAGE(L81:P81)</f>
        <v>0.1484133237</v>
      </c>
      <c r="R81" s="24" t="s">
        <v>58</v>
      </c>
      <c r="S81" s="24">
        <v>2112.1</v>
      </c>
      <c r="U81" s="22">
        <f t="shared" si="24"/>
        <v>2425.563781</v>
      </c>
      <c r="V81" s="22">
        <f t="shared" si="20"/>
        <v>2785.549763</v>
      </c>
      <c r="W81" s="22">
        <f t="shared" si="21"/>
        <v>3198.962462</v>
      </c>
      <c r="X81" s="22">
        <f t="shared" si="22"/>
        <v>3673.731113</v>
      </c>
      <c r="Y81" s="22">
        <f t="shared" si="23"/>
        <v>4218.961758</v>
      </c>
    </row>
    <row r="82">
      <c r="K82" s="23" t="s">
        <v>60</v>
      </c>
      <c r="L82" s="23">
        <v>8211.0</v>
      </c>
      <c r="M82" s="23">
        <v>3879.5</v>
      </c>
      <c r="N82" s="23">
        <v>4389.1</v>
      </c>
      <c r="O82" s="23">
        <v>5676.0</v>
      </c>
      <c r="P82" s="23">
        <v>7649.1</v>
      </c>
      <c r="U82" s="22">
        <f t="shared" si="24"/>
        <v>0</v>
      </c>
      <c r="V82" s="22">
        <f t="shared" si="20"/>
        <v>0</v>
      </c>
      <c r="W82" s="22">
        <f t="shared" si="21"/>
        <v>0</v>
      </c>
      <c r="X82" s="22">
        <f t="shared" si="22"/>
        <v>0</v>
      </c>
      <c r="Y82" s="22">
        <f t="shared" si="23"/>
        <v>0</v>
      </c>
    </row>
    <row r="83">
      <c r="M83" s="22">
        <f t="shared" ref="M83:P83" si="34">(L82-M82)/M82</f>
        <v>1.11650986</v>
      </c>
      <c r="N83" s="22">
        <f t="shared" si="34"/>
        <v>-0.1161058076</v>
      </c>
      <c r="O83" s="22">
        <f t="shared" si="34"/>
        <v>-0.226726568</v>
      </c>
      <c r="P83" s="22">
        <f t="shared" si="34"/>
        <v>-0.2579519159</v>
      </c>
      <c r="Q83" s="22">
        <f>AVERAGE(L83:P83)</f>
        <v>0.128931392</v>
      </c>
      <c r="R83" s="23" t="s">
        <v>60</v>
      </c>
      <c r="S83" s="23">
        <v>8211.0</v>
      </c>
      <c r="U83" s="22">
        <f t="shared" si="24"/>
        <v>9269.65566</v>
      </c>
      <c r="V83" s="22">
        <f t="shared" si="20"/>
        <v>10464.80527</v>
      </c>
      <c r="W83" s="22">
        <f t="shared" si="21"/>
        <v>11814.04718</v>
      </c>
      <c r="X83" s="22">
        <f t="shared" si="22"/>
        <v>13337.24873</v>
      </c>
      <c r="Y83" s="22">
        <f t="shared" si="23"/>
        <v>15056.83877</v>
      </c>
    </row>
  </sheetData>
  <drawing r:id="rId1"/>
</worksheet>
</file>